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'ごみ処理概要'!$A$2:$AQ$55</definedName>
    <definedName name="_xlnm.Print_Area" localSheetId="2">'ごみ処理量内訳'!$A$2:$AJ$55</definedName>
    <definedName name="_xlnm.Print_Area" localSheetId="1">'ごみ搬入量内訳'!$A$2:$AH$55</definedName>
    <definedName name="_xlnm.Print_Area" localSheetId="3">'資源化量内訳'!$A$2:$BW$55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<sst xmlns="http://schemas.openxmlformats.org/spreadsheetml/2006/main" count="1198" uniqueCount="326">
  <si>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</si>
  <si>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</si>
  <si>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</si>
  <si>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</si>
  <si>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</si>
  <si>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</si>
  <si>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</si>
  <si>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</si>
  <si>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</si>
  <si>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</si>
  <si>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</si>
  <si>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青森県合計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</si>
  <si>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</si>
  <si>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</si>
  <si>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</si>
  <si>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</si>
  <si>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</si>
  <si>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</si>
  <si>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</si>
  <si>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02209</t>
  </si>
  <si>
    <t>つがる市</t>
  </si>
  <si>
    <t>02307</t>
  </si>
  <si>
    <t>外ヶ浜町</t>
  </si>
  <si>
    <t>02387</t>
  </si>
  <si>
    <t>中泊町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</si>
  <si>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</si>
  <si>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</si>
  <si>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</si>
  <si>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</si>
  <si>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</si>
  <si>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</si>
  <si>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</si>
  <si>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</si>
  <si>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</si>
  <si>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</si>
  <si>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</si>
  <si>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</si>
  <si>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</si>
  <si>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</si>
  <si>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</si>
  <si>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</si>
  <si>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</si>
  <si>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</si>
  <si>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</si>
  <si>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</si>
  <si>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</si>
  <si>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</si>
  <si>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</si>
  <si>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</si>
  <si>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</si>
  <si>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</si>
  <si>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</si>
  <si>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</si>
  <si>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</si>
  <si>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</si>
  <si>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</si>
  <si>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</si>
  <si>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</si>
  <si>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</si>
  <si>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</si>
  <si>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</si>
  <si>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</si>
  <si>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</si>
  <si>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</si>
  <si>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</si>
  <si>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</si>
  <si>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</si>
  <si>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</si>
  <si>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</si>
  <si>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</si>
  <si>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</si>
  <si>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</si>
  <si>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</si>
  <si>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</si>
  <si>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</si>
  <si>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</si>
  <si>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</si>
  <si>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</si>
  <si>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</si>
  <si>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</si>
  <si>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</si>
  <si>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</si>
  <si>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</si>
  <si>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</si>
  <si>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</si>
  <si>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</si>
  <si>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</si>
  <si>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</si>
  <si>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</si>
  <si>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</si>
  <si>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</si>
  <si>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</si>
  <si>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</si>
  <si>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</si>
  <si>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</si>
  <si>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</si>
  <si>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</si>
  <si>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</si>
  <si>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</si>
  <si>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</si>
  <si>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</si>
  <si>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</si>
  <si>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</si>
  <si>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</si>
  <si>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</si>
  <si>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</si>
  <si>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</si>
  <si>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</si>
  <si>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</si>
  <si>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</si>
  <si>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</si>
  <si>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</si>
  <si>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</si>
  <si>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</si>
  <si>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</si>
  <si>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</si>
  <si>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</si>
  <si>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</si>
  <si>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</si>
  <si>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</si>
  <si>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</si>
  <si>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</si>
  <si>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</si>
  <si>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</si>
  <si>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</si>
  <si>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</si>
  <si>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</si>
  <si>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</si>
  <si>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</si>
  <si>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</si>
  <si>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</si>
  <si>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</si>
  <si>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</si>
  <si>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</si>
  <si>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</si>
  <si>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</si>
  <si>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</si>
  <si>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</si>
  <si>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</si>
  <si>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</si>
  <si>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</si>
  <si>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</si>
  <si>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</si>
  <si>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</si>
  <si>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</si>
  <si>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</si>
  <si>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</si>
  <si>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</si>
  <si>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</si>
  <si>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</si>
  <si>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</si>
  <si>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</si>
  <si>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</si>
  <si>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</si>
  <si>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青森県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</si>
  <si>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</si>
  <si>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</si>
  <si>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</si>
  <si>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</si>
  <si>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</si>
  <si>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</si>
  <si>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</si>
  <si>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</si>
  <si>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</si>
  <si>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</si>
  <si>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</si>
  <si>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</si>
  <si>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</si>
  <si>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</si>
  <si>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</si>
  <si>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</si>
  <si>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</si>
  <si>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</si>
  <si>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</si>
  <si>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</si>
  <si>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</si>
  <si>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</si>
  <si>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</si>
  <si>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</si>
  <si>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</si>
  <si>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</si>
  <si>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</si>
  <si>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</si>
  <si>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</si>
  <si>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</si>
  <si>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</si>
  <si>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</si>
  <si>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</si>
  <si>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</si>
  <si>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</si>
  <si>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</si>
  <si>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</si>
  <si>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</si>
  <si>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</si>
  <si>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</si>
  <si>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</si>
  <si>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</si>
  <si>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</si>
  <si>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</si>
  <si>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</si>
  <si>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</si>
  <si>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</si>
  <si>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</si>
  <si>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</si>
  <si>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</si>
  <si>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</si>
  <si>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</si>
  <si>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</si>
  <si>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</si>
  <si>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</si>
  <si>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</si>
  <si>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</si>
  <si>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</si>
  <si>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</si>
  <si>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</si>
  <si>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</si>
  <si>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</si>
  <si>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</si>
  <si>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</si>
  <si>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</si>
  <si>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</si>
  <si>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</si>
  <si>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</si>
  <si>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</si>
  <si>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</si>
  <si>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</si>
  <si>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</si>
  <si>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</si>
  <si>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</si>
  <si>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</si>
  <si>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</si>
  <si>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</si>
  <si>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</si>
  <si>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</si>
  <si>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</si>
  <si>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</si>
  <si>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</si>
  <si>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</si>
  <si>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</si>
  <si>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</si>
  <si>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</si>
  <si>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</si>
  <si>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02207</t>
  </si>
  <si>
    <t>三沢市</t>
  </si>
  <si>
    <t>02208</t>
  </si>
  <si>
    <t>むつ市</t>
  </si>
  <si>
    <t>02301</t>
  </si>
  <si>
    <t>平内町</t>
  </si>
  <si>
    <t>02303</t>
  </si>
  <si>
    <t>今別町</t>
  </si>
  <si>
    <t>02304</t>
  </si>
  <si>
    <t>蓬田村</t>
  </si>
  <si>
    <t>02321</t>
  </si>
  <si>
    <t>鯵ケ沢町</t>
  </si>
  <si>
    <t>02323</t>
  </si>
  <si>
    <t>深浦町</t>
  </si>
  <si>
    <t>02341</t>
  </si>
  <si>
    <t>岩木町</t>
  </si>
  <si>
    <t>02342</t>
  </si>
  <si>
    <t>相馬村</t>
  </si>
  <si>
    <t>02343</t>
  </si>
  <si>
    <t>西目屋村</t>
  </si>
  <si>
    <t>02361</t>
  </si>
  <si>
    <t>藤崎町</t>
  </si>
  <si>
    <t>02362</t>
  </si>
  <si>
    <t>大鰐町</t>
  </si>
  <si>
    <t>02363</t>
  </si>
  <si>
    <t>尾上町</t>
  </si>
  <si>
    <t>02364</t>
  </si>
  <si>
    <t>浪岡町</t>
  </si>
  <si>
    <t>02365</t>
  </si>
  <si>
    <t>平賀町</t>
  </si>
  <si>
    <t>02367</t>
  </si>
  <si>
    <t>田舎館村</t>
  </si>
  <si>
    <t>02368</t>
  </si>
  <si>
    <t>碇ケ関村</t>
  </si>
  <si>
    <t>02381</t>
  </si>
  <si>
    <t>板柳町</t>
  </si>
  <si>
    <t>02384</t>
  </si>
  <si>
    <t>鶴田町</t>
  </si>
  <si>
    <t>02401</t>
  </si>
  <si>
    <t>野辺地町</t>
  </si>
  <si>
    <t>02402</t>
  </si>
  <si>
    <t>七戸町</t>
  </si>
  <si>
    <t>02403</t>
  </si>
  <si>
    <t>百石町</t>
  </si>
  <si>
    <t>02405</t>
  </si>
  <si>
    <t>六戸町</t>
  </si>
  <si>
    <t>02406</t>
  </si>
  <si>
    <t>横浜町</t>
  </si>
  <si>
    <t>02408</t>
  </si>
  <si>
    <t>東北町</t>
  </si>
  <si>
    <t>02410</t>
  </si>
  <si>
    <t>下田町</t>
  </si>
  <si>
    <t>02411</t>
  </si>
  <si>
    <t>六ケ所村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</si>
  <si>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</si>
  <si>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</si>
  <si>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</si>
  <si>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</si>
  <si>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</si>
  <si>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</si>
  <si>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</si>
  <si>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</si>
  <si>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</si>
  <si>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</si>
  <si>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</si>
  <si>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</si>
  <si>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</si>
  <si>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</si>
  <si>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02444</t>
  </si>
  <si>
    <t>名川町</t>
  </si>
  <si>
    <t>02445</t>
  </si>
  <si>
    <t>南部町</t>
  </si>
  <si>
    <t>02446</t>
  </si>
  <si>
    <t>階上町</t>
  </si>
  <si>
    <t>02447</t>
  </si>
  <si>
    <t>福地村</t>
  </si>
  <si>
    <t>02450</t>
  </si>
  <si>
    <t>新郷村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</si>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</sst>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185</v>
      </c>
      <c r="B2" s="200" t="s">
        <v>186</v>
      </c>
      <c r="C2" s="202" t="s">
        <v>187</v>
      </c>
      <c r="D2" s="207" t="s">
        <v>322</v>
      </c>
      <c r="E2" s="198"/>
      <c r="F2" s="207" t="s">
        <v>323</v>
      </c>
      <c r="G2" s="198"/>
      <c r="H2" s="198"/>
      <c r="I2" s="199"/>
      <c r="J2" s="214" t="s">
        <v>124</v>
      </c>
      <c r="K2" s="215"/>
      <c r="L2" s="216"/>
      <c r="M2" s="202" t="s">
        <v>125</v>
      </c>
      <c r="N2" s="7" t="s">
        <v>324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0" t="s">
        <v>325</v>
      </c>
      <c r="AF2" s="207" t="s">
        <v>0</v>
      </c>
      <c r="AG2" s="208"/>
      <c r="AH2" s="208"/>
      <c r="AI2" s="208"/>
      <c r="AJ2" s="208"/>
      <c r="AK2" s="208"/>
      <c r="AL2" s="209"/>
      <c r="AM2" s="210" t="s">
        <v>1</v>
      </c>
      <c r="AN2" s="207" t="s">
        <v>2</v>
      </c>
      <c r="AO2" s="212"/>
      <c r="AP2" s="212"/>
      <c r="AQ2" s="213"/>
    </row>
    <row r="3" spans="1:43" ht="22.5" customHeight="1">
      <c r="A3" s="195"/>
      <c r="B3" s="197"/>
      <c r="C3" s="191"/>
      <c r="D3" s="11"/>
      <c r="E3" s="202" t="s">
        <v>3</v>
      </c>
      <c r="F3" s="202" t="s">
        <v>4</v>
      </c>
      <c r="G3" s="202" t="s">
        <v>5</v>
      </c>
      <c r="H3" s="202" t="s">
        <v>6</v>
      </c>
      <c r="I3" s="12" t="s">
        <v>126</v>
      </c>
      <c r="J3" s="210" t="s">
        <v>12</v>
      </c>
      <c r="K3" s="210" t="s">
        <v>13</v>
      </c>
      <c r="L3" s="210" t="s">
        <v>14</v>
      </c>
      <c r="M3" s="217"/>
      <c r="N3" s="202" t="s">
        <v>7</v>
      </c>
      <c r="O3" s="202" t="s">
        <v>173</v>
      </c>
      <c r="P3" s="204" t="s">
        <v>127</v>
      </c>
      <c r="Q3" s="205"/>
      <c r="R3" s="205"/>
      <c r="S3" s="205"/>
      <c r="T3" s="205"/>
      <c r="U3" s="206"/>
      <c r="V3" s="14" t="s">
        <v>128</v>
      </c>
      <c r="W3" s="8"/>
      <c r="X3" s="8"/>
      <c r="Y3" s="8"/>
      <c r="Z3" s="8"/>
      <c r="AA3" s="8"/>
      <c r="AB3" s="8"/>
      <c r="AC3" s="15"/>
      <c r="AD3" s="12" t="s">
        <v>126</v>
      </c>
      <c r="AE3" s="211"/>
      <c r="AF3" s="202" t="s">
        <v>188</v>
      </c>
      <c r="AG3" s="202" t="s">
        <v>135</v>
      </c>
      <c r="AH3" s="202" t="s">
        <v>189</v>
      </c>
      <c r="AI3" s="202" t="s">
        <v>190</v>
      </c>
      <c r="AJ3" s="202" t="s">
        <v>191</v>
      </c>
      <c r="AK3" s="202" t="s">
        <v>192</v>
      </c>
      <c r="AL3" s="12" t="s">
        <v>129</v>
      </c>
      <c r="AM3" s="211"/>
      <c r="AN3" s="202" t="s">
        <v>193</v>
      </c>
      <c r="AO3" s="202" t="s">
        <v>194</v>
      </c>
      <c r="AP3" s="202" t="s">
        <v>195</v>
      </c>
      <c r="AQ3" s="12" t="s">
        <v>126</v>
      </c>
    </row>
    <row r="4" spans="1:43" ht="22.5" customHeight="1">
      <c r="A4" s="195"/>
      <c r="B4" s="197"/>
      <c r="C4" s="191"/>
      <c r="D4" s="11"/>
      <c r="E4" s="217"/>
      <c r="F4" s="217"/>
      <c r="G4" s="217"/>
      <c r="H4" s="217"/>
      <c r="I4" s="16"/>
      <c r="J4" s="218"/>
      <c r="K4" s="218"/>
      <c r="L4" s="218"/>
      <c r="M4" s="217"/>
      <c r="N4" s="203"/>
      <c r="O4" s="203"/>
      <c r="P4" s="12" t="s">
        <v>126</v>
      </c>
      <c r="Q4" s="6" t="s">
        <v>196</v>
      </c>
      <c r="R4" s="6" t="s">
        <v>197</v>
      </c>
      <c r="S4" s="6" t="s">
        <v>25</v>
      </c>
      <c r="T4" s="6" t="s">
        <v>26</v>
      </c>
      <c r="U4" s="6" t="s">
        <v>27</v>
      </c>
      <c r="V4" s="12" t="s">
        <v>126</v>
      </c>
      <c r="W4" s="6" t="s">
        <v>130</v>
      </c>
      <c r="X4" s="6" t="s">
        <v>168</v>
      </c>
      <c r="Y4" s="6" t="s">
        <v>131</v>
      </c>
      <c r="Z4" s="18" t="s">
        <v>175</v>
      </c>
      <c r="AA4" s="6" t="s">
        <v>132</v>
      </c>
      <c r="AB4" s="18" t="s">
        <v>206</v>
      </c>
      <c r="AC4" s="6" t="s">
        <v>169</v>
      </c>
      <c r="AD4" s="19"/>
      <c r="AE4" s="211"/>
      <c r="AF4" s="203"/>
      <c r="AG4" s="203"/>
      <c r="AH4" s="203"/>
      <c r="AI4" s="203"/>
      <c r="AJ4" s="203"/>
      <c r="AK4" s="203"/>
      <c r="AL4" s="19"/>
      <c r="AM4" s="211"/>
      <c r="AN4" s="203"/>
      <c r="AO4" s="203"/>
      <c r="AP4" s="203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8"/>
      <c r="K5" s="218"/>
      <c r="L5" s="218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1"/>
      <c r="AF5" s="17"/>
      <c r="AG5" s="17"/>
      <c r="AH5" s="17"/>
      <c r="AI5" s="17"/>
      <c r="AJ5" s="17"/>
      <c r="AK5" s="17"/>
      <c r="AL5" s="19"/>
      <c r="AM5" s="211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133</v>
      </c>
      <c r="E6" s="21" t="s">
        <v>133</v>
      </c>
      <c r="F6" s="22" t="s">
        <v>28</v>
      </c>
      <c r="G6" s="22" t="s">
        <v>28</v>
      </c>
      <c r="H6" s="22" t="s">
        <v>28</v>
      </c>
      <c r="I6" s="22" t="s">
        <v>28</v>
      </c>
      <c r="J6" s="23" t="s">
        <v>134</v>
      </c>
      <c r="K6" s="23" t="s">
        <v>134</v>
      </c>
      <c r="L6" s="23" t="s">
        <v>134</v>
      </c>
      <c r="M6" s="22" t="s">
        <v>28</v>
      </c>
      <c r="N6" s="22" t="s">
        <v>28</v>
      </c>
      <c r="O6" s="22" t="s">
        <v>28</v>
      </c>
      <c r="P6" s="22" t="s">
        <v>28</v>
      </c>
      <c r="Q6" s="22" t="s">
        <v>28</v>
      </c>
      <c r="R6" s="22" t="s">
        <v>28</v>
      </c>
      <c r="S6" s="22" t="s">
        <v>28</v>
      </c>
      <c r="T6" s="22" t="s">
        <v>28</v>
      </c>
      <c r="U6" s="22" t="s">
        <v>28</v>
      </c>
      <c r="V6" s="22" t="s">
        <v>28</v>
      </c>
      <c r="W6" s="22" t="s">
        <v>28</v>
      </c>
      <c r="X6" s="22" t="s">
        <v>28</v>
      </c>
      <c r="Y6" s="22" t="s">
        <v>28</v>
      </c>
      <c r="Z6" s="22" t="s">
        <v>28</v>
      </c>
      <c r="AA6" s="22" t="s">
        <v>28</v>
      </c>
      <c r="AB6" s="22" t="s">
        <v>28</v>
      </c>
      <c r="AC6" s="22" t="s">
        <v>28</v>
      </c>
      <c r="AD6" s="22" t="s">
        <v>28</v>
      </c>
      <c r="AE6" s="22" t="s">
        <v>29</v>
      </c>
      <c r="AF6" s="22" t="s">
        <v>28</v>
      </c>
      <c r="AG6" s="22" t="s">
        <v>28</v>
      </c>
      <c r="AH6" s="22" t="s">
        <v>28</v>
      </c>
      <c r="AI6" s="22" t="s">
        <v>28</v>
      </c>
      <c r="AJ6" s="22" t="s">
        <v>28</v>
      </c>
      <c r="AK6" s="22" t="s">
        <v>28</v>
      </c>
      <c r="AL6" s="22" t="s">
        <v>28</v>
      </c>
      <c r="AM6" s="22" t="s">
        <v>29</v>
      </c>
      <c r="AN6" s="22" t="s">
        <v>28</v>
      </c>
      <c r="AO6" s="22" t="s">
        <v>28</v>
      </c>
      <c r="AP6" s="22" t="s">
        <v>28</v>
      </c>
      <c r="AQ6" s="22" t="s">
        <v>28</v>
      </c>
    </row>
    <row r="7" spans="1:43" ht="13.5" customHeight="1">
      <c r="A7" s="182" t="s">
        <v>141</v>
      </c>
      <c r="B7" s="182" t="s">
        <v>142</v>
      </c>
      <c r="C7" s="184" t="s">
        <v>143</v>
      </c>
      <c r="D7" s="188">
        <v>296400</v>
      </c>
      <c r="E7" s="188">
        <v>296400</v>
      </c>
      <c r="F7" s="188">
        <f>'ごみ搬入量内訳'!H7</f>
        <v>139717</v>
      </c>
      <c r="G7" s="188">
        <f>'ごみ搬入量内訳'!AG7</f>
        <v>9659</v>
      </c>
      <c r="H7" s="188">
        <f>'ごみ搬入量内訳'!AH7</f>
        <v>0</v>
      </c>
      <c r="I7" s="188">
        <f aca="true" t="shared" si="0" ref="I7:I50">SUM(F7:H7)</f>
        <v>149376</v>
      </c>
      <c r="J7" s="188">
        <f aca="true" t="shared" si="1" ref="J7:J53">I7/D7/365*1000000</f>
        <v>1380.7331817425545</v>
      </c>
      <c r="K7" s="188">
        <f>('ごみ搬入量内訳'!E7+'ごみ搬入量内訳'!AH7)/'ごみ処理概要'!D7/365*1000000</f>
        <v>827.6394357865158</v>
      </c>
      <c r="L7" s="188">
        <f>'ごみ搬入量内訳'!F7/'ごみ処理概要'!D7/365*1000000</f>
        <v>553.0937459560387</v>
      </c>
      <c r="M7" s="188">
        <f>'資源化量内訳'!BP7</f>
        <v>3700</v>
      </c>
      <c r="N7" s="188">
        <f>'ごみ処理量内訳'!E7</f>
        <v>115371</v>
      </c>
      <c r="O7" s="188">
        <f>'ごみ処理量内訳'!L7</f>
        <v>22529</v>
      </c>
      <c r="P7" s="188">
        <f aca="true" t="shared" si="2" ref="P7:P50">SUM(Q7:U7)</f>
        <v>11476</v>
      </c>
      <c r="Q7" s="188">
        <f>'ごみ処理量内訳'!G7</f>
        <v>3619</v>
      </c>
      <c r="R7" s="188">
        <f>'ごみ処理量内訳'!H7</f>
        <v>7857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50"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50">N7+O7+P7+V7</f>
        <v>149376</v>
      </c>
      <c r="AE7" s="189">
        <f aca="true" t="shared" si="5" ref="AE7:AE50">(N7+P7+V7)/AD7*100</f>
        <v>84.91792523564696</v>
      </c>
      <c r="AF7" s="188">
        <f>'資源化量内訳'!AB7</f>
        <v>0</v>
      </c>
      <c r="AG7" s="188">
        <f>'資源化量内訳'!AJ7</f>
        <v>1113</v>
      </c>
      <c r="AH7" s="188">
        <f>'資源化量内訳'!AR7</f>
        <v>7644</v>
      </c>
      <c r="AI7" s="188">
        <f>'資源化量内訳'!AZ7</f>
        <v>0</v>
      </c>
      <c r="AJ7" s="188">
        <f>'資源化量内訳'!BH7</f>
        <v>0</v>
      </c>
      <c r="AK7" s="188" t="s">
        <v>320</v>
      </c>
      <c r="AL7" s="188">
        <f aca="true" t="shared" si="6" ref="AL7:AL50">SUM(AF7:AJ7)</f>
        <v>8757</v>
      </c>
      <c r="AM7" s="189">
        <f aca="true" t="shared" si="7" ref="AM7:AM50">(V7+AL7+M7)/(M7+AD7)*100</f>
        <v>8.137787765554364</v>
      </c>
      <c r="AN7" s="188">
        <f>'ごみ処理量内訳'!AC7</f>
        <v>22529</v>
      </c>
      <c r="AO7" s="188">
        <f>'ごみ処理量内訳'!AD7</f>
        <v>16675</v>
      </c>
      <c r="AP7" s="188">
        <f>'ごみ処理量内訳'!AE7</f>
        <v>1432</v>
      </c>
      <c r="AQ7" s="188">
        <f aca="true" t="shared" si="8" ref="AQ7:AQ50">SUM(AN7:AP7)</f>
        <v>40636</v>
      </c>
    </row>
    <row r="8" spans="1:43" ht="13.5" customHeight="1">
      <c r="A8" s="182" t="s">
        <v>141</v>
      </c>
      <c r="B8" s="182" t="s">
        <v>144</v>
      </c>
      <c r="C8" s="184" t="s">
        <v>145</v>
      </c>
      <c r="D8" s="188">
        <v>175295</v>
      </c>
      <c r="E8" s="188">
        <v>175295</v>
      </c>
      <c r="F8" s="188">
        <f>'ごみ搬入量内訳'!H8</f>
        <v>80146</v>
      </c>
      <c r="G8" s="188">
        <f>'ごみ搬入量内訳'!AG8</f>
        <v>3492</v>
      </c>
      <c r="H8" s="188">
        <f>'ごみ搬入量内訳'!AH8</f>
        <v>0</v>
      </c>
      <c r="I8" s="188">
        <f t="shared" si="0"/>
        <v>83638</v>
      </c>
      <c r="J8" s="188">
        <f t="shared" si="1"/>
        <v>1307.1976124786906</v>
      </c>
      <c r="K8" s="188">
        <f>('ごみ搬入量内訳'!E8+'ごみ搬入量内訳'!AH8)/'ごみ処理概要'!D8/365*1000000</f>
        <v>742.2790622617763</v>
      </c>
      <c r="L8" s="188">
        <f>'ごみ搬入量内訳'!F8/'ごみ処理概要'!D8/365*1000000</f>
        <v>564.9185502169142</v>
      </c>
      <c r="M8" s="188">
        <f>'資源化量内訳'!BP8</f>
        <v>2259</v>
      </c>
      <c r="N8" s="188">
        <f>'ごみ処理量内訳'!E8</f>
        <v>69383</v>
      </c>
      <c r="O8" s="188">
        <f>'ごみ処理量内訳'!L8</f>
        <v>934</v>
      </c>
      <c r="P8" s="188">
        <f t="shared" si="2"/>
        <v>13321</v>
      </c>
      <c r="Q8" s="188">
        <f>'ごみ処理量内訳'!G8</f>
        <v>6640</v>
      </c>
      <c r="R8" s="188">
        <f>'ごみ処理量内訳'!H8</f>
        <v>6681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0</v>
      </c>
      <c r="W8" s="188">
        <f>'資源化量内訳'!M8</f>
        <v>0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83638</v>
      </c>
      <c r="AE8" s="189">
        <f t="shared" si="5"/>
        <v>98.8832827183816</v>
      </c>
      <c r="AF8" s="188">
        <f>'資源化量内訳'!AB8</f>
        <v>0</v>
      </c>
      <c r="AG8" s="188">
        <f>'資源化量内訳'!AJ8</f>
        <v>1711</v>
      </c>
      <c r="AH8" s="188">
        <f>'資源化量内訳'!AR8</f>
        <v>5623</v>
      </c>
      <c r="AI8" s="188">
        <f>'資源化量内訳'!AZ8</f>
        <v>0</v>
      </c>
      <c r="AJ8" s="188">
        <f>'資源化量内訳'!BH8</f>
        <v>0</v>
      </c>
      <c r="AK8" s="188" t="s">
        <v>320</v>
      </c>
      <c r="AL8" s="188">
        <f t="shared" si="6"/>
        <v>7334</v>
      </c>
      <c r="AM8" s="189">
        <f t="shared" si="7"/>
        <v>11.168026822822682</v>
      </c>
      <c r="AN8" s="188">
        <f>'ごみ処理量内訳'!AC8</f>
        <v>934</v>
      </c>
      <c r="AO8" s="188">
        <f>'ごみ処理量内訳'!AD8</f>
        <v>10536</v>
      </c>
      <c r="AP8" s="188">
        <f>'ごみ処理量内訳'!AE8</f>
        <v>31</v>
      </c>
      <c r="AQ8" s="188">
        <f t="shared" si="8"/>
        <v>11501</v>
      </c>
    </row>
    <row r="9" spans="1:43" ht="13.5" customHeight="1">
      <c r="A9" s="182" t="s">
        <v>141</v>
      </c>
      <c r="B9" s="182" t="s">
        <v>146</v>
      </c>
      <c r="C9" s="184" t="s">
        <v>147</v>
      </c>
      <c r="D9" s="188">
        <v>250416</v>
      </c>
      <c r="E9" s="188">
        <v>250416</v>
      </c>
      <c r="F9" s="188">
        <f>'ごみ搬入量内訳'!H9</f>
        <v>97882</v>
      </c>
      <c r="G9" s="188">
        <f>'ごみ搬入量内訳'!AG9</f>
        <v>7181</v>
      </c>
      <c r="H9" s="188">
        <f>'ごみ搬入量内訳'!AH9</f>
        <v>0</v>
      </c>
      <c r="I9" s="188">
        <f t="shared" si="0"/>
        <v>105063</v>
      </c>
      <c r="J9" s="188">
        <f t="shared" si="1"/>
        <v>1149.4626366383873</v>
      </c>
      <c r="K9" s="188">
        <f>('ごみ搬入量内訳'!E9+'ごみ搬入量内訳'!AH9)/'ごみ処理概要'!D9/365*1000000</f>
        <v>704.9420449303865</v>
      </c>
      <c r="L9" s="188">
        <f>'ごみ搬入量内訳'!F9/'ごみ処理概要'!D9/365*1000000</f>
        <v>444.5205917080006</v>
      </c>
      <c r="M9" s="188">
        <f>'資源化量内訳'!BP9</f>
        <v>791</v>
      </c>
      <c r="N9" s="188">
        <f>'ごみ処理量内訳'!E9</f>
        <v>86837</v>
      </c>
      <c r="O9" s="188">
        <f>'ごみ処理量内訳'!L9</f>
        <v>472</v>
      </c>
      <c r="P9" s="188">
        <f t="shared" si="2"/>
        <v>17754</v>
      </c>
      <c r="Q9" s="188">
        <f>'ごみ処理量内訳'!G9</f>
        <v>0</v>
      </c>
      <c r="R9" s="188">
        <f>'ごみ処理量内訳'!H9</f>
        <v>17754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0</v>
      </c>
      <c r="W9" s="188">
        <f>'資源化量内訳'!M9</f>
        <v>0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105063</v>
      </c>
      <c r="AE9" s="189">
        <f t="shared" si="5"/>
        <v>99.55074574303038</v>
      </c>
      <c r="AF9" s="188">
        <f>'資源化量内訳'!AB9</f>
        <v>948</v>
      </c>
      <c r="AG9" s="188">
        <f>'資源化量内訳'!AJ9</f>
        <v>0</v>
      </c>
      <c r="AH9" s="188">
        <f>'資源化量内訳'!AR9</f>
        <v>11299</v>
      </c>
      <c r="AI9" s="188">
        <f>'資源化量内訳'!AZ9</f>
        <v>0</v>
      </c>
      <c r="AJ9" s="188">
        <f>'資源化量内訳'!BH9</f>
        <v>0</v>
      </c>
      <c r="AK9" s="188" t="s">
        <v>320</v>
      </c>
      <c r="AL9" s="188">
        <f t="shared" si="6"/>
        <v>12247</v>
      </c>
      <c r="AM9" s="189">
        <f t="shared" si="7"/>
        <v>12.316964876150168</v>
      </c>
      <c r="AN9" s="188">
        <f>'ごみ処理量内訳'!AC9</f>
        <v>472</v>
      </c>
      <c r="AO9" s="188">
        <f>'ごみ処理量内訳'!AD9</f>
        <v>9139</v>
      </c>
      <c r="AP9" s="188">
        <f>'ごみ処理量内訳'!AE9</f>
        <v>4299</v>
      </c>
      <c r="AQ9" s="188">
        <f t="shared" si="8"/>
        <v>13910</v>
      </c>
    </row>
    <row r="10" spans="1:43" ht="13.5" customHeight="1">
      <c r="A10" s="182" t="s">
        <v>141</v>
      </c>
      <c r="B10" s="182" t="s">
        <v>148</v>
      </c>
      <c r="C10" s="184" t="s">
        <v>149</v>
      </c>
      <c r="D10" s="188">
        <v>39836</v>
      </c>
      <c r="E10" s="188">
        <v>39836</v>
      </c>
      <c r="F10" s="188">
        <f>'ごみ搬入量内訳'!H10</f>
        <v>14416</v>
      </c>
      <c r="G10" s="188">
        <f>'ごみ搬入量内訳'!AG10</f>
        <v>1188</v>
      </c>
      <c r="H10" s="188">
        <f>'ごみ搬入量内訳'!AH10</f>
        <v>0</v>
      </c>
      <c r="I10" s="188">
        <f t="shared" si="0"/>
        <v>15604</v>
      </c>
      <c r="J10" s="188">
        <f t="shared" si="1"/>
        <v>1073.1671084322434</v>
      </c>
      <c r="K10" s="188">
        <f>('ごみ搬入量内訳'!E10+'ごみ搬入量内訳'!AH10)/'ごみ処理概要'!D10/365*1000000</f>
        <v>746.5540221758525</v>
      </c>
      <c r="L10" s="188">
        <f>'ごみ搬入量内訳'!F10/'ごみ処理概要'!D10/365*1000000</f>
        <v>326.61308625639094</v>
      </c>
      <c r="M10" s="188">
        <f>'資源化量内訳'!BP10</f>
        <v>779</v>
      </c>
      <c r="N10" s="188">
        <f>'ごみ処理量内訳'!E10</f>
        <v>11630</v>
      </c>
      <c r="O10" s="188">
        <f>'ごみ処理量内訳'!L10</f>
        <v>597</v>
      </c>
      <c r="P10" s="188">
        <f t="shared" si="2"/>
        <v>3377</v>
      </c>
      <c r="Q10" s="188">
        <f>'ごみ処理量内訳'!G10</f>
        <v>2885</v>
      </c>
      <c r="R10" s="188">
        <f>'ごみ処理量内訳'!H10</f>
        <v>492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0</v>
      </c>
      <c r="W10" s="188">
        <f>'資源化量内訳'!M10</f>
        <v>0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4"/>
        <v>15604</v>
      </c>
      <c r="AE10" s="189">
        <f t="shared" si="5"/>
        <v>96.17405793386311</v>
      </c>
      <c r="AF10" s="188">
        <f>'資源化量内訳'!AB10</f>
        <v>0</v>
      </c>
      <c r="AG10" s="188">
        <f>'資源化量内訳'!AJ10</f>
        <v>654</v>
      </c>
      <c r="AH10" s="188">
        <f>'資源化量内訳'!AR10</f>
        <v>492</v>
      </c>
      <c r="AI10" s="188">
        <f>'資源化量内訳'!AZ10</f>
        <v>0</v>
      </c>
      <c r="AJ10" s="188">
        <f>'資源化量内訳'!BH10</f>
        <v>0</v>
      </c>
      <c r="AK10" s="188" t="s">
        <v>320</v>
      </c>
      <c r="AL10" s="188">
        <f t="shared" si="6"/>
        <v>1146</v>
      </c>
      <c r="AM10" s="189">
        <f t="shared" si="7"/>
        <v>11.749984740279558</v>
      </c>
      <c r="AN10" s="188">
        <f>'ごみ処理量内訳'!AC10</f>
        <v>597</v>
      </c>
      <c r="AO10" s="188">
        <f>'ごみ処理量内訳'!AD10</f>
        <v>1849</v>
      </c>
      <c r="AP10" s="188">
        <f>'ごみ処理量内訳'!AE10</f>
        <v>953</v>
      </c>
      <c r="AQ10" s="188">
        <f t="shared" si="8"/>
        <v>3399</v>
      </c>
    </row>
    <row r="11" spans="1:43" ht="13.5" customHeight="1">
      <c r="A11" s="182" t="s">
        <v>141</v>
      </c>
      <c r="B11" s="182" t="s">
        <v>150</v>
      </c>
      <c r="C11" s="184" t="s">
        <v>151</v>
      </c>
      <c r="D11" s="188">
        <v>64711</v>
      </c>
      <c r="E11" s="188">
        <v>64711</v>
      </c>
      <c r="F11" s="188">
        <f>'ごみ搬入量内訳'!H11</f>
        <v>23593</v>
      </c>
      <c r="G11" s="188">
        <f>'ごみ搬入量内訳'!AG11</f>
        <v>741</v>
      </c>
      <c r="H11" s="188">
        <f>'ごみ搬入量内訳'!AH11</f>
        <v>0</v>
      </c>
      <c r="I11" s="188">
        <f t="shared" si="0"/>
        <v>24334</v>
      </c>
      <c r="J11" s="188">
        <f t="shared" si="1"/>
        <v>1030.2497743920653</v>
      </c>
      <c r="K11" s="188">
        <f>('ごみ搬入量内訳'!E11+'ごみ搬入量内訳'!AH11)/'ごみ処理概要'!D11/365*1000000</f>
        <v>686.5509304488259</v>
      </c>
      <c r="L11" s="188">
        <f>'ごみ搬入量内訳'!F11/'ごみ処理概要'!D11/365*1000000</f>
        <v>343.6988439432393</v>
      </c>
      <c r="M11" s="188">
        <f>'資源化量内訳'!BP11</f>
        <v>116</v>
      </c>
      <c r="N11" s="188">
        <f>'ごみ処理量内訳'!E11</f>
        <v>19493</v>
      </c>
      <c r="O11" s="188">
        <f>'ごみ処理量内訳'!L11</f>
        <v>3341</v>
      </c>
      <c r="P11" s="188">
        <f t="shared" si="2"/>
        <v>1387</v>
      </c>
      <c r="Q11" s="188">
        <f>'ごみ処理量内訳'!G11</f>
        <v>0</v>
      </c>
      <c r="R11" s="188">
        <f>'ごみ処理量内訳'!H11</f>
        <v>1387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113</v>
      </c>
      <c r="W11" s="188">
        <f>'資源化量内訳'!M11</f>
        <v>0</v>
      </c>
      <c r="X11" s="188">
        <f>'資源化量内訳'!N11</f>
        <v>113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24334</v>
      </c>
      <c r="AE11" s="189">
        <f t="shared" si="5"/>
        <v>86.27023917152955</v>
      </c>
      <c r="AF11" s="188">
        <f>'資源化量内訳'!AB11</f>
        <v>0</v>
      </c>
      <c r="AG11" s="188">
        <f>'資源化量内訳'!AJ11</f>
        <v>0</v>
      </c>
      <c r="AH11" s="188">
        <f>'資源化量内訳'!AR11</f>
        <v>1387</v>
      </c>
      <c r="AI11" s="188">
        <f>'資源化量内訳'!AZ11</f>
        <v>0</v>
      </c>
      <c r="AJ11" s="188">
        <f>'資源化量内訳'!BH11</f>
        <v>0</v>
      </c>
      <c r="AK11" s="188" t="s">
        <v>320</v>
      </c>
      <c r="AL11" s="188">
        <f t="shared" si="6"/>
        <v>1387</v>
      </c>
      <c r="AM11" s="189">
        <f t="shared" si="7"/>
        <v>6.6094069529652355</v>
      </c>
      <c r="AN11" s="188">
        <f>'ごみ処理量内訳'!AC11</f>
        <v>3341</v>
      </c>
      <c r="AO11" s="188">
        <f>'ごみ処理量内訳'!AD11</f>
        <v>2210</v>
      </c>
      <c r="AP11" s="188">
        <f>'ごみ処理量内訳'!AE11</f>
        <v>0</v>
      </c>
      <c r="AQ11" s="188">
        <f t="shared" si="8"/>
        <v>5551</v>
      </c>
    </row>
    <row r="12" spans="1:43" ht="13.5" customHeight="1">
      <c r="A12" s="182" t="s">
        <v>141</v>
      </c>
      <c r="B12" s="182" t="s">
        <v>152</v>
      </c>
      <c r="C12" s="184" t="s">
        <v>153</v>
      </c>
      <c r="D12" s="188">
        <v>69181</v>
      </c>
      <c r="E12" s="188">
        <v>69181</v>
      </c>
      <c r="F12" s="188">
        <f>'ごみ搬入量内訳'!H12</f>
        <v>22642</v>
      </c>
      <c r="G12" s="188">
        <f>'ごみ搬入量内訳'!AG12</f>
        <v>3475</v>
      </c>
      <c r="H12" s="188">
        <f>'ごみ搬入量内訳'!AH12</f>
        <v>0</v>
      </c>
      <c r="I12" s="188">
        <f t="shared" si="0"/>
        <v>26117</v>
      </c>
      <c r="J12" s="188">
        <f t="shared" si="1"/>
        <v>1034.29300902754</v>
      </c>
      <c r="K12" s="188">
        <f>('ごみ搬入量内訳'!E12+'ごみ搬入量内訳'!AH12)/'ごみ処理概要'!D12/365*1000000</f>
        <v>620.0134528979272</v>
      </c>
      <c r="L12" s="188">
        <f>'ごみ搬入量内訳'!F12/'ごみ処理概要'!D12/365*1000000</f>
        <v>414.27955612961273</v>
      </c>
      <c r="M12" s="188">
        <f>'資源化量内訳'!BP12</f>
        <v>874</v>
      </c>
      <c r="N12" s="188">
        <f>'ごみ処理量内訳'!E12</f>
        <v>21563</v>
      </c>
      <c r="O12" s="188">
        <f>'ごみ処理量内訳'!L12</f>
        <v>375</v>
      </c>
      <c r="P12" s="188">
        <f t="shared" si="2"/>
        <v>3180</v>
      </c>
      <c r="Q12" s="188">
        <f>'ごみ処理量内訳'!G12</f>
        <v>1675</v>
      </c>
      <c r="R12" s="188">
        <f>'ごみ処理量内訳'!H12</f>
        <v>1505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999</v>
      </c>
      <c r="W12" s="188">
        <f>'資源化量内訳'!M12</f>
        <v>999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26117</v>
      </c>
      <c r="AE12" s="189">
        <f t="shared" si="5"/>
        <v>98.56415361641842</v>
      </c>
      <c r="AF12" s="188">
        <f>'資源化量内訳'!AB12</f>
        <v>0</v>
      </c>
      <c r="AG12" s="188">
        <f>'資源化量内訳'!AJ12</f>
        <v>900</v>
      </c>
      <c r="AH12" s="188">
        <f>'資源化量内訳'!AR12</f>
        <v>1231</v>
      </c>
      <c r="AI12" s="188">
        <f>'資源化量内訳'!AZ12</f>
        <v>0</v>
      </c>
      <c r="AJ12" s="188">
        <f>'資源化量内訳'!BH12</f>
        <v>0</v>
      </c>
      <c r="AK12" s="188" t="s">
        <v>320</v>
      </c>
      <c r="AL12" s="188">
        <f t="shared" si="6"/>
        <v>2131</v>
      </c>
      <c r="AM12" s="189">
        <f t="shared" si="7"/>
        <v>14.834574487792226</v>
      </c>
      <c r="AN12" s="188">
        <f>'ごみ処理量内訳'!AC12</f>
        <v>375</v>
      </c>
      <c r="AO12" s="188">
        <f>'ごみ処理量内訳'!AD12</f>
        <v>2861</v>
      </c>
      <c r="AP12" s="188">
        <f>'ごみ処理量内訳'!AE12</f>
        <v>659</v>
      </c>
      <c r="AQ12" s="188">
        <f t="shared" si="8"/>
        <v>3895</v>
      </c>
    </row>
    <row r="13" spans="1:43" ht="13.5" customHeight="1">
      <c r="A13" s="182" t="s">
        <v>141</v>
      </c>
      <c r="B13" s="182" t="s">
        <v>242</v>
      </c>
      <c r="C13" s="184" t="s">
        <v>243</v>
      </c>
      <c r="D13" s="188">
        <v>44071</v>
      </c>
      <c r="E13" s="188">
        <v>44071</v>
      </c>
      <c r="F13" s="188">
        <f>'ごみ搬入量内訳'!H13</f>
        <v>16851</v>
      </c>
      <c r="G13" s="188">
        <f>'ごみ搬入量内訳'!AG13</f>
        <v>2453</v>
      </c>
      <c r="H13" s="188">
        <f>'ごみ搬入量内訳'!AH13</f>
        <v>0</v>
      </c>
      <c r="I13" s="188">
        <f t="shared" si="0"/>
        <v>19304</v>
      </c>
      <c r="J13" s="188">
        <f t="shared" si="1"/>
        <v>1200.0560739006764</v>
      </c>
      <c r="K13" s="188">
        <f>('ごみ搬入量内訳'!E13+'ごみ搬入量内訳'!AH13)/'ごみ処理概要'!D13/365*1000000</f>
        <v>796.0380245699421</v>
      </c>
      <c r="L13" s="188">
        <f>'ごみ搬入量内訳'!F13/'ごみ処理概要'!D13/365*1000000</f>
        <v>404.0180493307344</v>
      </c>
      <c r="M13" s="188">
        <f>'資源化量内訳'!BP13</f>
        <v>156</v>
      </c>
      <c r="N13" s="188">
        <f>'ごみ処理量内訳'!E13</f>
        <v>16247</v>
      </c>
      <c r="O13" s="188">
        <f>'ごみ処理量内訳'!L13</f>
        <v>77</v>
      </c>
      <c r="P13" s="188">
        <f t="shared" si="2"/>
        <v>2165</v>
      </c>
      <c r="Q13" s="188">
        <f>'ごみ処理量内訳'!G13</f>
        <v>1342</v>
      </c>
      <c r="R13" s="188">
        <f>'ごみ処理量内訳'!H13</f>
        <v>823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815</v>
      </c>
      <c r="W13" s="188">
        <f>'資源化量内訳'!M13</f>
        <v>584</v>
      </c>
      <c r="X13" s="188">
        <f>'資源化量内訳'!N13</f>
        <v>226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5</v>
      </c>
      <c r="AC13" s="188">
        <f>'資源化量内訳'!S13</f>
        <v>0</v>
      </c>
      <c r="AD13" s="188">
        <f t="shared" si="4"/>
        <v>19304</v>
      </c>
      <c r="AE13" s="189">
        <f t="shared" si="5"/>
        <v>99.60111893907998</v>
      </c>
      <c r="AF13" s="188">
        <f>'資源化量内訳'!AB13</f>
        <v>0</v>
      </c>
      <c r="AG13" s="188">
        <f>'資源化量内訳'!AJ13</f>
        <v>255</v>
      </c>
      <c r="AH13" s="188">
        <f>'資源化量内訳'!AR13</f>
        <v>202</v>
      </c>
      <c r="AI13" s="188">
        <f>'資源化量内訳'!AZ13</f>
        <v>0</v>
      </c>
      <c r="AJ13" s="188">
        <f>'資源化量内訳'!BH13</f>
        <v>0</v>
      </c>
      <c r="AK13" s="188" t="s">
        <v>320</v>
      </c>
      <c r="AL13" s="188">
        <f t="shared" si="6"/>
        <v>457</v>
      </c>
      <c r="AM13" s="189">
        <f t="shared" si="7"/>
        <v>7.338129496402877</v>
      </c>
      <c r="AN13" s="188">
        <f>'ごみ処理量内訳'!AC13</f>
        <v>77</v>
      </c>
      <c r="AO13" s="188">
        <f>'ごみ処理量内訳'!AD13</f>
        <v>2691</v>
      </c>
      <c r="AP13" s="188">
        <f>'ごみ処理量内訳'!AE13</f>
        <v>1142</v>
      </c>
      <c r="AQ13" s="188">
        <f t="shared" si="8"/>
        <v>3910</v>
      </c>
    </row>
    <row r="14" spans="1:43" ht="13.5" customHeight="1">
      <c r="A14" s="182" t="s">
        <v>141</v>
      </c>
      <c r="B14" s="182" t="s">
        <v>244</v>
      </c>
      <c r="C14" s="184" t="s">
        <v>245</v>
      </c>
      <c r="D14" s="188">
        <v>68325</v>
      </c>
      <c r="E14" s="188">
        <v>68325</v>
      </c>
      <c r="F14" s="188">
        <f>'ごみ搬入量内訳'!H14</f>
        <v>24082</v>
      </c>
      <c r="G14" s="188">
        <f>'ごみ搬入量内訳'!AG14</f>
        <v>4938</v>
      </c>
      <c r="H14" s="188">
        <f>'ごみ搬入量内訳'!AH14</f>
        <v>0</v>
      </c>
      <c r="I14" s="188">
        <f t="shared" si="0"/>
        <v>29020</v>
      </c>
      <c r="J14" s="188">
        <f t="shared" si="1"/>
        <v>1163.6567773884888</v>
      </c>
      <c r="K14" s="188">
        <f>('ごみ搬入量内訳'!E14+'ごみ搬入量内訳'!AH14)/'ごみ処理概要'!D14/365*1000000</f>
        <v>743.7057977334356</v>
      </c>
      <c r="L14" s="188">
        <f>'ごみ搬入量内訳'!F14/'ごみ処理概要'!D14/365*1000000</f>
        <v>419.9509796550532</v>
      </c>
      <c r="M14" s="188">
        <f>'資源化量内訳'!BP14</f>
        <v>2057</v>
      </c>
      <c r="N14" s="188">
        <f>'ごみ処理量内訳'!E14</f>
        <v>24518</v>
      </c>
      <c r="O14" s="188">
        <f>'ごみ処理量内訳'!L14</f>
        <v>412</v>
      </c>
      <c r="P14" s="188">
        <f t="shared" si="2"/>
        <v>3283</v>
      </c>
      <c r="Q14" s="188">
        <f>'ごみ処理量内訳'!G14</f>
        <v>0</v>
      </c>
      <c r="R14" s="188">
        <f>'ごみ処理量内訳'!H14</f>
        <v>3283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807</v>
      </c>
      <c r="W14" s="188">
        <f>'資源化量内訳'!M14</f>
        <v>795</v>
      </c>
      <c r="X14" s="188">
        <f>'資源化量内訳'!N14</f>
        <v>0</v>
      </c>
      <c r="Y14" s="188">
        <f>'資源化量内訳'!O14</f>
        <v>9</v>
      </c>
      <c r="Z14" s="188">
        <f>'資源化量内訳'!P14</f>
        <v>0</v>
      </c>
      <c r="AA14" s="188">
        <f>'資源化量内訳'!Q14</f>
        <v>3</v>
      </c>
      <c r="AB14" s="188">
        <f>'資源化量内訳'!R14</f>
        <v>0</v>
      </c>
      <c r="AC14" s="188">
        <f>'資源化量内訳'!S14</f>
        <v>0</v>
      </c>
      <c r="AD14" s="188">
        <f t="shared" si="4"/>
        <v>29020</v>
      </c>
      <c r="AE14" s="189">
        <f t="shared" si="5"/>
        <v>98.5802894555479</v>
      </c>
      <c r="AF14" s="188">
        <f>'資源化量内訳'!AB14</f>
        <v>3254</v>
      </c>
      <c r="AG14" s="188">
        <f>'資源化量内訳'!AJ14</f>
        <v>0</v>
      </c>
      <c r="AH14" s="188">
        <f>'資源化量内訳'!AR14</f>
        <v>1467</v>
      </c>
      <c r="AI14" s="188">
        <f>'資源化量内訳'!AZ14</f>
        <v>0</v>
      </c>
      <c r="AJ14" s="188">
        <f>'資源化量内訳'!BH14</f>
        <v>0</v>
      </c>
      <c r="AK14" s="188" t="s">
        <v>320</v>
      </c>
      <c r="AL14" s="188">
        <f t="shared" si="6"/>
        <v>4721</v>
      </c>
      <c r="AM14" s="189">
        <f t="shared" si="7"/>
        <v>24.40711780416385</v>
      </c>
      <c r="AN14" s="188">
        <f>'ごみ処理量内訳'!AC14</f>
        <v>412</v>
      </c>
      <c r="AO14" s="188">
        <f>'ごみ処理量内訳'!AD14</f>
        <v>0</v>
      </c>
      <c r="AP14" s="188">
        <f>'ごみ処理量内訳'!AE14</f>
        <v>0</v>
      </c>
      <c r="AQ14" s="188">
        <f t="shared" si="8"/>
        <v>412</v>
      </c>
    </row>
    <row r="15" spans="1:43" ht="13.5" customHeight="1">
      <c r="A15" s="182" t="s">
        <v>141</v>
      </c>
      <c r="B15" s="182" t="s">
        <v>19</v>
      </c>
      <c r="C15" s="184" t="s">
        <v>20</v>
      </c>
      <c r="D15" s="188">
        <v>40446</v>
      </c>
      <c r="E15" s="188">
        <v>40446</v>
      </c>
      <c r="F15" s="188">
        <f>'ごみ搬入量内訳'!H15</f>
        <v>9071</v>
      </c>
      <c r="G15" s="188">
        <f>'ごみ搬入量内訳'!AG15</f>
        <v>548</v>
      </c>
      <c r="H15" s="188">
        <f>'ごみ搬入量内訳'!AH15</f>
        <v>0</v>
      </c>
      <c r="I15" s="188">
        <f t="shared" si="0"/>
        <v>9619</v>
      </c>
      <c r="J15" s="188">
        <f t="shared" si="1"/>
        <v>651.5706042015094</v>
      </c>
      <c r="K15" s="188">
        <f>('ごみ搬入量内訳'!E15+'ごみ搬入量内訳'!AH15)/'ごみ処理概要'!D15/365*1000000</f>
        <v>466.17204471512497</v>
      </c>
      <c r="L15" s="188">
        <f>'ごみ搬入量内訳'!F15/'ごみ処理概要'!D15/365*1000000</f>
        <v>185.39855948638436</v>
      </c>
      <c r="M15" s="188">
        <f>'資源化量内訳'!BP15</f>
        <v>0</v>
      </c>
      <c r="N15" s="188">
        <f>'ごみ処理量内訳'!E15</f>
        <v>7431</v>
      </c>
      <c r="O15" s="188">
        <f>'ごみ処理量内訳'!L15</f>
        <v>887</v>
      </c>
      <c r="P15" s="188">
        <f t="shared" si="2"/>
        <v>702</v>
      </c>
      <c r="Q15" s="188">
        <f>'ごみ処理量内訳'!G15</f>
        <v>0</v>
      </c>
      <c r="R15" s="188">
        <f>'ごみ処理量内訳'!H15</f>
        <v>702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599</v>
      </c>
      <c r="W15" s="188">
        <f>'資源化量内訳'!M15</f>
        <v>236</v>
      </c>
      <c r="X15" s="188">
        <f>'資源化量内訳'!N15</f>
        <v>363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9619</v>
      </c>
      <c r="AE15" s="189">
        <f t="shared" si="5"/>
        <v>90.77866722112485</v>
      </c>
      <c r="AF15" s="188">
        <f>'資源化量内訳'!AB15</f>
        <v>0</v>
      </c>
      <c r="AG15" s="188">
        <f>'資源化量内訳'!AJ15</f>
        <v>0</v>
      </c>
      <c r="AH15" s="188">
        <f>'資源化量内訳'!AR15</f>
        <v>702</v>
      </c>
      <c r="AI15" s="188">
        <f>'資源化量内訳'!AZ15</f>
        <v>0</v>
      </c>
      <c r="AJ15" s="188">
        <f>'資源化量内訳'!BH15</f>
        <v>0</v>
      </c>
      <c r="AK15" s="188" t="s">
        <v>320</v>
      </c>
      <c r="AL15" s="188">
        <f t="shared" si="6"/>
        <v>702</v>
      </c>
      <c r="AM15" s="189">
        <f t="shared" si="7"/>
        <v>13.52531448175486</v>
      </c>
      <c r="AN15" s="188">
        <f>'ごみ処理量内訳'!AC15</f>
        <v>887</v>
      </c>
      <c r="AO15" s="188">
        <f>'ごみ処理量内訳'!AD15</f>
        <v>830</v>
      </c>
      <c r="AP15" s="188">
        <f>'ごみ処理量内訳'!AE15</f>
        <v>0</v>
      </c>
      <c r="AQ15" s="188">
        <f t="shared" si="8"/>
        <v>1717</v>
      </c>
    </row>
    <row r="16" spans="1:43" ht="13.5" customHeight="1">
      <c r="A16" s="182" t="s">
        <v>141</v>
      </c>
      <c r="B16" s="182" t="s">
        <v>246</v>
      </c>
      <c r="C16" s="184" t="s">
        <v>247</v>
      </c>
      <c r="D16" s="188">
        <v>14590</v>
      </c>
      <c r="E16" s="188">
        <v>14590</v>
      </c>
      <c r="F16" s="188">
        <f>'ごみ搬入量内訳'!H16</f>
        <v>4617</v>
      </c>
      <c r="G16" s="188">
        <f>'ごみ搬入量内訳'!AG16</f>
        <v>2359</v>
      </c>
      <c r="H16" s="188">
        <f>'ごみ搬入量内訳'!AH16</f>
        <v>0</v>
      </c>
      <c r="I16" s="188">
        <f t="shared" si="0"/>
        <v>6976</v>
      </c>
      <c r="J16" s="188">
        <f t="shared" si="1"/>
        <v>1309.9608476438168</v>
      </c>
      <c r="K16" s="188">
        <f>('ごみ搬入量内訳'!E16+'ごみ搬入量内訳'!AH16)/'ごみ処理概要'!D16/365*1000000</f>
        <v>805.3930727557814</v>
      </c>
      <c r="L16" s="188">
        <f>'ごみ搬入量内訳'!F16/'ごみ処理概要'!D16/365*1000000</f>
        <v>504.5677748880355</v>
      </c>
      <c r="M16" s="188">
        <f>'資源化量内訳'!BP16</f>
        <v>0</v>
      </c>
      <c r="N16" s="188">
        <f>'ごみ処理量内訳'!E16</f>
        <v>5039</v>
      </c>
      <c r="O16" s="188">
        <f>'ごみ処理量内訳'!L16</f>
        <v>1724</v>
      </c>
      <c r="P16" s="188">
        <f t="shared" si="2"/>
        <v>64</v>
      </c>
      <c r="Q16" s="188">
        <f>'ごみ処理量内訳'!G16</f>
        <v>0</v>
      </c>
      <c r="R16" s="188">
        <f>'ごみ処理量内訳'!H16</f>
        <v>64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149</v>
      </c>
      <c r="W16" s="188">
        <f>'資源化量内訳'!M16</f>
        <v>125</v>
      </c>
      <c r="X16" s="188">
        <f>'資源化量内訳'!N16</f>
        <v>24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6976</v>
      </c>
      <c r="AE16" s="189">
        <f t="shared" si="5"/>
        <v>75.28669724770643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64</v>
      </c>
      <c r="AI16" s="188">
        <f>'資源化量内訳'!AZ16</f>
        <v>0</v>
      </c>
      <c r="AJ16" s="188">
        <f>'資源化量内訳'!BH16</f>
        <v>0</v>
      </c>
      <c r="AK16" s="188" t="s">
        <v>320</v>
      </c>
      <c r="AL16" s="188">
        <f t="shared" si="6"/>
        <v>64</v>
      </c>
      <c r="AM16" s="189">
        <f t="shared" si="7"/>
        <v>3.0533256880733948</v>
      </c>
      <c r="AN16" s="188">
        <f>'ごみ処理量内訳'!AC16</f>
        <v>1724</v>
      </c>
      <c r="AO16" s="188">
        <f>'ごみ処理量内訳'!AD16</f>
        <v>1149</v>
      </c>
      <c r="AP16" s="188">
        <f>'ごみ処理量内訳'!AE16</f>
        <v>0</v>
      </c>
      <c r="AQ16" s="188">
        <f t="shared" si="8"/>
        <v>2873</v>
      </c>
    </row>
    <row r="17" spans="1:43" ht="13.5" customHeight="1">
      <c r="A17" s="182" t="s">
        <v>141</v>
      </c>
      <c r="B17" s="182" t="s">
        <v>248</v>
      </c>
      <c r="C17" s="184" t="s">
        <v>249</v>
      </c>
      <c r="D17" s="188">
        <v>4159</v>
      </c>
      <c r="E17" s="188">
        <v>4159</v>
      </c>
      <c r="F17" s="188">
        <f>'ごみ搬入量内訳'!H17</f>
        <v>1170</v>
      </c>
      <c r="G17" s="188">
        <f>'ごみ搬入量内訳'!AG17</f>
        <v>31</v>
      </c>
      <c r="H17" s="188">
        <f>'ごみ搬入量内訳'!AH17</f>
        <v>0</v>
      </c>
      <c r="I17" s="188">
        <f t="shared" si="0"/>
        <v>1201</v>
      </c>
      <c r="J17" s="188">
        <f t="shared" si="1"/>
        <v>791.1543541486196</v>
      </c>
      <c r="K17" s="188">
        <f>('ごみ搬入量内訳'!E17+'ごみ搬入量内訳'!AH17)/'ごみ処理概要'!D17/365*1000000</f>
        <v>595.506691215947</v>
      </c>
      <c r="L17" s="188">
        <f>'ごみ搬入量内訳'!F17/'ごみ処理概要'!D17/365*1000000</f>
        <v>195.64766293267286</v>
      </c>
      <c r="M17" s="188">
        <f>'資源化量内訳'!BP17</f>
        <v>0</v>
      </c>
      <c r="N17" s="188">
        <f>'ごみ処理量内訳'!E17</f>
        <v>1027</v>
      </c>
      <c r="O17" s="188">
        <f>'ごみ処理量内訳'!L17</f>
        <v>53</v>
      </c>
      <c r="P17" s="188">
        <f t="shared" si="2"/>
        <v>59</v>
      </c>
      <c r="Q17" s="188">
        <f>'ごみ処理量内訳'!G17</f>
        <v>0</v>
      </c>
      <c r="R17" s="188">
        <f>'ごみ処理量内訳'!H17</f>
        <v>59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62</v>
      </c>
      <c r="W17" s="188">
        <f>'資源化量内訳'!M17</f>
        <v>38</v>
      </c>
      <c r="X17" s="188">
        <f>'資源化量内訳'!N17</f>
        <v>24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1201</v>
      </c>
      <c r="AE17" s="189">
        <f t="shared" si="5"/>
        <v>95.58701082431307</v>
      </c>
      <c r="AF17" s="188">
        <f>'資源化量内訳'!AB17</f>
        <v>0</v>
      </c>
      <c r="AG17" s="188">
        <f>'資源化量内訳'!AJ17</f>
        <v>0</v>
      </c>
      <c r="AH17" s="188">
        <f>'資源化量内訳'!AR17</f>
        <v>56</v>
      </c>
      <c r="AI17" s="188">
        <f>'資源化量内訳'!AZ17</f>
        <v>0</v>
      </c>
      <c r="AJ17" s="188">
        <f>'資源化量内訳'!BH17</f>
        <v>0</v>
      </c>
      <c r="AK17" s="188" t="s">
        <v>320</v>
      </c>
      <c r="AL17" s="188">
        <f t="shared" si="6"/>
        <v>56</v>
      </c>
      <c r="AM17" s="189">
        <f t="shared" si="7"/>
        <v>9.825145711906744</v>
      </c>
      <c r="AN17" s="188">
        <f>'ごみ処理量内訳'!AC17</f>
        <v>53</v>
      </c>
      <c r="AO17" s="188">
        <f>'ごみ処理量内訳'!AD17</f>
        <v>203</v>
      </c>
      <c r="AP17" s="188">
        <f>'ごみ処理量内訳'!AE17</f>
        <v>3</v>
      </c>
      <c r="AQ17" s="188">
        <f t="shared" si="8"/>
        <v>259</v>
      </c>
    </row>
    <row r="18" spans="1:43" ht="13.5" customHeight="1">
      <c r="A18" s="182" t="s">
        <v>141</v>
      </c>
      <c r="B18" s="182" t="s">
        <v>250</v>
      </c>
      <c r="C18" s="184" t="s">
        <v>251</v>
      </c>
      <c r="D18" s="188">
        <v>3508</v>
      </c>
      <c r="E18" s="188">
        <v>3508</v>
      </c>
      <c r="F18" s="188">
        <f>'ごみ搬入量内訳'!H18</f>
        <v>832</v>
      </c>
      <c r="G18" s="188">
        <f>'ごみ搬入量内訳'!AG18</f>
        <v>4</v>
      </c>
      <c r="H18" s="188">
        <f>'ごみ搬入量内訳'!AH18</f>
        <v>1</v>
      </c>
      <c r="I18" s="188">
        <f t="shared" si="0"/>
        <v>837</v>
      </c>
      <c r="J18" s="188">
        <f t="shared" si="1"/>
        <v>653.6917573921057</v>
      </c>
      <c r="K18" s="188">
        <f>('ごみ搬入量内訳'!E18+'ごみ搬入量内訳'!AH18)/'ごみ処理概要'!D18/365*1000000</f>
        <v>515.4558660439544</v>
      </c>
      <c r="L18" s="188">
        <f>'ごみ搬入量内訳'!F18/'ごみ処理概要'!D18/365*1000000</f>
        <v>138.23589134815137</v>
      </c>
      <c r="M18" s="188">
        <f>'資源化量内訳'!BP18</f>
        <v>70</v>
      </c>
      <c r="N18" s="188">
        <f>'ごみ処理量内訳'!E18</f>
        <v>702</v>
      </c>
      <c r="O18" s="188">
        <f>'ごみ処理量内訳'!L18</f>
        <v>75</v>
      </c>
      <c r="P18" s="188">
        <f t="shared" si="2"/>
        <v>33</v>
      </c>
      <c r="Q18" s="188">
        <f>'ごみ処理量内訳'!G18</f>
        <v>0</v>
      </c>
      <c r="R18" s="188">
        <f>'ごみ処理量内訳'!H18</f>
        <v>33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26</v>
      </c>
      <c r="W18" s="188">
        <f>'資源化量内訳'!M18</f>
        <v>24</v>
      </c>
      <c r="X18" s="188">
        <f>'資源化量内訳'!N18</f>
        <v>2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836</v>
      </c>
      <c r="AE18" s="189">
        <f t="shared" si="5"/>
        <v>91.02870813397129</v>
      </c>
      <c r="AF18" s="188">
        <f>'資源化量内訳'!AB18</f>
        <v>0</v>
      </c>
      <c r="AG18" s="188">
        <f>'資源化量内訳'!AJ18</f>
        <v>0</v>
      </c>
      <c r="AH18" s="188">
        <f>'資源化量内訳'!AR18</f>
        <v>32</v>
      </c>
      <c r="AI18" s="188">
        <f>'資源化量内訳'!AZ18</f>
        <v>0</v>
      </c>
      <c r="AJ18" s="188">
        <f>'資源化量内訳'!BH18</f>
        <v>0</v>
      </c>
      <c r="AK18" s="188" t="s">
        <v>320</v>
      </c>
      <c r="AL18" s="188">
        <f t="shared" si="6"/>
        <v>32</v>
      </c>
      <c r="AM18" s="189">
        <f t="shared" si="7"/>
        <v>14.1280353200883</v>
      </c>
      <c r="AN18" s="188">
        <f>'ごみ処理量内訳'!AC18</f>
        <v>75</v>
      </c>
      <c r="AO18" s="188">
        <f>'ごみ処理量内訳'!AD18</f>
        <v>96</v>
      </c>
      <c r="AP18" s="188">
        <f>'ごみ処理量内訳'!AE18</f>
        <v>1</v>
      </c>
      <c r="AQ18" s="188">
        <f t="shared" si="8"/>
        <v>172</v>
      </c>
    </row>
    <row r="19" spans="1:43" ht="13.5" customHeight="1">
      <c r="A19" s="182" t="s">
        <v>141</v>
      </c>
      <c r="B19" s="182" t="s">
        <v>21</v>
      </c>
      <c r="C19" s="184" t="s">
        <v>22</v>
      </c>
      <c r="D19" s="188">
        <v>8888</v>
      </c>
      <c r="E19" s="188">
        <v>8888</v>
      </c>
      <c r="F19" s="188">
        <f>'ごみ搬入量内訳'!H19</f>
        <v>2338</v>
      </c>
      <c r="G19" s="188">
        <f>'ごみ搬入量内訳'!AG19</f>
        <v>84</v>
      </c>
      <c r="H19" s="188">
        <f>'ごみ搬入量内訳'!AH19</f>
        <v>0</v>
      </c>
      <c r="I19" s="188">
        <f t="shared" si="0"/>
        <v>2422</v>
      </c>
      <c r="J19" s="188">
        <f t="shared" si="1"/>
        <v>746.5815074658151</v>
      </c>
      <c r="K19" s="188">
        <f>('ごみ搬入量内訳'!E19+'ごみ搬入量内訳'!AH19)/'ごみ処理概要'!D19/365*1000000</f>
        <v>526.1827552618277</v>
      </c>
      <c r="L19" s="188">
        <f>'ごみ搬入量内訳'!F19/'ごみ処理概要'!D19/365*1000000</f>
        <v>220.39875220398753</v>
      </c>
      <c r="M19" s="188">
        <f>'資源化量内訳'!BP19</f>
        <v>0</v>
      </c>
      <c r="N19" s="188">
        <f>'ごみ処理量内訳'!E19</f>
        <v>1992</v>
      </c>
      <c r="O19" s="188">
        <f>'ごみ処理量内訳'!L19</f>
        <v>215</v>
      </c>
      <c r="P19" s="188">
        <f t="shared" si="2"/>
        <v>83</v>
      </c>
      <c r="Q19" s="188">
        <f>'ごみ処理量内訳'!G19</f>
        <v>0</v>
      </c>
      <c r="R19" s="188">
        <f>'ごみ処理量内訳'!H19</f>
        <v>83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132</v>
      </c>
      <c r="W19" s="188">
        <f>'資源化量内訳'!M19</f>
        <v>84</v>
      </c>
      <c r="X19" s="188">
        <f>'資源化量内訳'!N19</f>
        <v>48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2422</v>
      </c>
      <c r="AE19" s="189">
        <f t="shared" si="5"/>
        <v>91.12303881090008</v>
      </c>
      <c r="AF19" s="188">
        <f>'資源化量内訳'!AB19</f>
        <v>0</v>
      </c>
      <c r="AG19" s="188">
        <f>'資源化量内訳'!AJ19</f>
        <v>0</v>
      </c>
      <c r="AH19" s="188">
        <f>'資源化量内訳'!AR19</f>
        <v>77</v>
      </c>
      <c r="AI19" s="188">
        <f>'資源化量内訳'!AZ19</f>
        <v>0</v>
      </c>
      <c r="AJ19" s="188">
        <f>'資源化量内訳'!BH19</f>
        <v>0</v>
      </c>
      <c r="AK19" s="188" t="s">
        <v>320</v>
      </c>
      <c r="AL19" s="188">
        <f t="shared" si="6"/>
        <v>77</v>
      </c>
      <c r="AM19" s="189">
        <f t="shared" si="7"/>
        <v>8.629232039636664</v>
      </c>
      <c r="AN19" s="188">
        <f>'ごみ処理量内訳'!AC19</f>
        <v>215</v>
      </c>
      <c r="AO19" s="188">
        <f>'ごみ処理量内訳'!AD19</f>
        <v>381</v>
      </c>
      <c r="AP19" s="188">
        <f>'ごみ処理量内訳'!AE19</f>
        <v>6</v>
      </c>
      <c r="AQ19" s="188">
        <f t="shared" si="8"/>
        <v>602</v>
      </c>
    </row>
    <row r="20" spans="1:43" ht="13.5" customHeight="1">
      <c r="A20" s="182" t="s">
        <v>141</v>
      </c>
      <c r="B20" s="182" t="s">
        <v>252</v>
      </c>
      <c r="C20" s="184" t="s">
        <v>253</v>
      </c>
      <c r="D20" s="188">
        <v>13805</v>
      </c>
      <c r="E20" s="188">
        <v>13805</v>
      </c>
      <c r="F20" s="188">
        <f>'ごみ搬入量内訳'!H20</f>
        <v>4336</v>
      </c>
      <c r="G20" s="188">
        <f>'ごみ搬入量内訳'!AG20</f>
        <v>298</v>
      </c>
      <c r="H20" s="188">
        <f>'ごみ搬入量内訳'!AH20</f>
        <v>0</v>
      </c>
      <c r="I20" s="188">
        <f t="shared" si="0"/>
        <v>4634</v>
      </c>
      <c r="J20" s="188">
        <f t="shared" si="1"/>
        <v>919.658849037226</v>
      </c>
      <c r="K20" s="188">
        <f>('ごみ搬入量内訳'!E20+'ごみ搬入量内訳'!AH20)/'ごみ処理概要'!D20/365*1000000</f>
        <v>649.3577371708682</v>
      </c>
      <c r="L20" s="188">
        <f>'ごみ搬入量内訳'!F20/'ごみ処理概要'!D20/365*1000000</f>
        <v>270.3011118663577</v>
      </c>
      <c r="M20" s="188">
        <f>'資源化量内訳'!BP20</f>
        <v>24</v>
      </c>
      <c r="N20" s="188">
        <f>'ごみ処理量内訳'!E20</f>
        <v>4081</v>
      </c>
      <c r="O20" s="188">
        <f>'ごみ処理量内訳'!L20</f>
        <v>41</v>
      </c>
      <c r="P20" s="188">
        <f t="shared" si="2"/>
        <v>512</v>
      </c>
      <c r="Q20" s="188">
        <f>'ごみ処理量内訳'!G20</f>
        <v>368</v>
      </c>
      <c r="R20" s="188">
        <f>'ごみ処理量内訳'!H20</f>
        <v>144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0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4634</v>
      </c>
      <c r="AE20" s="189">
        <f t="shared" si="5"/>
        <v>99.11523521795425</v>
      </c>
      <c r="AF20" s="188">
        <f>'資源化量内訳'!AB20</f>
        <v>0</v>
      </c>
      <c r="AG20" s="188">
        <f>'資源化量内訳'!AJ20</f>
        <v>115</v>
      </c>
      <c r="AH20" s="188">
        <f>'資源化量内訳'!AR20</f>
        <v>136</v>
      </c>
      <c r="AI20" s="188">
        <f>'資源化量内訳'!AZ20</f>
        <v>0</v>
      </c>
      <c r="AJ20" s="188">
        <f>'資源化量内訳'!BH20</f>
        <v>0</v>
      </c>
      <c r="AK20" s="188" t="s">
        <v>320</v>
      </c>
      <c r="AL20" s="188">
        <f t="shared" si="6"/>
        <v>251</v>
      </c>
      <c r="AM20" s="189">
        <f t="shared" si="7"/>
        <v>5.903821382567625</v>
      </c>
      <c r="AN20" s="188">
        <f>'ごみ処理量内訳'!AC20</f>
        <v>41</v>
      </c>
      <c r="AO20" s="188">
        <f>'ごみ処理量内訳'!AD20</f>
        <v>590</v>
      </c>
      <c r="AP20" s="188">
        <f>'ごみ処理量内訳'!AE20</f>
        <v>139</v>
      </c>
      <c r="AQ20" s="188">
        <f t="shared" si="8"/>
        <v>770</v>
      </c>
    </row>
    <row r="21" spans="1:43" ht="13.5" customHeight="1">
      <c r="A21" s="182" t="s">
        <v>141</v>
      </c>
      <c r="B21" s="182" t="s">
        <v>254</v>
      </c>
      <c r="C21" s="184" t="s">
        <v>255</v>
      </c>
      <c r="D21" s="188">
        <v>11509</v>
      </c>
      <c r="E21" s="188">
        <v>11509</v>
      </c>
      <c r="F21" s="188">
        <f>'ごみ搬入量内訳'!H21</f>
        <v>2851</v>
      </c>
      <c r="G21" s="188">
        <f>'ごみ搬入量内訳'!AG21</f>
        <v>488</v>
      </c>
      <c r="H21" s="188">
        <f>'ごみ搬入量内訳'!AH21</f>
        <v>0</v>
      </c>
      <c r="I21" s="188">
        <f t="shared" si="0"/>
        <v>3339</v>
      </c>
      <c r="J21" s="188">
        <f t="shared" si="1"/>
        <v>794.851438481141</v>
      </c>
      <c r="K21" s="188">
        <f>('ごみ搬入量内訳'!E21+'ごみ搬入量内訳'!AH21)/'ごみ処理概要'!D21/365*1000000</f>
        <v>645.8316719375068</v>
      </c>
      <c r="L21" s="188">
        <f>'ごみ搬入量内訳'!F21/'ごみ処理概要'!D21/365*1000000</f>
        <v>149.01976654363412</v>
      </c>
      <c r="M21" s="188">
        <f>'資源化量内訳'!BP21</f>
        <v>62</v>
      </c>
      <c r="N21" s="188">
        <f>'ごみ処理量内訳'!E21</f>
        <v>2827</v>
      </c>
      <c r="O21" s="188">
        <f>'ごみ処理量内訳'!L21</f>
        <v>24</v>
      </c>
      <c r="P21" s="188">
        <f t="shared" si="2"/>
        <v>488</v>
      </c>
      <c r="Q21" s="188">
        <f>'ごみ処理量内訳'!G21</f>
        <v>217</v>
      </c>
      <c r="R21" s="188">
        <f>'ごみ処理量内訳'!H21</f>
        <v>271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3339</v>
      </c>
      <c r="AE21" s="189">
        <f t="shared" si="5"/>
        <v>99.28122192273136</v>
      </c>
      <c r="AF21" s="188">
        <f>'資源化量内訳'!AB21</f>
        <v>0</v>
      </c>
      <c r="AG21" s="188">
        <f>'資源化量内訳'!AJ21</f>
        <v>68</v>
      </c>
      <c r="AH21" s="188">
        <f>'資源化量内訳'!AR21</f>
        <v>258</v>
      </c>
      <c r="AI21" s="188">
        <f>'資源化量内訳'!AZ21</f>
        <v>0</v>
      </c>
      <c r="AJ21" s="188">
        <f>'資源化量内訳'!BH21</f>
        <v>0</v>
      </c>
      <c r="AK21" s="188" t="s">
        <v>320</v>
      </c>
      <c r="AL21" s="188">
        <f t="shared" si="6"/>
        <v>326</v>
      </c>
      <c r="AM21" s="189">
        <f t="shared" si="7"/>
        <v>11.408409291384887</v>
      </c>
      <c r="AN21" s="188">
        <f>'ごみ処理量内訳'!AC21</f>
        <v>24</v>
      </c>
      <c r="AO21" s="188">
        <f>'ごみ処理量内訳'!AD21</f>
        <v>408</v>
      </c>
      <c r="AP21" s="188">
        <f>'ごみ処理量内訳'!AE21</f>
        <v>90</v>
      </c>
      <c r="AQ21" s="188">
        <f t="shared" si="8"/>
        <v>522</v>
      </c>
    </row>
    <row r="22" spans="1:43" ht="13.5" customHeight="1">
      <c r="A22" s="182" t="s">
        <v>141</v>
      </c>
      <c r="B22" s="182" t="s">
        <v>256</v>
      </c>
      <c r="C22" s="184" t="s">
        <v>257</v>
      </c>
      <c r="D22" s="188">
        <v>12576</v>
      </c>
      <c r="E22" s="188">
        <v>12576</v>
      </c>
      <c r="F22" s="188">
        <f>'ごみ搬入量内訳'!H22</f>
        <v>3885</v>
      </c>
      <c r="G22" s="188">
        <f>'ごみ搬入量内訳'!AG22</f>
        <v>187</v>
      </c>
      <c r="H22" s="188">
        <f>'ごみ搬入量内訳'!AH22</f>
        <v>0</v>
      </c>
      <c r="I22" s="188">
        <f t="shared" si="0"/>
        <v>4072</v>
      </c>
      <c r="J22" s="188">
        <f t="shared" si="1"/>
        <v>887.0995852068736</v>
      </c>
      <c r="K22" s="188">
        <f>('ごみ搬入量内訳'!E22+'ごみ搬入量内訳'!AH22)/'ごみ処理概要'!D22/365*1000000</f>
        <v>823.9220607201366</v>
      </c>
      <c r="L22" s="188">
        <f>'ごみ搬入量内訳'!F22/'ごみ処理概要'!D22/365*1000000</f>
        <v>63.17752448673708</v>
      </c>
      <c r="M22" s="188">
        <f>'資源化量内訳'!BP22</f>
        <v>205</v>
      </c>
      <c r="N22" s="188">
        <f>'ごみ処理量内訳'!E22</f>
        <v>3249</v>
      </c>
      <c r="O22" s="188">
        <f>'ごみ処理量内訳'!L22</f>
        <v>706</v>
      </c>
      <c r="P22" s="188">
        <f t="shared" si="2"/>
        <v>103</v>
      </c>
      <c r="Q22" s="188">
        <f>'ごみ処理量内訳'!G22</f>
        <v>26</v>
      </c>
      <c r="R22" s="188">
        <f>'ごみ処理量内訳'!H22</f>
        <v>77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14</v>
      </c>
      <c r="W22" s="188">
        <f>'資源化量内訳'!M22</f>
        <v>0</v>
      </c>
      <c r="X22" s="188">
        <f>'資源化量内訳'!N22</f>
        <v>14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4072</v>
      </c>
      <c r="AE22" s="189">
        <f t="shared" si="5"/>
        <v>82.66208251473476</v>
      </c>
      <c r="AF22" s="188">
        <f>'資源化量内訳'!AB22</f>
        <v>0</v>
      </c>
      <c r="AG22" s="188">
        <f>'資源化量内訳'!AJ22</f>
        <v>7</v>
      </c>
      <c r="AH22" s="188">
        <f>'資源化量内訳'!AR22</f>
        <v>64</v>
      </c>
      <c r="AI22" s="188">
        <f>'資源化量内訳'!AZ22</f>
        <v>0</v>
      </c>
      <c r="AJ22" s="188">
        <f>'資源化量内訳'!BH22</f>
        <v>0</v>
      </c>
      <c r="AK22" s="188" t="s">
        <v>320</v>
      </c>
      <c r="AL22" s="188">
        <f t="shared" si="6"/>
        <v>71</v>
      </c>
      <c r="AM22" s="189">
        <f t="shared" si="7"/>
        <v>6.780453588964227</v>
      </c>
      <c r="AN22" s="188">
        <f>'ごみ処理量内訳'!AC22</f>
        <v>706</v>
      </c>
      <c r="AO22" s="188">
        <f>'ごみ処理量内訳'!AD22</f>
        <v>566</v>
      </c>
      <c r="AP22" s="188">
        <f>'ごみ処理量内訳'!AE22</f>
        <v>0</v>
      </c>
      <c r="AQ22" s="188">
        <f t="shared" si="8"/>
        <v>1272</v>
      </c>
    </row>
    <row r="23" spans="1:43" ht="13.5" customHeight="1">
      <c r="A23" s="182" t="s">
        <v>141</v>
      </c>
      <c r="B23" s="182" t="s">
        <v>258</v>
      </c>
      <c r="C23" s="184" t="s">
        <v>259</v>
      </c>
      <c r="D23" s="188">
        <v>3938</v>
      </c>
      <c r="E23" s="188">
        <v>3938</v>
      </c>
      <c r="F23" s="188">
        <f>'ごみ搬入量内訳'!H23</f>
        <v>1088</v>
      </c>
      <c r="G23" s="188">
        <f>'ごみ搬入量内訳'!AG23</f>
        <v>56</v>
      </c>
      <c r="H23" s="188">
        <f>'ごみ搬入量内訳'!AH23</f>
        <v>0</v>
      </c>
      <c r="I23" s="188">
        <f t="shared" si="0"/>
        <v>1144</v>
      </c>
      <c r="J23" s="188">
        <f t="shared" si="1"/>
        <v>795.8980638249025</v>
      </c>
      <c r="K23" s="188">
        <f>('ごみ搬入量内訳'!E23+'ごみ搬入量内訳'!AH23)/'ごみ処理概要'!D23/365*1000000</f>
        <v>756.9380187425645</v>
      </c>
      <c r="L23" s="188">
        <f>'ごみ搬入量内訳'!F23/'ごみ処理概要'!D23/365*1000000</f>
        <v>38.96004508233788</v>
      </c>
      <c r="M23" s="188">
        <f>'資源化量内訳'!BP23</f>
        <v>19</v>
      </c>
      <c r="N23" s="188">
        <f>'ごみ処理量内訳'!E23</f>
        <v>891</v>
      </c>
      <c r="O23" s="188">
        <f>'ごみ処理量内訳'!L23</f>
        <v>192</v>
      </c>
      <c r="P23" s="188">
        <f t="shared" si="2"/>
        <v>56</v>
      </c>
      <c r="Q23" s="188">
        <f>'ごみ処理量内訳'!G23</f>
        <v>9</v>
      </c>
      <c r="R23" s="188">
        <f>'ごみ処理量内訳'!H23</f>
        <v>47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5</v>
      </c>
      <c r="W23" s="188">
        <f>'資源化量内訳'!M23</f>
        <v>0</v>
      </c>
      <c r="X23" s="188">
        <f>'資源化量内訳'!N23</f>
        <v>5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1144</v>
      </c>
      <c r="AE23" s="189">
        <f t="shared" si="5"/>
        <v>83.21678321678321</v>
      </c>
      <c r="AF23" s="188">
        <f>'資源化量内訳'!AB23</f>
        <v>0</v>
      </c>
      <c r="AG23" s="188">
        <f>'資源化量内訳'!AJ23</f>
        <v>2</v>
      </c>
      <c r="AH23" s="188">
        <f>'資源化量内訳'!AR23</f>
        <v>39</v>
      </c>
      <c r="AI23" s="188">
        <f>'資源化量内訳'!AZ23</f>
        <v>0</v>
      </c>
      <c r="AJ23" s="188">
        <f>'資源化量内訳'!BH23</f>
        <v>0</v>
      </c>
      <c r="AK23" s="188" t="s">
        <v>320</v>
      </c>
      <c r="AL23" s="188">
        <f t="shared" si="6"/>
        <v>41</v>
      </c>
      <c r="AM23" s="189">
        <f t="shared" si="7"/>
        <v>5.588993981083405</v>
      </c>
      <c r="AN23" s="188">
        <f>'ごみ処理量内訳'!AC23</f>
        <v>192</v>
      </c>
      <c r="AO23" s="188">
        <f>'ごみ処理量内訳'!AD23</f>
        <v>155</v>
      </c>
      <c r="AP23" s="188">
        <f>'ごみ処理量内訳'!AE23</f>
        <v>0</v>
      </c>
      <c r="AQ23" s="188">
        <f t="shared" si="8"/>
        <v>347</v>
      </c>
    </row>
    <row r="24" spans="1:43" ht="13.5" customHeight="1">
      <c r="A24" s="182" t="s">
        <v>141</v>
      </c>
      <c r="B24" s="182" t="s">
        <v>260</v>
      </c>
      <c r="C24" s="184" t="s">
        <v>261</v>
      </c>
      <c r="D24" s="188">
        <v>1754</v>
      </c>
      <c r="E24" s="188">
        <v>1754</v>
      </c>
      <c r="F24" s="188">
        <f>'ごみ搬入量内訳'!H24</f>
        <v>454</v>
      </c>
      <c r="G24" s="188">
        <f>'ごみ搬入量内訳'!AG24</f>
        <v>116</v>
      </c>
      <c r="H24" s="188">
        <f>'ごみ搬入量内訳'!AH24</f>
        <v>0</v>
      </c>
      <c r="I24" s="188">
        <f t="shared" si="0"/>
        <v>570</v>
      </c>
      <c r="J24" s="188">
        <f t="shared" si="1"/>
        <v>890.3328595304665</v>
      </c>
      <c r="K24" s="188">
        <f>('ごみ搬入量内訳'!E24+'ごみ搬入量内訳'!AH24)/'ごみ処理概要'!D24/365*1000000</f>
        <v>709.1423126786523</v>
      </c>
      <c r="L24" s="188">
        <f>'ごみ搬入量内訳'!F24/'ごみ処理概要'!D24/365*1000000</f>
        <v>181.19054685181422</v>
      </c>
      <c r="M24" s="188">
        <f>'資源化量内訳'!BP24</f>
        <v>40</v>
      </c>
      <c r="N24" s="188">
        <f>'ごみ処理量内訳'!E24</f>
        <v>439</v>
      </c>
      <c r="O24" s="188">
        <f>'ごみ処理量内訳'!L24</f>
        <v>87</v>
      </c>
      <c r="P24" s="188">
        <f t="shared" si="2"/>
        <v>39</v>
      </c>
      <c r="Q24" s="188">
        <f>'ごみ処理量内訳'!G24</f>
        <v>12</v>
      </c>
      <c r="R24" s="188">
        <f>'ごみ処理量内訳'!H24</f>
        <v>27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5</v>
      </c>
      <c r="W24" s="188">
        <f>'資源化量内訳'!M24</f>
        <v>0</v>
      </c>
      <c r="X24" s="188">
        <f>'資源化量内訳'!N24</f>
        <v>5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570</v>
      </c>
      <c r="AE24" s="189">
        <f t="shared" si="5"/>
        <v>84.73684210526315</v>
      </c>
      <c r="AF24" s="188">
        <f>'資源化量内訳'!AB24</f>
        <v>0</v>
      </c>
      <c r="AG24" s="188">
        <f>'資源化量内訳'!AJ24</f>
        <v>3</v>
      </c>
      <c r="AH24" s="188">
        <f>'資源化量内訳'!AR24</f>
        <v>21</v>
      </c>
      <c r="AI24" s="188">
        <f>'資源化量内訳'!AZ24</f>
        <v>0</v>
      </c>
      <c r="AJ24" s="188">
        <f>'資源化量内訳'!BH24</f>
        <v>0</v>
      </c>
      <c r="AK24" s="188" t="s">
        <v>320</v>
      </c>
      <c r="AL24" s="188">
        <f t="shared" si="6"/>
        <v>24</v>
      </c>
      <c r="AM24" s="189">
        <f t="shared" si="7"/>
        <v>11.311475409836065</v>
      </c>
      <c r="AN24" s="188">
        <f>'ごみ処理量内訳'!AC24</f>
        <v>87</v>
      </c>
      <c r="AO24" s="188">
        <f>'ごみ処理量内訳'!AD24</f>
        <v>77</v>
      </c>
      <c r="AP24" s="188">
        <f>'ごみ処理量内訳'!AE24</f>
        <v>0</v>
      </c>
      <c r="AQ24" s="188">
        <f t="shared" si="8"/>
        <v>164</v>
      </c>
    </row>
    <row r="25" spans="1:43" ht="13.5" customHeight="1">
      <c r="A25" s="182" t="s">
        <v>141</v>
      </c>
      <c r="B25" s="182" t="s">
        <v>262</v>
      </c>
      <c r="C25" s="184" t="s">
        <v>263</v>
      </c>
      <c r="D25" s="188">
        <v>16769</v>
      </c>
      <c r="E25" s="188">
        <v>16769</v>
      </c>
      <c r="F25" s="188">
        <f>'ごみ搬入量内訳'!H25</f>
        <v>4966</v>
      </c>
      <c r="G25" s="188">
        <f>'ごみ搬入量内訳'!AG25</f>
        <v>295</v>
      </c>
      <c r="H25" s="188">
        <f>'ごみ搬入量内訳'!AH25</f>
        <v>0</v>
      </c>
      <c r="I25" s="188">
        <f t="shared" si="0"/>
        <v>5261</v>
      </c>
      <c r="J25" s="188">
        <f t="shared" si="1"/>
        <v>859.5443157097612</v>
      </c>
      <c r="K25" s="188">
        <f>('ごみ搬入量内訳'!E25+'ごみ搬入量内訳'!AH25)/'ごみ処理概要'!D25/365*1000000</f>
        <v>733.9047835332156</v>
      </c>
      <c r="L25" s="188">
        <f>'ごみ搬入量内訳'!F25/'ごみ処理概要'!D25/365*1000000</f>
        <v>125.6395321765456</v>
      </c>
      <c r="M25" s="188">
        <f>'資源化量内訳'!BP25</f>
        <v>277</v>
      </c>
      <c r="N25" s="188">
        <f>'ごみ処理量内訳'!E25</f>
        <v>4062</v>
      </c>
      <c r="O25" s="188">
        <f>'ごみ処理量内訳'!L25</f>
        <v>58</v>
      </c>
      <c r="P25" s="188">
        <f t="shared" si="2"/>
        <v>1141</v>
      </c>
      <c r="Q25" s="188">
        <f>'ごみ処理量内訳'!G25</f>
        <v>776</v>
      </c>
      <c r="R25" s="188">
        <f>'ごみ処理量内訳'!H25</f>
        <v>365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5261</v>
      </c>
      <c r="AE25" s="189">
        <f t="shared" si="5"/>
        <v>98.89754799467781</v>
      </c>
      <c r="AF25" s="188">
        <f>'資源化量内訳'!AB25</f>
        <v>0</v>
      </c>
      <c r="AG25" s="188">
        <f>'資源化量内訳'!AJ25</f>
        <v>188</v>
      </c>
      <c r="AH25" s="188">
        <f>'資源化量内訳'!AR25</f>
        <v>322</v>
      </c>
      <c r="AI25" s="188">
        <f>'資源化量内訳'!AZ25</f>
        <v>0</v>
      </c>
      <c r="AJ25" s="188">
        <f>'資源化量内訳'!BH25</f>
        <v>0</v>
      </c>
      <c r="AK25" s="188" t="s">
        <v>320</v>
      </c>
      <c r="AL25" s="188">
        <f t="shared" si="6"/>
        <v>510</v>
      </c>
      <c r="AM25" s="189">
        <f t="shared" si="7"/>
        <v>14.210906464427591</v>
      </c>
      <c r="AN25" s="188">
        <f>'ごみ処理量内訳'!AC25</f>
        <v>58</v>
      </c>
      <c r="AO25" s="188">
        <f>'ごみ処理量内訳'!AD25</f>
        <v>681</v>
      </c>
      <c r="AP25" s="188">
        <f>'ごみ処理量内訳'!AE25</f>
        <v>131</v>
      </c>
      <c r="AQ25" s="188">
        <f t="shared" si="8"/>
        <v>870</v>
      </c>
    </row>
    <row r="26" spans="1:43" ht="13.5" customHeight="1">
      <c r="A26" s="182" t="s">
        <v>141</v>
      </c>
      <c r="B26" s="182" t="s">
        <v>264</v>
      </c>
      <c r="C26" s="184" t="s">
        <v>265</v>
      </c>
      <c r="D26" s="188">
        <v>12828</v>
      </c>
      <c r="E26" s="188">
        <v>12828</v>
      </c>
      <c r="F26" s="188">
        <f>'ごみ搬入量内訳'!H26</f>
        <v>3594</v>
      </c>
      <c r="G26" s="188">
        <f>'ごみ搬入量内訳'!AG26</f>
        <v>99</v>
      </c>
      <c r="H26" s="188">
        <f>'ごみ搬入量内訳'!AH26</f>
        <v>0</v>
      </c>
      <c r="I26" s="188">
        <f t="shared" si="0"/>
        <v>3693</v>
      </c>
      <c r="J26" s="188">
        <f t="shared" si="1"/>
        <v>788.7284236964516</v>
      </c>
      <c r="K26" s="188">
        <f>('ごみ搬入量内訳'!E26+'ごみ搬入量内訳'!AH26)/'ごみ処理概要'!D26/365*1000000</f>
        <v>712.9096881393868</v>
      </c>
      <c r="L26" s="188">
        <f>'ごみ搬入量内訳'!F26/'ごみ処理概要'!D26/365*1000000</f>
        <v>75.81873555706481</v>
      </c>
      <c r="M26" s="188">
        <f>'資源化量内訳'!BP26</f>
        <v>0</v>
      </c>
      <c r="N26" s="188">
        <f>'ごみ処理量内訳'!E26</f>
        <v>2765</v>
      </c>
      <c r="O26" s="188">
        <f>'ごみ処理量内訳'!L26</f>
        <v>0</v>
      </c>
      <c r="P26" s="188">
        <f t="shared" si="2"/>
        <v>734</v>
      </c>
      <c r="Q26" s="188">
        <f>'ごみ処理量内訳'!G26</f>
        <v>398</v>
      </c>
      <c r="R26" s="188">
        <f>'ごみ処理量内訳'!H26</f>
        <v>336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194</v>
      </c>
      <c r="W26" s="188">
        <f>'資源化量内訳'!M26</f>
        <v>194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3693</v>
      </c>
      <c r="AE26" s="189">
        <f t="shared" si="5"/>
        <v>100</v>
      </c>
      <c r="AF26" s="188">
        <f>'資源化量内訳'!AB26</f>
        <v>0</v>
      </c>
      <c r="AG26" s="188">
        <f>'資源化量内訳'!AJ26</f>
        <v>102</v>
      </c>
      <c r="AH26" s="188">
        <f>'資源化量内訳'!AR26</f>
        <v>286</v>
      </c>
      <c r="AI26" s="188">
        <f>'資源化量内訳'!AZ26</f>
        <v>0</v>
      </c>
      <c r="AJ26" s="188">
        <f>'資源化量内訳'!BH26</f>
        <v>0</v>
      </c>
      <c r="AK26" s="188" t="s">
        <v>320</v>
      </c>
      <c r="AL26" s="188">
        <f t="shared" si="6"/>
        <v>388</v>
      </c>
      <c r="AM26" s="189">
        <f t="shared" si="7"/>
        <v>15.759545085296505</v>
      </c>
      <c r="AN26" s="188">
        <f>'ごみ処理量内訳'!AC26</f>
        <v>0</v>
      </c>
      <c r="AO26" s="188">
        <f>'ごみ処理量内訳'!AD26</f>
        <v>311</v>
      </c>
      <c r="AP26" s="188">
        <f>'ごみ処理量内訳'!AE26</f>
        <v>2</v>
      </c>
      <c r="AQ26" s="188">
        <f t="shared" si="8"/>
        <v>313</v>
      </c>
    </row>
    <row r="27" spans="1:43" ht="13.5" customHeight="1">
      <c r="A27" s="182" t="s">
        <v>141</v>
      </c>
      <c r="B27" s="182" t="s">
        <v>266</v>
      </c>
      <c r="C27" s="184" t="s">
        <v>267</v>
      </c>
      <c r="D27" s="188">
        <v>10323</v>
      </c>
      <c r="E27" s="188">
        <v>10323</v>
      </c>
      <c r="F27" s="188">
        <f>'ごみ搬入量内訳'!H27</f>
        <v>3830</v>
      </c>
      <c r="G27" s="188">
        <f>'ごみ搬入量内訳'!AG27</f>
        <v>228</v>
      </c>
      <c r="H27" s="188">
        <f>'ごみ搬入量内訳'!AH27</f>
        <v>0</v>
      </c>
      <c r="I27" s="188">
        <f t="shared" si="0"/>
        <v>4058</v>
      </c>
      <c r="J27" s="188">
        <f t="shared" si="1"/>
        <v>1076.9939183549436</v>
      </c>
      <c r="K27" s="188">
        <f>('ごみ搬入量内訳'!E27+'ごみ搬入量内訳'!AH27)/'ごみ処理概要'!D27/365*1000000</f>
        <v>673.85104945865</v>
      </c>
      <c r="L27" s="188">
        <f>'ごみ搬入量内訳'!F27/'ごみ処理概要'!D27/365*1000000</f>
        <v>403.1428688962935</v>
      </c>
      <c r="M27" s="188">
        <f>'資源化量内訳'!BP27</f>
        <v>191</v>
      </c>
      <c r="N27" s="188">
        <f>'ごみ処理量内訳'!E27</f>
        <v>3257</v>
      </c>
      <c r="O27" s="188">
        <f>'ごみ処理量内訳'!L27</f>
        <v>17</v>
      </c>
      <c r="P27" s="188">
        <f t="shared" si="2"/>
        <v>784</v>
      </c>
      <c r="Q27" s="188">
        <f>'ごみ処理量内訳'!G27</f>
        <v>644</v>
      </c>
      <c r="R27" s="188">
        <f>'ごみ処理量内訳'!H27</f>
        <v>140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0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4058</v>
      </c>
      <c r="AE27" s="189">
        <f t="shared" si="5"/>
        <v>99.581074420897</v>
      </c>
      <c r="AF27" s="188">
        <f>'資源化量内訳'!AB27</f>
        <v>0</v>
      </c>
      <c r="AG27" s="188">
        <f>'資源化量内訳'!AJ27</f>
        <v>146</v>
      </c>
      <c r="AH27" s="188">
        <f>'資源化量内訳'!AR27</f>
        <v>140</v>
      </c>
      <c r="AI27" s="188">
        <f>'資源化量内訳'!AZ27</f>
        <v>0</v>
      </c>
      <c r="AJ27" s="188">
        <f>'資源化量内訳'!BH27</f>
        <v>0</v>
      </c>
      <c r="AK27" s="188" t="s">
        <v>320</v>
      </c>
      <c r="AL27" s="188">
        <f t="shared" si="6"/>
        <v>286</v>
      </c>
      <c r="AM27" s="189">
        <f t="shared" si="7"/>
        <v>11.226170863732643</v>
      </c>
      <c r="AN27" s="188">
        <f>'ごみ処理量内訳'!AC27</f>
        <v>17</v>
      </c>
      <c r="AO27" s="188">
        <f>'ごみ処理量内訳'!AD27</f>
        <v>518</v>
      </c>
      <c r="AP27" s="188">
        <f>'ごみ処理量内訳'!AE27</f>
        <v>213</v>
      </c>
      <c r="AQ27" s="188">
        <f t="shared" si="8"/>
        <v>748</v>
      </c>
    </row>
    <row r="28" spans="1:43" ht="13.5" customHeight="1">
      <c r="A28" s="182" t="s">
        <v>141</v>
      </c>
      <c r="B28" s="182" t="s">
        <v>268</v>
      </c>
      <c r="C28" s="184" t="s">
        <v>269</v>
      </c>
      <c r="D28" s="188">
        <v>21229</v>
      </c>
      <c r="E28" s="188">
        <v>21229</v>
      </c>
      <c r="F28" s="188">
        <f>'ごみ搬入量内訳'!H28</f>
        <v>6806</v>
      </c>
      <c r="G28" s="188">
        <f>'ごみ搬入量内訳'!AG28</f>
        <v>279</v>
      </c>
      <c r="H28" s="188">
        <f>'ごみ搬入量内訳'!AH28</f>
        <v>0</v>
      </c>
      <c r="I28" s="188">
        <f t="shared" si="0"/>
        <v>7085</v>
      </c>
      <c r="J28" s="188">
        <f t="shared" si="1"/>
        <v>914.3604929158033</v>
      </c>
      <c r="K28" s="188">
        <f>('ごみ搬入量内訳'!E28+'ごみ搬入量内訳'!AH28)/'ごみ処理概要'!D28/365*1000000</f>
        <v>656.6360180600716</v>
      </c>
      <c r="L28" s="188">
        <f>'ごみ搬入量内訳'!F28/'ごみ処理概要'!D28/365*1000000</f>
        <v>257.72447485573167</v>
      </c>
      <c r="M28" s="188">
        <f>'資源化量内訳'!BP28</f>
        <v>306</v>
      </c>
      <c r="N28" s="188">
        <f>'ごみ処理量内訳'!E28</f>
        <v>5398</v>
      </c>
      <c r="O28" s="188">
        <f>'ごみ処理量内訳'!L28</f>
        <v>131</v>
      </c>
      <c r="P28" s="188">
        <f t="shared" si="2"/>
        <v>1556</v>
      </c>
      <c r="Q28" s="188">
        <f>'ごみ処理量内訳'!G28</f>
        <v>1359</v>
      </c>
      <c r="R28" s="188">
        <f>'ごみ処理量内訳'!H28</f>
        <v>197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7085</v>
      </c>
      <c r="AE28" s="189">
        <f t="shared" si="5"/>
        <v>98.15102328863797</v>
      </c>
      <c r="AF28" s="188">
        <f>'資源化量内訳'!AB28</f>
        <v>0</v>
      </c>
      <c r="AG28" s="188">
        <f>'資源化量内訳'!AJ28</f>
        <v>308</v>
      </c>
      <c r="AH28" s="188">
        <f>'資源化量内訳'!AR28</f>
        <v>197</v>
      </c>
      <c r="AI28" s="188">
        <f>'資源化量内訳'!AZ28</f>
        <v>0</v>
      </c>
      <c r="AJ28" s="188">
        <f>'資源化量内訳'!BH28</f>
        <v>0</v>
      </c>
      <c r="AK28" s="188" t="s">
        <v>320</v>
      </c>
      <c r="AL28" s="188">
        <f t="shared" si="6"/>
        <v>505</v>
      </c>
      <c r="AM28" s="189">
        <f t="shared" si="7"/>
        <v>10.972804762549046</v>
      </c>
      <c r="AN28" s="188">
        <f>'ごみ処理量内訳'!AC28</f>
        <v>131</v>
      </c>
      <c r="AO28" s="188">
        <f>'ごみ処理量内訳'!AD28</f>
        <v>858</v>
      </c>
      <c r="AP28" s="188">
        <f>'ごみ処理量内訳'!AE28</f>
        <v>449</v>
      </c>
      <c r="AQ28" s="188">
        <f t="shared" si="8"/>
        <v>1438</v>
      </c>
    </row>
    <row r="29" spans="1:43" ht="13.5" customHeight="1">
      <c r="A29" s="182" t="s">
        <v>141</v>
      </c>
      <c r="B29" s="182" t="s">
        <v>270</v>
      </c>
      <c r="C29" s="184" t="s">
        <v>271</v>
      </c>
      <c r="D29" s="188">
        <v>22532</v>
      </c>
      <c r="E29" s="188">
        <v>22532</v>
      </c>
      <c r="F29" s="188">
        <f>'ごみ搬入量内訳'!H29</f>
        <v>6231</v>
      </c>
      <c r="G29" s="188">
        <f>'ごみ搬入量内訳'!AG29</f>
        <v>185</v>
      </c>
      <c r="H29" s="188">
        <f>'ごみ搬入量内訳'!AH29</f>
        <v>0</v>
      </c>
      <c r="I29" s="188">
        <f t="shared" si="0"/>
        <v>6416</v>
      </c>
      <c r="J29" s="188">
        <f t="shared" si="1"/>
        <v>780.1385670060723</v>
      </c>
      <c r="K29" s="188">
        <f>('ごみ搬入量内訳'!E29+'ごみ搬入量内訳'!AH29)/'ごみ処理概要'!D29/365*1000000</f>
        <v>719.5854176343416</v>
      </c>
      <c r="L29" s="188">
        <f>'ごみ搬入量内訳'!F29/'ごみ処理概要'!D29/365*1000000</f>
        <v>60.553149371730676</v>
      </c>
      <c r="M29" s="188">
        <f>'資源化量内訳'!BP29</f>
        <v>433</v>
      </c>
      <c r="N29" s="188">
        <f>'ごみ処理量内訳'!E29</f>
        <v>5129</v>
      </c>
      <c r="O29" s="188">
        <f>'ごみ処理量内訳'!L29</f>
        <v>906</v>
      </c>
      <c r="P29" s="188">
        <f t="shared" si="2"/>
        <v>331</v>
      </c>
      <c r="Q29" s="188">
        <f>'ごみ処理量内訳'!G29</f>
        <v>70</v>
      </c>
      <c r="R29" s="188">
        <f>'ごみ処理量内訳'!H29</f>
        <v>261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50</v>
      </c>
      <c r="W29" s="188">
        <f>'資源化量内訳'!M29</f>
        <v>50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6416</v>
      </c>
      <c r="AE29" s="189">
        <f t="shared" si="5"/>
        <v>85.8790523690773</v>
      </c>
      <c r="AF29" s="188">
        <f>'資源化量内訳'!AB29</f>
        <v>0</v>
      </c>
      <c r="AG29" s="188">
        <f>'資源化量内訳'!AJ29</f>
        <v>18</v>
      </c>
      <c r="AH29" s="188">
        <f>'資源化量内訳'!AR29</f>
        <v>213</v>
      </c>
      <c r="AI29" s="188">
        <f>'資源化量内訳'!AZ29</f>
        <v>0</v>
      </c>
      <c r="AJ29" s="188">
        <f>'資源化量内訳'!BH29</f>
        <v>0</v>
      </c>
      <c r="AK29" s="188" t="s">
        <v>320</v>
      </c>
      <c r="AL29" s="188">
        <f t="shared" si="6"/>
        <v>231</v>
      </c>
      <c r="AM29" s="189">
        <f t="shared" si="7"/>
        <v>10.424879544459046</v>
      </c>
      <c r="AN29" s="188">
        <f>'ごみ処理量内訳'!AC29</f>
        <v>906</v>
      </c>
      <c r="AO29" s="188">
        <f>'ごみ処理量内訳'!AD29</f>
        <v>575</v>
      </c>
      <c r="AP29" s="188">
        <f>'ごみ処理量内訳'!AE29</f>
        <v>0</v>
      </c>
      <c r="AQ29" s="188">
        <f t="shared" si="8"/>
        <v>1481</v>
      </c>
    </row>
    <row r="30" spans="1:43" ht="13.5" customHeight="1">
      <c r="A30" s="182" t="s">
        <v>141</v>
      </c>
      <c r="B30" s="182" t="s">
        <v>272</v>
      </c>
      <c r="C30" s="184" t="s">
        <v>273</v>
      </c>
      <c r="D30" s="188">
        <v>8928</v>
      </c>
      <c r="E30" s="188">
        <v>8928</v>
      </c>
      <c r="F30" s="188">
        <f>'ごみ搬入量内訳'!H30</f>
        <v>2557</v>
      </c>
      <c r="G30" s="188">
        <f>'ごみ搬入量内訳'!AG30</f>
        <v>241</v>
      </c>
      <c r="H30" s="188">
        <f>'ごみ搬入量内訳'!AH30</f>
        <v>0</v>
      </c>
      <c r="I30" s="188">
        <f t="shared" si="0"/>
        <v>2798</v>
      </c>
      <c r="J30" s="188">
        <f t="shared" si="1"/>
        <v>858.6193351990964</v>
      </c>
      <c r="K30" s="188">
        <f>('ごみ搬入量内訳'!E30+'ごみ搬入量内訳'!AH30)/'ごみ処理概要'!D30/365*1000000</f>
        <v>660.3819904747876</v>
      </c>
      <c r="L30" s="188">
        <f>'ごみ搬入量内訳'!F30/'ごみ処理概要'!D30/365*1000000</f>
        <v>198.2373447243089</v>
      </c>
      <c r="M30" s="188">
        <f>'資源化量内訳'!BP30</f>
        <v>196</v>
      </c>
      <c r="N30" s="188">
        <f>'ごみ処理量内訳'!E30</f>
        <v>1977</v>
      </c>
      <c r="O30" s="188">
        <f>'ごみ処理量内訳'!L30</f>
        <v>172</v>
      </c>
      <c r="P30" s="188">
        <f t="shared" si="2"/>
        <v>649</v>
      </c>
      <c r="Q30" s="188">
        <f>'ごみ処理量内訳'!G30</f>
        <v>574</v>
      </c>
      <c r="R30" s="188">
        <f>'ごみ処理量内訳'!H30</f>
        <v>75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2798</v>
      </c>
      <c r="AE30" s="189">
        <f t="shared" si="5"/>
        <v>93.85275196568978</v>
      </c>
      <c r="AF30" s="188">
        <f>'資源化量内訳'!AB30</f>
        <v>0</v>
      </c>
      <c r="AG30" s="188">
        <f>'資源化量内訳'!AJ30</f>
        <v>130</v>
      </c>
      <c r="AH30" s="188">
        <f>'資源化量内訳'!AR30</f>
        <v>75</v>
      </c>
      <c r="AI30" s="188">
        <f>'資源化量内訳'!AZ30</f>
        <v>0</v>
      </c>
      <c r="AJ30" s="188">
        <f>'資源化量内訳'!BH30</f>
        <v>0</v>
      </c>
      <c r="AK30" s="188" t="s">
        <v>320</v>
      </c>
      <c r="AL30" s="188">
        <f t="shared" si="6"/>
        <v>205</v>
      </c>
      <c r="AM30" s="189">
        <f t="shared" si="7"/>
        <v>13.393453573814295</v>
      </c>
      <c r="AN30" s="188">
        <f>'ごみ処理量内訳'!AC30</f>
        <v>172</v>
      </c>
      <c r="AO30" s="188">
        <f>'ごみ処理量内訳'!AD30</f>
        <v>314</v>
      </c>
      <c r="AP30" s="188">
        <f>'ごみ処理量内訳'!AE30</f>
        <v>190</v>
      </c>
      <c r="AQ30" s="188">
        <f t="shared" si="8"/>
        <v>676</v>
      </c>
    </row>
    <row r="31" spans="1:43" ht="13.5" customHeight="1">
      <c r="A31" s="182" t="s">
        <v>141</v>
      </c>
      <c r="B31" s="182" t="s">
        <v>274</v>
      </c>
      <c r="C31" s="184" t="s">
        <v>275</v>
      </c>
      <c r="D31" s="188">
        <v>3285</v>
      </c>
      <c r="E31" s="188">
        <v>3285</v>
      </c>
      <c r="F31" s="188">
        <f>'ごみ搬入量内訳'!H31</f>
        <v>1284</v>
      </c>
      <c r="G31" s="188">
        <f>'ごみ搬入量内訳'!AG31</f>
        <v>11</v>
      </c>
      <c r="H31" s="188">
        <f>'ごみ搬入量内訳'!AH31</f>
        <v>0</v>
      </c>
      <c r="I31" s="188">
        <f t="shared" si="0"/>
        <v>1295</v>
      </c>
      <c r="J31" s="188">
        <f t="shared" si="1"/>
        <v>1080.0442025812638</v>
      </c>
      <c r="K31" s="188">
        <f>('ごみ搬入量内訳'!E31+'ごみ搬入量内訳'!AH31)/'ごみ処理概要'!D31/365*1000000</f>
        <v>1070.8700819415776</v>
      </c>
      <c r="L31" s="188">
        <f>'ごみ搬入量内訳'!F31/'ごみ処理概要'!D31/365*1000000</f>
        <v>9.174120639686413</v>
      </c>
      <c r="M31" s="188">
        <f>'資源化量内訳'!BP31</f>
        <v>0</v>
      </c>
      <c r="N31" s="188">
        <f>'ごみ処理量内訳'!E31</f>
        <v>988</v>
      </c>
      <c r="O31" s="188">
        <f>'ごみ処理量内訳'!L31</f>
        <v>0</v>
      </c>
      <c r="P31" s="188">
        <f t="shared" si="2"/>
        <v>253</v>
      </c>
      <c r="Q31" s="188">
        <f>'ごみ処理量内訳'!G31</f>
        <v>156</v>
      </c>
      <c r="R31" s="188">
        <f>'ごみ処理量内訳'!H31</f>
        <v>97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54</v>
      </c>
      <c r="W31" s="188">
        <f>'資源化量内訳'!M31</f>
        <v>54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1295</v>
      </c>
      <c r="AE31" s="189">
        <f t="shared" si="5"/>
        <v>100</v>
      </c>
      <c r="AF31" s="188">
        <f>'資源化量内訳'!AB31</f>
        <v>0</v>
      </c>
      <c r="AG31" s="188">
        <f>'資源化量内訳'!AJ31</f>
        <v>40</v>
      </c>
      <c r="AH31" s="188">
        <f>'資源化量内訳'!AR31</f>
        <v>82</v>
      </c>
      <c r="AI31" s="188">
        <f>'資源化量内訳'!AZ31</f>
        <v>0</v>
      </c>
      <c r="AJ31" s="188">
        <f>'資源化量内訳'!BH31</f>
        <v>0</v>
      </c>
      <c r="AK31" s="188" t="s">
        <v>320</v>
      </c>
      <c r="AL31" s="188">
        <f t="shared" si="6"/>
        <v>122</v>
      </c>
      <c r="AM31" s="189">
        <f t="shared" si="7"/>
        <v>13.590733590733592</v>
      </c>
      <c r="AN31" s="188">
        <f>'ごみ処理量内訳'!AC31</f>
        <v>0</v>
      </c>
      <c r="AO31" s="188">
        <f>'ごみ処理量内訳'!AD31</f>
        <v>110</v>
      </c>
      <c r="AP31" s="188">
        <f>'ごみ処理量内訳'!AE31</f>
        <v>1</v>
      </c>
      <c r="AQ31" s="188">
        <f t="shared" si="8"/>
        <v>111</v>
      </c>
    </row>
    <row r="32" spans="1:43" ht="13.5" customHeight="1">
      <c r="A32" s="182" t="s">
        <v>141</v>
      </c>
      <c r="B32" s="182" t="s">
        <v>276</v>
      </c>
      <c r="C32" s="184" t="s">
        <v>277</v>
      </c>
      <c r="D32" s="188">
        <v>16696</v>
      </c>
      <c r="E32" s="188">
        <v>16696</v>
      </c>
      <c r="F32" s="188">
        <f>'ごみ搬入量内訳'!H32</f>
        <v>3477</v>
      </c>
      <c r="G32" s="188">
        <f>'ごみ搬入量内訳'!AG32</f>
        <v>144</v>
      </c>
      <c r="H32" s="188">
        <f>'ごみ搬入量内訳'!AH32</f>
        <v>0</v>
      </c>
      <c r="I32" s="188">
        <f t="shared" si="0"/>
        <v>3621</v>
      </c>
      <c r="J32" s="188">
        <f t="shared" si="1"/>
        <v>594.1871074032989</v>
      </c>
      <c r="K32" s="188">
        <f>('ごみ搬入量内訳'!E32+'ごみ搬入量内訳'!AH32)/'ごみ処理概要'!D32/365*1000000</f>
        <v>570.5574627012622</v>
      </c>
      <c r="L32" s="188">
        <f>'ごみ搬入量内訳'!F32/'ごみ処理概要'!D32/365*1000000</f>
        <v>23.629644702036746</v>
      </c>
      <c r="M32" s="188">
        <f>'資源化量内訳'!BP32</f>
        <v>246</v>
      </c>
      <c r="N32" s="188">
        <f>'ごみ処理量内訳'!E32</f>
        <v>2894</v>
      </c>
      <c r="O32" s="188">
        <f>'ごみ処理量内訳'!L32</f>
        <v>0</v>
      </c>
      <c r="P32" s="188">
        <f t="shared" si="2"/>
        <v>727</v>
      </c>
      <c r="Q32" s="188">
        <f>'ごみ処理量内訳'!G32</f>
        <v>305</v>
      </c>
      <c r="R32" s="188">
        <f>'ごみ処理量内訳'!H32</f>
        <v>422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0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3621</v>
      </c>
      <c r="AE32" s="189">
        <f t="shared" si="5"/>
        <v>100</v>
      </c>
      <c r="AF32" s="188">
        <f>'資源化量内訳'!AB32</f>
        <v>0</v>
      </c>
      <c r="AG32" s="188">
        <f>'資源化量内訳'!AJ32</f>
        <v>79</v>
      </c>
      <c r="AH32" s="188">
        <f>'資源化量内訳'!AR32</f>
        <v>347</v>
      </c>
      <c r="AI32" s="188">
        <f>'資源化量内訳'!AZ32</f>
        <v>0</v>
      </c>
      <c r="AJ32" s="188">
        <f>'資源化量内訳'!BH32</f>
        <v>0</v>
      </c>
      <c r="AK32" s="188" t="s">
        <v>320</v>
      </c>
      <c r="AL32" s="188">
        <f t="shared" si="6"/>
        <v>426</v>
      </c>
      <c r="AM32" s="189">
        <f t="shared" si="7"/>
        <v>17.377812257564003</v>
      </c>
      <c r="AN32" s="188">
        <f>'ごみ処理量内訳'!AC32</f>
        <v>0</v>
      </c>
      <c r="AO32" s="188">
        <f>'ごみ処理量内訳'!AD32</f>
        <v>504</v>
      </c>
      <c r="AP32" s="188">
        <f>'ごみ処理量内訳'!AE32</f>
        <v>1</v>
      </c>
      <c r="AQ32" s="188">
        <f t="shared" si="8"/>
        <v>505</v>
      </c>
    </row>
    <row r="33" spans="1:43" ht="13.5" customHeight="1">
      <c r="A33" s="182" t="s">
        <v>141</v>
      </c>
      <c r="B33" s="182" t="s">
        <v>278</v>
      </c>
      <c r="C33" s="184" t="s">
        <v>279</v>
      </c>
      <c r="D33" s="188">
        <v>15575</v>
      </c>
      <c r="E33" s="188">
        <v>15575</v>
      </c>
      <c r="F33" s="188">
        <f>'ごみ搬入量内訳'!H33</f>
        <v>4101</v>
      </c>
      <c r="G33" s="188">
        <f>'ごみ搬入量内訳'!AG33</f>
        <v>6</v>
      </c>
      <c r="H33" s="188">
        <f>'ごみ搬入量内訳'!AH33</f>
        <v>15</v>
      </c>
      <c r="I33" s="188">
        <f t="shared" si="0"/>
        <v>4122</v>
      </c>
      <c r="J33" s="188">
        <f t="shared" si="1"/>
        <v>725.0819059346071</v>
      </c>
      <c r="K33" s="188">
        <f>('ごみ搬入量内訳'!E33+'ごみ搬入量内訳'!AH33)/'ごみ処理概要'!D33/365*1000000</f>
        <v>565.7116471338419</v>
      </c>
      <c r="L33" s="188">
        <f>'ごみ搬入量内訳'!F33/'ごみ処理概要'!D33/365*1000000</f>
        <v>159.37025880076519</v>
      </c>
      <c r="M33" s="188">
        <f>'資源化量内訳'!BP33</f>
        <v>198</v>
      </c>
      <c r="N33" s="188">
        <f>'ごみ処理量内訳'!E33</f>
        <v>3303</v>
      </c>
      <c r="O33" s="188">
        <f>'ごみ処理量内訳'!L33</f>
        <v>549</v>
      </c>
      <c r="P33" s="188">
        <f t="shared" si="2"/>
        <v>255</v>
      </c>
      <c r="Q33" s="188">
        <f>'ごみ処理量内訳'!G33</f>
        <v>0</v>
      </c>
      <c r="R33" s="188">
        <f>'ごみ処理量内訳'!H33</f>
        <v>255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4107</v>
      </c>
      <c r="AE33" s="189">
        <f t="shared" si="5"/>
        <v>86.63257852447042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255</v>
      </c>
      <c r="AI33" s="188">
        <f>'資源化量内訳'!AZ33</f>
        <v>0</v>
      </c>
      <c r="AJ33" s="188">
        <f>'資源化量内訳'!BH33</f>
        <v>0</v>
      </c>
      <c r="AK33" s="188" t="s">
        <v>320</v>
      </c>
      <c r="AL33" s="188">
        <f t="shared" si="6"/>
        <v>255</v>
      </c>
      <c r="AM33" s="189">
        <f t="shared" si="7"/>
        <v>10.522648083623693</v>
      </c>
      <c r="AN33" s="188">
        <f>'ごみ処理量内訳'!AC33</f>
        <v>549</v>
      </c>
      <c r="AO33" s="188">
        <f>'ごみ処理量内訳'!AD33</f>
        <v>384</v>
      </c>
      <c r="AP33" s="188">
        <f>'ごみ処理量内訳'!AE33</f>
        <v>0</v>
      </c>
      <c r="AQ33" s="188">
        <f t="shared" si="8"/>
        <v>933</v>
      </c>
    </row>
    <row r="34" spans="1:43" ht="13.5" customHeight="1">
      <c r="A34" s="182" t="s">
        <v>141</v>
      </c>
      <c r="B34" s="182" t="s">
        <v>23</v>
      </c>
      <c r="C34" s="184" t="s">
        <v>24</v>
      </c>
      <c r="D34" s="188">
        <v>15289</v>
      </c>
      <c r="E34" s="188">
        <v>15289</v>
      </c>
      <c r="F34" s="188">
        <f>'ごみ搬入量内訳'!H34</f>
        <v>3835</v>
      </c>
      <c r="G34" s="188">
        <f>'ごみ搬入量内訳'!AG34</f>
        <v>282</v>
      </c>
      <c r="H34" s="188">
        <f>'ごみ搬入量内訳'!AH34</f>
        <v>0</v>
      </c>
      <c r="I34" s="188">
        <f t="shared" si="0"/>
        <v>4117</v>
      </c>
      <c r="J34" s="188">
        <f t="shared" si="1"/>
        <v>737.749496683532</v>
      </c>
      <c r="K34" s="188">
        <f>('ごみ搬入量内訳'!E34+'ごみ搬入量内訳'!AH34)/'ごみ処理概要'!D34/365*1000000</f>
        <v>633.9950739048667</v>
      </c>
      <c r="L34" s="188">
        <f>'ごみ搬入量内訳'!F34/'ごみ処理概要'!D34/365*1000000</f>
        <v>103.75442277866529</v>
      </c>
      <c r="M34" s="188">
        <f>'資源化量内訳'!BP34</f>
        <v>0</v>
      </c>
      <c r="N34" s="188">
        <f>'ごみ処理量内訳'!E34</f>
        <v>3079</v>
      </c>
      <c r="O34" s="188">
        <f>'ごみ処理量内訳'!L34</f>
        <v>782</v>
      </c>
      <c r="P34" s="188">
        <f t="shared" si="2"/>
        <v>256</v>
      </c>
      <c r="Q34" s="188">
        <f>'ごみ処理量内訳'!G34</f>
        <v>0</v>
      </c>
      <c r="R34" s="188">
        <f>'ごみ処理量内訳'!H34</f>
        <v>256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0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4"/>
        <v>4117</v>
      </c>
      <c r="AE34" s="189">
        <f t="shared" si="5"/>
        <v>81.00558659217877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256</v>
      </c>
      <c r="AI34" s="188">
        <f>'資源化量内訳'!AZ34</f>
        <v>0</v>
      </c>
      <c r="AJ34" s="188">
        <f>'資源化量内訳'!BH34</f>
        <v>0</v>
      </c>
      <c r="AK34" s="188" t="s">
        <v>320</v>
      </c>
      <c r="AL34" s="188">
        <f t="shared" si="6"/>
        <v>256</v>
      </c>
      <c r="AM34" s="189">
        <f t="shared" si="7"/>
        <v>6.218119990284188</v>
      </c>
      <c r="AN34" s="188">
        <f>'ごみ処理量内訳'!AC34</f>
        <v>782</v>
      </c>
      <c r="AO34" s="188">
        <f>'ごみ処理量内訳'!AD34</f>
        <v>355</v>
      </c>
      <c r="AP34" s="188">
        <f>'ごみ処理量内訳'!AE34</f>
        <v>0</v>
      </c>
      <c r="AQ34" s="188">
        <f t="shared" si="8"/>
        <v>1137</v>
      </c>
    </row>
    <row r="35" spans="1:43" ht="13.5" customHeight="1">
      <c r="A35" s="182" t="s">
        <v>141</v>
      </c>
      <c r="B35" s="182" t="s">
        <v>280</v>
      </c>
      <c r="C35" s="184" t="s">
        <v>281</v>
      </c>
      <c r="D35" s="188">
        <v>16217</v>
      </c>
      <c r="E35" s="188">
        <v>16217</v>
      </c>
      <c r="F35" s="188">
        <f>'ごみ搬入量内訳'!H35</f>
        <v>6418</v>
      </c>
      <c r="G35" s="188">
        <f>'ごみ搬入量内訳'!AG35</f>
        <v>904</v>
      </c>
      <c r="H35" s="188">
        <f>'ごみ搬入量内訳'!AH35</f>
        <v>19</v>
      </c>
      <c r="I35" s="188">
        <f t="shared" si="0"/>
        <v>7341</v>
      </c>
      <c r="J35" s="188">
        <f t="shared" si="1"/>
        <v>1240.2003309566066</v>
      </c>
      <c r="K35" s="188">
        <f>('ごみ搬入量内訳'!E35+'ごみ搬入量内訳'!AH35)/'ごみ処理概要'!D35/365*1000000</f>
        <v>758.3788701354321</v>
      </c>
      <c r="L35" s="188">
        <f>'ごみ搬入量内訳'!F35/'ごみ処理概要'!D35/365*1000000</f>
        <v>481.82146082117447</v>
      </c>
      <c r="M35" s="188">
        <f>'資源化量内訳'!BP35</f>
        <v>297</v>
      </c>
      <c r="N35" s="188">
        <f>'ごみ処理量内訳'!E35</f>
        <v>5417</v>
      </c>
      <c r="O35" s="188">
        <f>'ごみ処理量内訳'!L35</f>
        <v>858</v>
      </c>
      <c r="P35" s="188">
        <f t="shared" si="2"/>
        <v>870</v>
      </c>
      <c r="Q35" s="188">
        <f>'ごみ処理量内訳'!G35</f>
        <v>514</v>
      </c>
      <c r="R35" s="188">
        <f>'ごみ処理量内訳'!H35</f>
        <v>356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3"/>
        <v>177</v>
      </c>
      <c r="W35" s="188">
        <f>'資源化量内訳'!M35</f>
        <v>177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4"/>
        <v>7322</v>
      </c>
      <c r="AE35" s="189">
        <f t="shared" si="5"/>
        <v>88.28189019393608</v>
      </c>
      <c r="AF35" s="188">
        <f>'資源化量内訳'!AB35</f>
        <v>0</v>
      </c>
      <c r="AG35" s="188">
        <f>'資源化量内訳'!AJ35</f>
        <v>150</v>
      </c>
      <c r="AH35" s="188">
        <f>'資源化量内訳'!AR35</f>
        <v>346</v>
      </c>
      <c r="AI35" s="188">
        <f>'資源化量内訳'!AZ35</f>
        <v>0</v>
      </c>
      <c r="AJ35" s="188">
        <f>'資源化量内訳'!BH35</f>
        <v>0</v>
      </c>
      <c r="AK35" s="188" t="s">
        <v>320</v>
      </c>
      <c r="AL35" s="188">
        <f t="shared" si="6"/>
        <v>496</v>
      </c>
      <c r="AM35" s="189">
        <f t="shared" si="7"/>
        <v>12.731329570809818</v>
      </c>
      <c r="AN35" s="188">
        <f>'ごみ処理量内訳'!AC35</f>
        <v>858</v>
      </c>
      <c r="AO35" s="188">
        <f>'ごみ処理量内訳'!AD35</f>
        <v>641</v>
      </c>
      <c r="AP35" s="188">
        <f>'ごみ処理量内訳'!AE35</f>
        <v>11</v>
      </c>
      <c r="AQ35" s="188">
        <f t="shared" si="8"/>
        <v>1510</v>
      </c>
    </row>
    <row r="36" spans="1:43" ht="13.5" customHeight="1">
      <c r="A36" s="182" t="s">
        <v>141</v>
      </c>
      <c r="B36" s="182" t="s">
        <v>282</v>
      </c>
      <c r="C36" s="184" t="s">
        <v>283</v>
      </c>
      <c r="D36" s="188">
        <v>19360</v>
      </c>
      <c r="E36" s="188">
        <v>19360</v>
      </c>
      <c r="F36" s="188">
        <f>'ごみ搬入量内訳'!H36</f>
        <v>5257</v>
      </c>
      <c r="G36" s="188">
        <f>'ごみ搬入量内訳'!AG36</f>
        <v>900</v>
      </c>
      <c r="H36" s="188">
        <f>'ごみ搬入量内訳'!AH36</f>
        <v>0</v>
      </c>
      <c r="I36" s="188">
        <f t="shared" si="0"/>
        <v>6157</v>
      </c>
      <c r="J36" s="188">
        <f t="shared" si="1"/>
        <v>871.3064643948828</v>
      </c>
      <c r="K36" s="188">
        <f>('ごみ搬入量内訳'!E36+'ごみ搬入量内訳'!AH36)/'ごみ処理概要'!D36/365*1000000</f>
        <v>730.9238084456017</v>
      </c>
      <c r="L36" s="188">
        <f>'ごみ搬入量内訳'!F36/'ごみ処理概要'!D36/365*1000000</f>
        <v>140.3826559492811</v>
      </c>
      <c r="M36" s="188">
        <f>'資源化量内訳'!BP36</f>
        <v>351</v>
      </c>
      <c r="N36" s="188">
        <f>'ごみ処理量内訳'!E36</f>
        <v>4774</v>
      </c>
      <c r="O36" s="188">
        <f>'ごみ処理量内訳'!L36</f>
        <v>743</v>
      </c>
      <c r="P36" s="188">
        <f t="shared" si="2"/>
        <v>507</v>
      </c>
      <c r="Q36" s="188">
        <f>'ごみ処理量内訳'!G36</f>
        <v>23</v>
      </c>
      <c r="R36" s="188">
        <f>'ごみ処理量内訳'!H36</f>
        <v>484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133</v>
      </c>
      <c r="W36" s="188">
        <f>'資源化量内訳'!M36</f>
        <v>55</v>
      </c>
      <c r="X36" s="188">
        <f>'資源化量内訳'!N36</f>
        <v>67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11</v>
      </c>
      <c r="AD36" s="188">
        <f t="shared" si="4"/>
        <v>6157</v>
      </c>
      <c r="AE36" s="189">
        <f t="shared" si="5"/>
        <v>87.93243462725353</v>
      </c>
      <c r="AF36" s="188">
        <f>'資源化量内訳'!AB36</f>
        <v>169</v>
      </c>
      <c r="AG36" s="188">
        <f>'資源化量内訳'!AJ36</f>
        <v>0</v>
      </c>
      <c r="AH36" s="188">
        <f>'資源化量内訳'!AR36</f>
        <v>305</v>
      </c>
      <c r="AI36" s="188">
        <f>'資源化量内訳'!AZ36</f>
        <v>0</v>
      </c>
      <c r="AJ36" s="188">
        <f>'資源化量内訳'!BH36</f>
        <v>0</v>
      </c>
      <c r="AK36" s="188" t="s">
        <v>320</v>
      </c>
      <c r="AL36" s="188">
        <f t="shared" si="6"/>
        <v>474</v>
      </c>
      <c r="AM36" s="189">
        <f t="shared" si="7"/>
        <v>14.720344191763981</v>
      </c>
      <c r="AN36" s="188">
        <f>'ごみ処理量内訳'!AC36</f>
        <v>743</v>
      </c>
      <c r="AO36" s="188">
        <f>'ごみ処理量内訳'!AD36</f>
        <v>229</v>
      </c>
      <c r="AP36" s="188">
        <f>'ごみ処理量内訳'!AE36</f>
        <v>155</v>
      </c>
      <c r="AQ36" s="188">
        <f t="shared" si="8"/>
        <v>1127</v>
      </c>
    </row>
    <row r="37" spans="1:43" ht="13.5" customHeight="1">
      <c r="A37" s="182" t="s">
        <v>141</v>
      </c>
      <c r="B37" s="182" t="s">
        <v>284</v>
      </c>
      <c r="C37" s="184" t="s">
        <v>285</v>
      </c>
      <c r="D37" s="188">
        <v>10500</v>
      </c>
      <c r="E37" s="188">
        <v>10500</v>
      </c>
      <c r="F37" s="188">
        <f>'ごみ搬入量内訳'!H37</f>
        <v>2956</v>
      </c>
      <c r="G37" s="188">
        <f>'ごみ搬入量内訳'!AG37</f>
        <v>27</v>
      </c>
      <c r="H37" s="188">
        <f>'ごみ搬入量内訳'!AH37</f>
        <v>0</v>
      </c>
      <c r="I37" s="188">
        <f t="shared" si="0"/>
        <v>2983</v>
      </c>
      <c r="J37" s="188">
        <f t="shared" si="1"/>
        <v>778.3431180691455</v>
      </c>
      <c r="K37" s="188">
        <f>('ごみ搬入量内訳'!E37+'ごみ搬入量内訳'!AH37)/'ごみ処理概要'!D37/365*1000000</f>
        <v>629.6151337247227</v>
      </c>
      <c r="L37" s="188">
        <f>'ごみ搬入量内訳'!F37/'ごみ処理概要'!D37/365*1000000</f>
        <v>148.7279843444227</v>
      </c>
      <c r="M37" s="188">
        <f>'資源化量内訳'!BP37</f>
        <v>0</v>
      </c>
      <c r="N37" s="188">
        <f>'ごみ処理量内訳'!E37</f>
        <v>2334</v>
      </c>
      <c r="O37" s="188">
        <f>'ごみ処理量内訳'!L37</f>
        <v>0</v>
      </c>
      <c r="P37" s="188">
        <f t="shared" si="2"/>
        <v>649</v>
      </c>
      <c r="Q37" s="188">
        <f>'ごみ処理量内訳'!G37</f>
        <v>0</v>
      </c>
      <c r="R37" s="188">
        <f>'ごみ処理量内訳'!H37</f>
        <v>649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0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4"/>
        <v>2983</v>
      </c>
      <c r="AE37" s="189">
        <f t="shared" si="5"/>
        <v>100</v>
      </c>
      <c r="AF37" s="188">
        <f>'資源化量内訳'!AB37</f>
        <v>26</v>
      </c>
      <c r="AG37" s="188">
        <f>'資源化量内訳'!AJ37</f>
        <v>0</v>
      </c>
      <c r="AH37" s="188">
        <f>'資源化量内訳'!AR37</f>
        <v>400</v>
      </c>
      <c r="AI37" s="188">
        <f>'資源化量内訳'!AZ37</f>
        <v>0</v>
      </c>
      <c r="AJ37" s="188">
        <f>'資源化量内訳'!BH37</f>
        <v>0</v>
      </c>
      <c r="AK37" s="188" t="s">
        <v>320</v>
      </c>
      <c r="AL37" s="188">
        <f t="shared" si="6"/>
        <v>426</v>
      </c>
      <c r="AM37" s="189">
        <f t="shared" si="7"/>
        <v>14.280925243043916</v>
      </c>
      <c r="AN37" s="188">
        <f>'ごみ処理量内訳'!AC37</f>
        <v>0</v>
      </c>
      <c r="AO37" s="188">
        <f>'ごみ処理量内訳'!AD37</f>
        <v>245</v>
      </c>
      <c r="AP37" s="188">
        <f>'ごみ処理量内訳'!AE37</f>
        <v>169</v>
      </c>
      <c r="AQ37" s="188">
        <f t="shared" si="8"/>
        <v>414</v>
      </c>
    </row>
    <row r="38" spans="1:43" ht="13.5" customHeight="1">
      <c r="A38" s="182" t="s">
        <v>141</v>
      </c>
      <c r="B38" s="182" t="s">
        <v>286</v>
      </c>
      <c r="C38" s="184" t="s">
        <v>287</v>
      </c>
      <c r="D38" s="188">
        <v>11021</v>
      </c>
      <c r="E38" s="188">
        <v>11021</v>
      </c>
      <c r="F38" s="188">
        <f>'ごみ搬入量内訳'!H38</f>
        <v>2043</v>
      </c>
      <c r="G38" s="188">
        <f>'ごみ搬入量内訳'!AG38</f>
        <v>304</v>
      </c>
      <c r="H38" s="188">
        <f>'ごみ搬入量内訳'!AH38</f>
        <v>0</v>
      </c>
      <c r="I38" s="188">
        <f t="shared" si="0"/>
        <v>2347</v>
      </c>
      <c r="J38" s="188">
        <f t="shared" si="1"/>
        <v>583.4440600944896</v>
      </c>
      <c r="K38" s="188">
        <f>('ごみ搬入量内訳'!E38+'ごみ搬入量内訳'!AH38)/'ごみ処理概要'!D38/365*1000000</f>
        <v>454.67370511837305</v>
      </c>
      <c r="L38" s="188">
        <f>'ごみ搬入量内訳'!F38/'ごみ処理概要'!D38/365*1000000</f>
        <v>128.77035497611658</v>
      </c>
      <c r="M38" s="188">
        <f>'資源化量内訳'!BP38</f>
        <v>0</v>
      </c>
      <c r="N38" s="188">
        <f>'ごみ処理量内訳'!E38</f>
        <v>1811</v>
      </c>
      <c r="O38" s="188">
        <f>'ごみ処理量内訳'!L38</f>
        <v>21</v>
      </c>
      <c r="P38" s="188">
        <f t="shared" si="2"/>
        <v>393</v>
      </c>
      <c r="Q38" s="188">
        <f>'ごみ処理量内訳'!G38</f>
        <v>203</v>
      </c>
      <c r="R38" s="188">
        <f>'ごみ処理量内訳'!H38</f>
        <v>190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3"/>
        <v>122</v>
      </c>
      <c r="W38" s="188">
        <f>'資源化量内訳'!M38</f>
        <v>122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4"/>
        <v>2347</v>
      </c>
      <c r="AE38" s="189">
        <f t="shared" si="5"/>
        <v>99.10524073285045</v>
      </c>
      <c r="AF38" s="188">
        <f>'資源化量内訳'!AB38</f>
        <v>0</v>
      </c>
      <c r="AG38" s="188">
        <f>'資源化量内訳'!AJ38</f>
        <v>109</v>
      </c>
      <c r="AH38" s="188">
        <f>'資源化量内訳'!AR38</f>
        <v>156</v>
      </c>
      <c r="AI38" s="188">
        <f>'資源化量内訳'!AZ38</f>
        <v>0</v>
      </c>
      <c r="AJ38" s="188">
        <f>'資源化量内訳'!BH38</f>
        <v>0</v>
      </c>
      <c r="AK38" s="188" t="s">
        <v>320</v>
      </c>
      <c r="AL38" s="188">
        <f t="shared" si="6"/>
        <v>265</v>
      </c>
      <c r="AM38" s="189">
        <f t="shared" si="7"/>
        <v>16.489135066041754</v>
      </c>
      <c r="AN38" s="188">
        <f>'ごみ処理量内訳'!AC38</f>
        <v>21</v>
      </c>
      <c r="AO38" s="188">
        <f>'ごみ処理量内訳'!AD38</f>
        <v>242</v>
      </c>
      <c r="AP38" s="188">
        <f>'ごみ処理量内訳'!AE38</f>
        <v>82</v>
      </c>
      <c r="AQ38" s="188">
        <f t="shared" si="8"/>
        <v>345</v>
      </c>
    </row>
    <row r="39" spans="1:43" ht="13.5" customHeight="1">
      <c r="A39" s="182" t="s">
        <v>141</v>
      </c>
      <c r="B39" s="182" t="s">
        <v>288</v>
      </c>
      <c r="C39" s="184" t="s">
        <v>289</v>
      </c>
      <c r="D39" s="188">
        <v>5560</v>
      </c>
      <c r="E39" s="188">
        <v>5560</v>
      </c>
      <c r="F39" s="188">
        <f>'ごみ搬入量内訳'!H39</f>
        <v>1609</v>
      </c>
      <c r="G39" s="188">
        <f>'ごみ搬入量内訳'!AG39</f>
        <v>286</v>
      </c>
      <c r="H39" s="188">
        <f>'ごみ搬入量内訳'!AH39</f>
        <v>0</v>
      </c>
      <c r="I39" s="188">
        <f t="shared" si="0"/>
        <v>1895</v>
      </c>
      <c r="J39" s="188">
        <f t="shared" si="1"/>
        <v>933.7735291219079</v>
      </c>
      <c r="K39" s="188">
        <f>('ごみ搬入量内訳'!E39+'ごみ搬入量内訳'!AH39)/'ごみ処理概要'!D39/365*1000000</f>
        <v>717.4534345126639</v>
      </c>
      <c r="L39" s="188">
        <f>'ごみ搬入量内訳'!F39/'ごみ処理概要'!D39/365*1000000</f>
        <v>216.3200946092441</v>
      </c>
      <c r="M39" s="188">
        <f>'資源化量内訳'!BP39</f>
        <v>0</v>
      </c>
      <c r="N39" s="188">
        <f>'ごみ処理量内訳'!E39</f>
        <v>1472</v>
      </c>
      <c r="O39" s="188">
        <f>'ごみ処理量内訳'!L39</f>
        <v>75</v>
      </c>
      <c r="P39" s="188">
        <f t="shared" si="2"/>
        <v>301</v>
      </c>
      <c r="Q39" s="188">
        <f>'ごみ処理量内訳'!G39</f>
        <v>126</v>
      </c>
      <c r="R39" s="188">
        <f>'ごみ処理量内訳'!H39</f>
        <v>175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3"/>
        <v>47</v>
      </c>
      <c r="W39" s="188">
        <f>'資源化量内訳'!M39</f>
        <v>47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4"/>
        <v>1895</v>
      </c>
      <c r="AE39" s="189">
        <f t="shared" si="5"/>
        <v>96.04221635883906</v>
      </c>
      <c r="AF39" s="188">
        <f>'資源化量内訳'!AB39</f>
        <v>0</v>
      </c>
      <c r="AG39" s="188">
        <f>'資源化量内訳'!AJ39</f>
        <v>37</v>
      </c>
      <c r="AH39" s="188">
        <f>'資源化量内訳'!AR39</f>
        <v>169</v>
      </c>
      <c r="AI39" s="188">
        <f>'資源化量内訳'!AZ39</f>
        <v>0</v>
      </c>
      <c r="AJ39" s="188">
        <f>'資源化量内訳'!BH39</f>
        <v>0</v>
      </c>
      <c r="AK39" s="188" t="s">
        <v>320</v>
      </c>
      <c r="AL39" s="188">
        <f t="shared" si="6"/>
        <v>206</v>
      </c>
      <c r="AM39" s="189">
        <f t="shared" si="7"/>
        <v>13.350923482849606</v>
      </c>
      <c r="AN39" s="188">
        <f>'ごみ処理量内訳'!AC39</f>
        <v>75</v>
      </c>
      <c r="AO39" s="188">
        <f>'ごみ処理量内訳'!AD39</f>
        <v>174</v>
      </c>
      <c r="AP39" s="188">
        <f>'ごみ処理量内訳'!AE39</f>
        <v>5</v>
      </c>
      <c r="AQ39" s="188">
        <f t="shared" si="8"/>
        <v>254</v>
      </c>
    </row>
    <row r="40" spans="1:43" ht="13.5" customHeight="1">
      <c r="A40" s="182" t="s">
        <v>141</v>
      </c>
      <c r="B40" s="182" t="s">
        <v>290</v>
      </c>
      <c r="C40" s="184" t="s">
        <v>291</v>
      </c>
      <c r="D40" s="188">
        <v>21104</v>
      </c>
      <c r="E40" s="188">
        <v>21104</v>
      </c>
      <c r="F40" s="188">
        <f>'ごみ搬入量内訳'!H40</f>
        <v>6087</v>
      </c>
      <c r="G40" s="188">
        <f>'ごみ搬入量内訳'!AG40</f>
        <v>1821</v>
      </c>
      <c r="H40" s="188">
        <f>'ごみ搬入量内訳'!AH40</f>
        <v>0</v>
      </c>
      <c r="I40" s="188">
        <f t="shared" si="0"/>
        <v>7908</v>
      </c>
      <c r="J40" s="188">
        <f t="shared" si="1"/>
        <v>1026.6183389242578</v>
      </c>
      <c r="K40" s="188">
        <f>('ごみ搬入量内訳'!E40+'ごみ搬入量内訳'!AH40)/'ごみ処理概要'!D40/365*1000000</f>
        <v>838.3790127431533</v>
      </c>
      <c r="L40" s="188">
        <f>'ごみ搬入量内訳'!F40/'ごみ処理概要'!D40/365*1000000</f>
        <v>188.23932618110442</v>
      </c>
      <c r="M40" s="188">
        <f>'資源化量内訳'!BP40</f>
        <v>266</v>
      </c>
      <c r="N40" s="188">
        <f>'ごみ処理量内訳'!E40</f>
        <v>5674</v>
      </c>
      <c r="O40" s="188">
        <f>'ごみ処理量内訳'!L40</f>
        <v>1550</v>
      </c>
      <c r="P40" s="188">
        <f t="shared" si="2"/>
        <v>538</v>
      </c>
      <c r="Q40" s="188">
        <f>'ごみ処理量内訳'!G40</f>
        <v>34</v>
      </c>
      <c r="R40" s="188">
        <f>'ごみ処理量内訳'!H40</f>
        <v>504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3"/>
        <v>146</v>
      </c>
      <c r="W40" s="188">
        <f>'資源化量内訳'!M40</f>
        <v>40</v>
      </c>
      <c r="X40" s="188">
        <f>'資源化量内訳'!N40</f>
        <v>70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36</v>
      </c>
      <c r="AD40" s="188">
        <f t="shared" si="4"/>
        <v>7908</v>
      </c>
      <c r="AE40" s="189">
        <f t="shared" si="5"/>
        <v>80.39959534648457</v>
      </c>
      <c r="AF40" s="188">
        <f>'資源化量内訳'!AB40</f>
        <v>208</v>
      </c>
      <c r="AG40" s="188">
        <f>'資源化量内訳'!AJ40</f>
        <v>0</v>
      </c>
      <c r="AH40" s="188">
        <f>'資源化量内訳'!AR40</f>
        <v>313</v>
      </c>
      <c r="AI40" s="188">
        <f>'資源化量内訳'!AZ40</f>
        <v>0</v>
      </c>
      <c r="AJ40" s="188">
        <f>'資源化量内訳'!BH40</f>
        <v>0</v>
      </c>
      <c r="AK40" s="188" t="s">
        <v>320</v>
      </c>
      <c r="AL40" s="188">
        <f t="shared" si="6"/>
        <v>521</v>
      </c>
      <c r="AM40" s="189">
        <f t="shared" si="7"/>
        <v>11.414240274039637</v>
      </c>
      <c r="AN40" s="188">
        <f>'ごみ処理量内訳'!AC40</f>
        <v>1550</v>
      </c>
      <c r="AO40" s="188">
        <f>'ごみ処理量内訳'!AD40</f>
        <v>258</v>
      </c>
      <c r="AP40" s="188">
        <f>'ごみ処理量内訳'!AE40</f>
        <v>169</v>
      </c>
      <c r="AQ40" s="188">
        <f t="shared" si="8"/>
        <v>1977</v>
      </c>
    </row>
    <row r="41" spans="1:43" ht="13.5" customHeight="1">
      <c r="A41" s="182" t="s">
        <v>141</v>
      </c>
      <c r="B41" s="182" t="s">
        <v>292</v>
      </c>
      <c r="C41" s="184" t="s">
        <v>293</v>
      </c>
      <c r="D41" s="188">
        <v>14245</v>
      </c>
      <c r="E41" s="188">
        <v>14245</v>
      </c>
      <c r="F41" s="188">
        <f>'ごみ搬入量内訳'!H41</f>
        <v>4351</v>
      </c>
      <c r="G41" s="188">
        <f>'ごみ搬入量内訳'!AG41</f>
        <v>464</v>
      </c>
      <c r="H41" s="188">
        <f>'ごみ搬入量内訳'!AH41</f>
        <v>0</v>
      </c>
      <c r="I41" s="188">
        <f t="shared" si="0"/>
        <v>4815</v>
      </c>
      <c r="J41" s="188">
        <f t="shared" si="1"/>
        <v>926.0639397625698</v>
      </c>
      <c r="K41" s="188">
        <f>('ごみ搬入量内訳'!E41+'ごみ搬入量内訳'!AH41)/'ごみ処理概要'!D41/365*1000000</f>
        <v>519.095861561615</v>
      </c>
      <c r="L41" s="188">
        <f>'ごみ搬入量内訳'!F41/'ごみ処理概要'!D41/365*1000000</f>
        <v>406.96807820095495</v>
      </c>
      <c r="M41" s="188">
        <f>'資源化量内訳'!BP41</f>
        <v>124</v>
      </c>
      <c r="N41" s="188">
        <f>'ごみ処理量内訳'!E41</f>
        <v>4145</v>
      </c>
      <c r="O41" s="188">
        <f>'ごみ処理量内訳'!L41</f>
        <v>0</v>
      </c>
      <c r="P41" s="188">
        <f t="shared" si="2"/>
        <v>490</v>
      </c>
      <c r="Q41" s="188">
        <f>'ごみ処理量内訳'!G41</f>
        <v>230</v>
      </c>
      <c r="R41" s="188">
        <f>'ごみ処理量内訳'!H41</f>
        <v>260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180</v>
      </c>
      <c r="W41" s="188">
        <f>'資源化量内訳'!M41</f>
        <v>180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4"/>
        <v>4815</v>
      </c>
      <c r="AE41" s="189">
        <f t="shared" si="5"/>
        <v>100</v>
      </c>
      <c r="AF41" s="188">
        <f>'資源化量内訳'!AB41</f>
        <v>0</v>
      </c>
      <c r="AG41" s="188">
        <f>'資源化量内訳'!AJ41</f>
        <v>123</v>
      </c>
      <c r="AH41" s="188">
        <f>'資源化量内訳'!AR41</f>
        <v>217</v>
      </c>
      <c r="AI41" s="188">
        <f>'資源化量内訳'!AZ41</f>
        <v>0</v>
      </c>
      <c r="AJ41" s="188">
        <f>'資源化量内訳'!BH41</f>
        <v>0</v>
      </c>
      <c r="AK41" s="188" t="s">
        <v>320</v>
      </c>
      <c r="AL41" s="188">
        <f t="shared" si="6"/>
        <v>340</v>
      </c>
      <c r="AM41" s="189">
        <f t="shared" si="7"/>
        <v>13.039076736181412</v>
      </c>
      <c r="AN41" s="188">
        <f>'ごみ処理量内訳'!AC41</f>
        <v>0</v>
      </c>
      <c r="AO41" s="188">
        <f>'ごみ処理量内訳'!AD41</f>
        <v>548</v>
      </c>
      <c r="AP41" s="188">
        <f>'ごみ処理量内訳'!AE41</f>
        <v>93</v>
      </c>
      <c r="AQ41" s="188">
        <f t="shared" si="8"/>
        <v>641</v>
      </c>
    </row>
    <row r="42" spans="1:43" ht="13.5" customHeight="1">
      <c r="A42" s="182" t="s">
        <v>141</v>
      </c>
      <c r="B42" s="182" t="s">
        <v>294</v>
      </c>
      <c r="C42" s="184" t="s">
        <v>295</v>
      </c>
      <c r="D42" s="188">
        <v>11985</v>
      </c>
      <c r="E42" s="188">
        <v>11985</v>
      </c>
      <c r="F42" s="188">
        <f>'ごみ搬入量内訳'!H42</f>
        <v>4268</v>
      </c>
      <c r="G42" s="188">
        <f>'ごみ搬入量内訳'!AG42</f>
        <v>1757</v>
      </c>
      <c r="H42" s="188">
        <f>'ごみ搬入量内訳'!AH42</f>
        <v>0</v>
      </c>
      <c r="I42" s="188">
        <f t="shared" si="0"/>
        <v>6025</v>
      </c>
      <c r="J42" s="188">
        <f t="shared" si="1"/>
        <v>1377.2923917453893</v>
      </c>
      <c r="K42" s="188">
        <f>('ごみ搬入量内訳'!E42+'ごみ搬入量内訳'!AH42)/'ごみ処理概要'!D42/365*1000000</f>
        <v>699.2759213857504</v>
      </c>
      <c r="L42" s="188">
        <f>'ごみ搬入量内訳'!F42/'ごみ処理概要'!D42/365*1000000</f>
        <v>678.0164703596391</v>
      </c>
      <c r="M42" s="188">
        <f>'資源化量内訳'!BP42</f>
        <v>0</v>
      </c>
      <c r="N42" s="188">
        <f>'ごみ処理量内訳'!E42</f>
        <v>3346</v>
      </c>
      <c r="O42" s="188">
        <f>'ごみ処理量内訳'!L42</f>
        <v>1903</v>
      </c>
      <c r="P42" s="188">
        <f t="shared" si="2"/>
        <v>501</v>
      </c>
      <c r="Q42" s="188">
        <f>'ごみ処理量内訳'!G42</f>
        <v>134</v>
      </c>
      <c r="R42" s="188">
        <f>'ごみ処理量内訳'!H42</f>
        <v>367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3"/>
        <v>275</v>
      </c>
      <c r="W42" s="188">
        <f>'資源化量内訳'!M42</f>
        <v>275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0</v>
      </c>
      <c r="AD42" s="188">
        <f t="shared" si="4"/>
        <v>6025</v>
      </c>
      <c r="AE42" s="189">
        <f t="shared" si="5"/>
        <v>68.4149377593361</v>
      </c>
      <c r="AF42" s="188">
        <f>'資源化量内訳'!AB42</f>
        <v>0</v>
      </c>
      <c r="AG42" s="188">
        <f>'資源化量内訳'!AJ42</f>
        <v>39</v>
      </c>
      <c r="AH42" s="188">
        <f>'資源化量内訳'!AR42</f>
        <v>357</v>
      </c>
      <c r="AI42" s="188">
        <f>'資源化量内訳'!AZ42</f>
        <v>0</v>
      </c>
      <c r="AJ42" s="188">
        <f>'資源化量内訳'!BH42</f>
        <v>0</v>
      </c>
      <c r="AK42" s="188" t="s">
        <v>320</v>
      </c>
      <c r="AL42" s="188">
        <f t="shared" si="6"/>
        <v>396</v>
      </c>
      <c r="AM42" s="189">
        <f t="shared" si="7"/>
        <v>11.136929460580912</v>
      </c>
      <c r="AN42" s="188">
        <f>'ごみ処理量内訳'!AC42</f>
        <v>1903</v>
      </c>
      <c r="AO42" s="188">
        <f>'ごみ処理量内訳'!AD42</f>
        <v>395</v>
      </c>
      <c r="AP42" s="188">
        <f>'ごみ処理量内訳'!AE42</f>
        <v>8</v>
      </c>
      <c r="AQ42" s="188">
        <f t="shared" si="8"/>
        <v>2306</v>
      </c>
    </row>
    <row r="43" spans="1:43" ht="13.5" customHeight="1">
      <c r="A43" s="182" t="s">
        <v>141</v>
      </c>
      <c r="B43" s="182" t="s">
        <v>296</v>
      </c>
      <c r="C43" s="184" t="s">
        <v>297</v>
      </c>
      <c r="D43" s="188">
        <v>6590</v>
      </c>
      <c r="E43" s="188">
        <v>6590</v>
      </c>
      <c r="F43" s="188">
        <f>'ごみ搬入量内訳'!H43</f>
        <v>2113</v>
      </c>
      <c r="G43" s="188">
        <f>'ごみ搬入量内訳'!AG43</f>
        <v>75</v>
      </c>
      <c r="H43" s="188">
        <f>'ごみ搬入量内訳'!AH43</f>
        <v>0</v>
      </c>
      <c r="I43" s="188">
        <f t="shared" si="0"/>
        <v>2188</v>
      </c>
      <c r="J43" s="188">
        <f t="shared" si="1"/>
        <v>909.6389298854637</v>
      </c>
      <c r="K43" s="188">
        <f>('ごみ搬入量内訳'!E43+'ごみ搬入量内訳'!AH43)/'ごみ処理概要'!D43/365*1000000</f>
        <v>841.8733240484753</v>
      </c>
      <c r="L43" s="188">
        <f>'ごみ搬入量内訳'!F43/'ごみ処理概要'!D43/365*1000000</f>
        <v>67.76560583698837</v>
      </c>
      <c r="M43" s="188">
        <f>'資源化量内訳'!BP43</f>
        <v>0</v>
      </c>
      <c r="N43" s="188">
        <f>'ごみ処理量内訳'!E43</f>
        <v>1904</v>
      </c>
      <c r="O43" s="188">
        <f>'ごみ処理量内訳'!L43</f>
        <v>0</v>
      </c>
      <c r="P43" s="188">
        <f t="shared" si="2"/>
        <v>160</v>
      </c>
      <c r="Q43" s="188">
        <f>'ごみ処理量内訳'!G43</f>
        <v>0</v>
      </c>
      <c r="R43" s="188">
        <f>'ごみ処理量内訳'!H43</f>
        <v>160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3"/>
        <v>124</v>
      </c>
      <c r="W43" s="188">
        <f>'資源化量内訳'!M43</f>
        <v>124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4"/>
        <v>2188</v>
      </c>
      <c r="AE43" s="189">
        <f t="shared" si="5"/>
        <v>100</v>
      </c>
      <c r="AF43" s="188">
        <f>'資源化量内訳'!AB43</f>
        <v>245</v>
      </c>
      <c r="AG43" s="188">
        <f>'資源化量内訳'!AJ43</f>
        <v>0</v>
      </c>
      <c r="AH43" s="188">
        <f>'資源化量内訳'!AR43</f>
        <v>80</v>
      </c>
      <c r="AI43" s="188">
        <f>'資源化量内訳'!AZ43</f>
        <v>0</v>
      </c>
      <c r="AJ43" s="188">
        <f>'資源化量内訳'!BH43</f>
        <v>0</v>
      </c>
      <c r="AK43" s="188" t="s">
        <v>320</v>
      </c>
      <c r="AL43" s="188">
        <f t="shared" si="6"/>
        <v>325</v>
      </c>
      <c r="AM43" s="189">
        <f t="shared" si="7"/>
        <v>20.521023765996343</v>
      </c>
      <c r="AN43" s="188">
        <f>'ごみ処理量内訳'!AC43</f>
        <v>0</v>
      </c>
      <c r="AO43" s="188">
        <f>'ごみ処理量内訳'!AD43</f>
        <v>0</v>
      </c>
      <c r="AP43" s="188">
        <f>'ごみ処理量内訳'!AE43</f>
        <v>0</v>
      </c>
      <c r="AQ43" s="188">
        <f t="shared" si="8"/>
        <v>0</v>
      </c>
    </row>
    <row r="44" spans="1:43" ht="13.5" customHeight="1">
      <c r="A44" s="182" t="s">
        <v>141</v>
      </c>
      <c r="B44" s="182" t="s">
        <v>298</v>
      </c>
      <c r="C44" s="184" t="s">
        <v>299</v>
      </c>
      <c r="D44" s="188">
        <v>8114</v>
      </c>
      <c r="E44" s="188">
        <v>8114</v>
      </c>
      <c r="F44" s="188">
        <f>'ごみ搬入量内訳'!H44</f>
        <v>2405</v>
      </c>
      <c r="G44" s="188">
        <f>'ごみ搬入量内訳'!AG44</f>
        <v>228</v>
      </c>
      <c r="H44" s="188">
        <f>'ごみ搬入量内訳'!AH44</f>
        <v>0</v>
      </c>
      <c r="I44" s="188">
        <f t="shared" si="0"/>
        <v>2633</v>
      </c>
      <c r="J44" s="188">
        <f t="shared" si="1"/>
        <v>889.0434594696802</v>
      </c>
      <c r="K44" s="188">
        <f>('ごみ搬入量内訳'!E44+'ごみ搬入量内訳'!AH44)/'ごみ処理概要'!D44/365*1000000</f>
        <v>672.6071292303849</v>
      </c>
      <c r="L44" s="188">
        <f>'ごみ搬入量内訳'!F44/'ごみ処理概要'!D44/365*1000000</f>
        <v>216.43633023929553</v>
      </c>
      <c r="M44" s="188">
        <f>'資源化量内訳'!BP44</f>
        <v>0</v>
      </c>
      <c r="N44" s="188">
        <f>'ごみ処理量内訳'!E44</f>
        <v>2066</v>
      </c>
      <c r="O44" s="188">
        <f>'ごみ処理量内訳'!L44</f>
        <v>0</v>
      </c>
      <c r="P44" s="188">
        <f t="shared" si="2"/>
        <v>524</v>
      </c>
      <c r="Q44" s="188">
        <f>'ごみ処理量内訳'!G44</f>
        <v>0</v>
      </c>
      <c r="R44" s="188">
        <f>'ごみ処理量内訳'!H44</f>
        <v>524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3"/>
        <v>43</v>
      </c>
      <c r="W44" s="188">
        <f>'資源化量内訳'!M44</f>
        <v>43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4"/>
        <v>2633</v>
      </c>
      <c r="AE44" s="189">
        <f t="shared" si="5"/>
        <v>100</v>
      </c>
      <c r="AF44" s="188">
        <f>'資源化量内訳'!AB44</f>
        <v>295</v>
      </c>
      <c r="AG44" s="188">
        <f>'資源化量内訳'!AJ44</f>
        <v>0</v>
      </c>
      <c r="AH44" s="188">
        <f>'資源化量内訳'!AR44</f>
        <v>205</v>
      </c>
      <c r="AI44" s="188">
        <f>'資源化量内訳'!AZ44</f>
        <v>0</v>
      </c>
      <c r="AJ44" s="188">
        <f>'資源化量内訳'!BH44</f>
        <v>0</v>
      </c>
      <c r="AK44" s="188" t="s">
        <v>320</v>
      </c>
      <c r="AL44" s="188">
        <f t="shared" si="6"/>
        <v>500</v>
      </c>
      <c r="AM44" s="189">
        <f t="shared" si="7"/>
        <v>20.62286365362704</v>
      </c>
      <c r="AN44" s="188">
        <f>'ごみ処理量内訳'!AC44</f>
        <v>0</v>
      </c>
      <c r="AO44" s="188">
        <f>'ごみ処理量内訳'!AD44</f>
        <v>0</v>
      </c>
      <c r="AP44" s="188">
        <f>'ごみ処理量内訳'!AE44</f>
        <v>0</v>
      </c>
      <c r="AQ44" s="188">
        <f t="shared" si="8"/>
        <v>0</v>
      </c>
    </row>
    <row r="45" spans="1:43" ht="13.5" customHeight="1">
      <c r="A45" s="182" t="s">
        <v>141</v>
      </c>
      <c r="B45" s="182" t="s">
        <v>300</v>
      </c>
      <c r="C45" s="184" t="s">
        <v>301</v>
      </c>
      <c r="D45" s="188">
        <v>2849</v>
      </c>
      <c r="E45" s="188">
        <v>2849</v>
      </c>
      <c r="F45" s="188">
        <f>'ごみ搬入量内訳'!H45</f>
        <v>917</v>
      </c>
      <c r="G45" s="188">
        <f>'ごみ搬入量内訳'!AG45</f>
        <v>14</v>
      </c>
      <c r="H45" s="188">
        <f>'ごみ搬入量内訳'!AH45</f>
        <v>0</v>
      </c>
      <c r="I45" s="188">
        <f t="shared" si="0"/>
        <v>931</v>
      </c>
      <c r="J45" s="188">
        <f t="shared" si="1"/>
        <v>895.2913062502103</v>
      </c>
      <c r="K45" s="188">
        <f>('ごみ搬入量内訳'!E45+'ごみ搬入量内訳'!AH45)/'ごみ処理概要'!D45/365*1000000</f>
        <v>876.0584103049857</v>
      </c>
      <c r="L45" s="188">
        <f>'ごみ搬入量内訳'!F45/'ごみ処理概要'!D45/365*1000000</f>
        <v>19.232895945224712</v>
      </c>
      <c r="M45" s="188">
        <f>'資源化量内訳'!BP45</f>
        <v>0</v>
      </c>
      <c r="N45" s="188">
        <f>'ごみ処理量内訳'!E45</f>
        <v>797</v>
      </c>
      <c r="O45" s="188">
        <f>'ごみ処理量内訳'!L45</f>
        <v>0</v>
      </c>
      <c r="P45" s="188">
        <f t="shared" si="2"/>
        <v>102</v>
      </c>
      <c r="Q45" s="188">
        <f>'ごみ処理量内訳'!G45</f>
        <v>0</v>
      </c>
      <c r="R45" s="188">
        <f>'ごみ処理量内訳'!H45</f>
        <v>102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3"/>
        <v>32</v>
      </c>
      <c r="W45" s="188">
        <f>'資源化量内訳'!M45</f>
        <v>32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4"/>
        <v>931</v>
      </c>
      <c r="AE45" s="189">
        <f t="shared" si="5"/>
        <v>100</v>
      </c>
      <c r="AF45" s="188">
        <f>'資源化量内訳'!AB45</f>
        <v>103</v>
      </c>
      <c r="AG45" s="188">
        <f>'資源化量内訳'!AJ45</f>
        <v>0</v>
      </c>
      <c r="AH45" s="188">
        <f>'資源化量内訳'!AR45</f>
        <v>61</v>
      </c>
      <c r="AI45" s="188">
        <f>'資源化量内訳'!AZ45</f>
        <v>0</v>
      </c>
      <c r="AJ45" s="188">
        <f>'資源化量内訳'!BH45</f>
        <v>0</v>
      </c>
      <c r="AK45" s="188" t="s">
        <v>320</v>
      </c>
      <c r="AL45" s="188">
        <f t="shared" si="6"/>
        <v>164</v>
      </c>
      <c r="AM45" s="189">
        <f t="shared" si="7"/>
        <v>21.052631578947366</v>
      </c>
      <c r="AN45" s="188">
        <f>'ごみ処理量内訳'!AC45</f>
        <v>0</v>
      </c>
      <c r="AO45" s="188">
        <f>'ごみ処理量内訳'!AD45</f>
        <v>0</v>
      </c>
      <c r="AP45" s="188">
        <f>'ごみ処理量内訳'!AE45</f>
        <v>0</v>
      </c>
      <c r="AQ45" s="188">
        <f t="shared" si="8"/>
        <v>0</v>
      </c>
    </row>
    <row r="46" spans="1:43" ht="13.5" customHeight="1">
      <c r="A46" s="182" t="s">
        <v>141</v>
      </c>
      <c r="B46" s="182" t="s">
        <v>302</v>
      </c>
      <c r="C46" s="184" t="s">
        <v>303</v>
      </c>
      <c r="D46" s="188">
        <v>2987</v>
      </c>
      <c r="E46" s="188">
        <v>2987</v>
      </c>
      <c r="F46" s="188">
        <f>'ごみ搬入量内訳'!H46</f>
        <v>937</v>
      </c>
      <c r="G46" s="188">
        <f>'ごみ搬入量内訳'!AG46</f>
        <v>7</v>
      </c>
      <c r="H46" s="188">
        <f>'ごみ搬入量内訳'!AH46</f>
        <v>0</v>
      </c>
      <c r="I46" s="188">
        <f t="shared" si="0"/>
        <v>944</v>
      </c>
      <c r="J46" s="188">
        <f t="shared" si="1"/>
        <v>865.8524840518961</v>
      </c>
      <c r="K46" s="188">
        <f>('ごみ搬入量内訳'!E46+'ごみ搬入量内訳'!AH46)/'ごみ処理概要'!D46/365*1000000</f>
        <v>855.7631012928168</v>
      </c>
      <c r="L46" s="188">
        <f>'ごみ搬入量内訳'!F46/'ごみ処理概要'!D46/365*1000000</f>
        <v>10.089382759079298</v>
      </c>
      <c r="M46" s="188">
        <f>'資源化量内訳'!BP46</f>
        <v>0</v>
      </c>
      <c r="N46" s="188">
        <f>'ごみ処理量内訳'!E46</f>
        <v>742</v>
      </c>
      <c r="O46" s="188">
        <f>'ごみ処理量内訳'!L46</f>
        <v>0</v>
      </c>
      <c r="P46" s="188">
        <f t="shared" si="2"/>
        <v>121</v>
      </c>
      <c r="Q46" s="188">
        <f>'ごみ処理量内訳'!G46</f>
        <v>0</v>
      </c>
      <c r="R46" s="188">
        <f>'ごみ処理量内訳'!H46</f>
        <v>121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3"/>
        <v>81</v>
      </c>
      <c r="W46" s="188">
        <f>'資源化量内訳'!M46</f>
        <v>81</v>
      </c>
      <c r="X46" s="188">
        <f>'資源化量内訳'!N46</f>
        <v>0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4"/>
        <v>944</v>
      </c>
      <c r="AE46" s="189">
        <f t="shared" si="5"/>
        <v>100</v>
      </c>
      <c r="AF46" s="188">
        <f>'資源化量内訳'!AB46</f>
        <v>99</v>
      </c>
      <c r="AG46" s="188">
        <f>'資源化量内訳'!AJ46</f>
        <v>0</v>
      </c>
      <c r="AH46" s="188">
        <f>'資源化量内訳'!AR46</f>
        <v>61</v>
      </c>
      <c r="AI46" s="188">
        <f>'資源化量内訳'!AZ46</f>
        <v>0</v>
      </c>
      <c r="AJ46" s="188">
        <f>'資源化量内訳'!BH46</f>
        <v>0</v>
      </c>
      <c r="AK46" s="188" t="s">
        <v>320</v>
      </c>
      <c r="AL46" s="188">
        <f t="shared" si="6"/>
        <v>160</v>
      </c>
      <c r="AM46" s="189">
        <f t="shared" si="7"/>
        <v>25.529661016949152</v>
      </c>
      <c r="AN46" s="188">
        <f>'ごみ処理量内訳'!AC46</f>
        <v>0</v>
      </c>
      <c r="AO46" s="188">
        <f>'ごみ処理量内訳'!AD46</f>
        <v>0</v>
      </c>
      <c r="AP46" s="188">
        <f>'ごみ処理量内訳'!AE46</f>
        <v>0</v>
      </c>
      <c r="AQ46" s="188">
        <f t="shared" si="8"/>
        <v>0</v>
      </c>
    </row>
    <row r="47" spans="1:43" ht="13.5" customHeight="1">
      <c r="A47" s="182" t="s">
        <v>141</v>
      </c>
      <c r="B47" s="182" t="s">
        <v>304</v>
      </c>
      <c r="C47" s="184" t="s">
        <v>305</v>
      </c>
      <c r="D47" s="188">
        <v>13289</v>
      </c>
      <c r="E47" s="188">
        <v>13289</v>
      </c>
      <c r="F47" s="188">
        <f>'ごみ搬入量内訳'!H47</f>
        <v>4526</v>
      </c>
      <c r="G47" s="188">
        <f>'ごみ搬入量内訳'!AG47</f>
        <v>387</v>
      </c>
      <c r="H47" s="188">
        <f>'ごみ搬入量内訳'!AH47</f>
        <v>0</v>
      </c>
      <c r="I47" s="188">
        <f t="shared" si="0"/>
        <v>4913</v>
      </c>
      <c r="J47" s="188">
        <f t="shared" si="1"/>
        <v>1012.8884018814613</v>
      </c>
      <c r="K47" s="188">
        <f>('ごみ搬入量内訳'!E47+'ごみ搬入量内訳'!AH47)/'ごみ処理概要'!D47/365*1000000</f>
        <v>722.6081515559785</v>
      </c>
      <c r="L47" s="188">
        <f>'ごみ搬入量内訳'!F47/'ごみ処理概要'!D47/365*1000000</f>
        <v>290.2802503254829</v>
      </c>
      <c r="M47" s="188">
        <f>'資源化量内訳'!BP47</f>
        <v>0</v>
      </c>
      <c r="N47" s="188">
        <f>'ごみ処理量内訳'!E47</f>
        <v>4286</v>
      </c>
      <c r="O47" s="188">
        <f>'ごみ処理量内訳'!L47</f>
        <v>0</v>
      </c>
      <c r="P47" s="188">
        <f t="shared" si="2"/>
        <v>592</v>
      </c>
      <c r="Q47" s="188">
        <f>'ごみ処理量内訳'!G47</f>
        <v>0</v>
      </c>
      <c r="R47" s="188">
        <f>'ごみ処理量内訳'!H47</f>
        <v>592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3"/>
        <v>35</v>
      </c>
      <c r="W47" s="188">
        <f>'資源化量内訳'!M47</f>
        <v>35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4"/>
        <v>4913</v>
      </c>
      <c r="AE47" s="189">
        <f t="shared" si="5"/>
        <v>100</v>
      </c>
      <c r="AF47" s="188">
        <f>'資源化量内訳'!AB47</f>
        <v>0</v>
      </c>
      <c r="AG47" s="188">
        <f>'資源化量内訳'!AJ47</f>
        <v>0</v>
      </c>
      <c r="AH47" s="188">
        <f>'資源化量内訳'!AR47</f>
        <v>225</v>
      </c>
      <c r="AI47" s="188">
        <f>'資源化量内訳'!AZ47</f>
        <v>0</v>
      </c>
      <c r="AJ47" s="188">
        <f>'資源化量内訳'!BH47</f>
        <v>0</v>
      </c>
      <c r="AK47" s="188" t="s">
        <v>320</v>
      </c>
      <c r="AL47" s="188">
        <f t="shared" si="6"/>
        <v>225</v>
      </c>
      <c r="AM47" s="189">
        <f t="shared" si="7"/>
        <v>5.292082230816201</v>
      </c>
      <c r="AN47" s="188">
        <f>'ごみ処理量内訳'!AC47</f>
        <v>0</v>
      </c>
      <c r="AO47" s="188">
        <f>'ごみ処理量内訳'!AD47</f>
        <v>666</v>
      </c>
      <c r="AP47" s="188">
        <f>'ごみ処理量内訳'!AE47</f>
        <v>303</v>
      </c>
      <c r="AQ47" s="188">
        <f t="shared" si="8"/>
        <v>969</v>
      </c>
    </row>
    <row r="48" spans="1:43" ht="13.5" customHeight="1">
      <c r="A48" s="182" t="s">
        <v>141</v>
      </c>
      <c r="B48" s="182" t="s">
        <v>306</v>
      </c>
      <c r="C48" s="184" t="s">
        <v>307</v>
      </c>
      <c r="D48" s="188">
        <v>21498</v>
      </c>
      <c r="E48" s="188">
        <v>21498</v>
      </c>
      <c r="F48" s="188">
        <f>'ごみ搬入量内訳'!H48</f>
        <v>4856</v>
      </c>
      <c r="G48" s="188">
        <f>'ごみ搬入量内訳'!AG48</f>
        <v>491</v>
      </c>
      <c r="H48" s="188">
        <f>'ごみ搬入量内訳'!AH48</f>
        <v>0</v>
      </c>
      <c r="I48" s="188">
        <f t="shared" si="0"/>
        <v>5347</v>
      </c>
      <c r="J48" s="188">
        <f t="shared" si="1"/>
        <v>681.4268801048074</v>
      </c>
      <c r="K48" s="188">
        <f>('ごみ搬入量内訳'!E48+'ごみ搬入量内訳'!AH48)/'ごみ処理概要'!D48/365*1000000</f>
        <v>531.3014144673541</v>
      </c>
      <c r="L48" s="188">
        <f>'ごみ搬入量内訳'!F48/'ごみ処理概要'!D48/365*1000000</f>
        <v>150.12546563745337</v>
      </c>
      <c r="M48" s="188">
        <f>'資源化量内訳'!BP48</f>
        <v>0</v>
      </c>
      <c r="N48" s="188">
        <f>'ごみ処理量内訳'!E48</f>
        <v>4156</v>
      </c>
      <c r="O48" s="188">
        <f>'ごみ処理量内訳'!L48</f>
        <v>0</v>
      </c>
      <c r="P48" s="188">
        <f t="shared" si="2"/>
        <v>786</v>
      </c>
      <c r="Q48" s="188">
        <f>'ごみ処理量内訳'!G48</f>
        <v>367</v>
      </c>
      <c r="R48" s="188">
        <f>'ごみ処理量内訳'!H48</f>
        <v>419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3"/>
        <v>405</v>
      </c>
      <c r="W48" s="188">
        <f>'資源化量内訳'!M48</f>
        <v>405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4"/>
        <v>5347</v>
      </c>
      <c r="AE48" s="189">
        <f t="shared" si="5"/>
        <v>100</v>
      </c>
      <c r="AF48" s="188">
        <f>'資源化量内訳'!AB48</f>
        <v>0</v>
      </c>
      <c r="AG48" s="188">
        <f>'資源化量内訳'!AJ48</f>
        <v>196</v>
      </c>
      <c r="AH48" s="188">
        <f>'資源化量内訳'!AR48</f>
        <v>343</v>
      </c>
      <c r="AI48" s="188">
        <f>'資源化量内訳'!AZ48</f>
        <v>0</v>
      </c>
      <c r="AJ48" s="188">
        <f>'資源化量内訳'!BH48</f>
        <v>0</v>
      </c>
      <c r="AK48" s="188" t="s">
        <v>320</v>
      </c>
      <c r="AL48" s="188">
        <f t="shared" si="6"/>
        <v>539</v>
      </c>
      <c r="AM48" s="189">
        <f t="shared" si="7"/>
        <v>17.654759678324293</v>
      </c>
      <c r="AN48" s="188">
        <f>'ごみ処理量内訳'!AC48</f>
        <v>0</v>
      </c>
      <c r="AO48" s="188">
        <f>'ごみ処理量内訳'!AD48</f>
        <v>554</v>
      </c>
      <c r="AP48" s="188">
        <f>'ごみ処理量内訳'!AE48</f>
        <v>156</v>
      </c>
      <c r="AQ48" s="188">
        <f t="shared" si="8"/>
        <v>710</v>
      </c>
    </row>
    <row r="49" spans="1:43" ht="13.5" customHeight="1">
      <c r="A49" s="182" t="s">
        <v>141</v>
      </c>
      <c r="B49" s="182" t="s">
        <v>308</v>
      </c>
      <c r="C49" s="184" t="s">
        <v>309</v>
      </c>
      <c r="D49" s="188">
        <v>7516</v>
      </c>
      <c r="E49" s="188">
        <v>7516</v>
      </c>
      <c r="F49" s="188">
        <f>'ごみ搬入量内訳'!H49</f>
        <v>2145</v>
      </c>
      <c r="G49" s="188">
        <f>'ごみ搬入量内訳'!AG49</f>
        <v>239</v>
      </c>
      <c r="H49" s="188">
        <f>'ごみ搬入量内訳'!AH49</f>
        <v>0</v>
      </c>
      <c r="I49" s="188">
        <f t="shared" si="0"/>
        <v>2384</v>
      </c>
      <c r="J49" s="188">
        <f t="shared" si="1"/>
        <v>869.0136840493705</v>
      </c>
      <c r="K49" s="188">
        <f>('ごみ搬入量内訳'!E49+'ごみ搬入量内訳'!AH49)/'ごみ処理概要'!D49/365*1000000</f>
        <v>697.6896775463487</v>
      </c>
      <c r="L49" s="188">
        <f>'ごみ搬入量内訳'!F49/'ごみ処理概要'!D49/365*1000000</f>
        <v>171.32400650302185</v>
      </c>
      <c r="M49" s="188">
        <f>'資源化量内訳'!BP49</f>
        <v>12</v>
      </c>
      <c r="N49" s="188">
        <f>'ごみ処理量内訳'!E49</f>
        <v>2012</v>
      </c>
      <c r="O49" s="188">
        <f>'ごみ処理量内訳'!L49</f>
        <v>0</v>
      </c>
      <c r="P49" s="188">
        <f t="shared" si="2"/>
        <v>327</v>
      </c>
      <c r="Q49" s="188">
        <f>'ごみ処理量内訳'!G49</f>
        <v>325</v>
      </c>
      <c r="R49" s="188">
        <f>'ごみ処理量内訳'!H49</f>
        <v>2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3"/>
        <v>45</v>
      </c>
      <c r="W49" s="188">
        <f>'資源化量内訳'!M49</f>
        <v>44</v>
      </c>
      <c r="X49" s="188">
        <f>'資源化量内訳'!N49</f>
        <v>0</v>
      </c>
      <c r="Y49" s="188">
        <f>'資源化量内訳'!O49</f>
        <v>1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4"/>
        <v>2384</v>
      </c>
      <c r="AE49" s="189">
        <f t="shared" si="5"/>
        <v>100</v>
      </c>
      <c r="AF49" s="188">
        <f>'資源化量内訳'!AB49</f>
        <v>0</v>
      </c>
      <c r="AG49" s="188">
        <f>'資源化量内訳'!AJ49</f>
        <v>124</v>
      </c>
      <c r="AH49" s="188">
        <f>'資源化量内訳'!AR49</f>
        <v>2</v>
      </c>
      <c r="AI49" s="188">
        <f>'資源化量内訳'!AZ49</f>
        <v>0</v>
      </c>
      <c r="AJ49" s="188">
        <f>'資源化量内訳'!BH49</f>
        <v>0</v>
      </c>
      <c r="AK49" s="188" t="s">
        <v>320</v>
      </c>
      <c r="AL49" s="188">
        <f t="shared" si="6"/>
        <v>126</v>
      </c>
      <c r="AM49" s="189">
        <f t="shared" si="7"/>
        <v>7.637729549248748</v>
      </c>
      <c r="AN49" s="188">
        <f>'ごみ処理量内訳'!AC49</f>
        <v>0</v>
      </c>
      <c r="AO49" s="188">
        <f>'ごみ処理量内訳'!AD49</f>
        <v>317</v>
      </c>
      <c r="AP49" s="188">
        <f>'ごみ処理量内訳'!AE49</f>
        <v>166</v>
      </c>
      <c r="AQ49" s="188">
        <f t="shared" si="8"/>
        <v>483</v>
      </c>
    </row>
    <row r="50" spans="1:43" ht="13.5" customHeight="1">
      <c r="A50" s="182" t="s">
        <v>141</v>
      </c>
      <c r="B50" s="182" t="s">
        <v>310</v>
      </c>
      <c r="C50" s="184" t="s">
        <v>311</v>
      </c>
      <c r="D50" s="188">
        <v>9452</v>
      </c>
      <c r="E50" s="188">
        <v>9452</v>
      </c>
      <c r="F50" s="188">
        <f>'ごみ搬入量内訳'!H50</f>
        <v>2513</v>
      </c>
      <c r="G50" s="188">
        <f>'ごみ搬入量内訳'!AG50</f>
        <v>135</v>
      </c>
      <c r="H50" s="188">
        <f>'ごみ搬入量内訳'!AH50</f>
        <v>0</v>
      </c>
      <c r="I50" s="188">
        <f t="shared" si="0"/>
        <v>2648</v>
      </c>
      <c r="J50" s="188">
        <f t="shared" si="1"/>
        <v>767.5406813952544</v>
      </c>
      <c r="K50" s="188">
        <f>('ごみ搬入量内訳'!E50+'ごみ搬入量内訳'!AH50)/'ごみ処理概要'!D50/365*1000000</f>
        <v>595.0759134835565</v>
      </c>
      <c r="L50" s="188">
        <f>'ごみ搬入量内訳'!F50/'ごみ処理概要'!D50/365*1000000</f>
        <v>172.46476791169803</v>
      </c>
      <c r="M50" s="188">
        <f>'資源化量内訳'!BP50</f>
        <v>3</v>
      </c>
      <c r="N50" s="188">
        <f>'ごみ処理量内訳'!E50</f>
        <v>2244</v>
      </c>
      <c r="O50" s="188">
        <f>'ごみ処理量内訳'!L50</f>
        <v>0</v>
      </c>
      <c r="P50" s="188">
        <f t="shared" si="2"/>
        <v>316</v>
      </c>
      <c r="Q50" s="188">
        <f>'ごみ処理量内訳'!G50</f>
        <v>311</v>
      </c>
      <c r="R50" s="188">
        <f>'ごみ処理量内訳'!H50</f>
        <v>5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3"/>
        <v>88</v>
      </c>
      <c r="W50" s="188">
        <f>'資源化量内訳'!M50</f>
        <v>61</v>
      </c>
      <c r="X50" s="188">
        <f>'資源化量内訳'!N50</f>
        <v>0</v>
      </c>
      <c r="Y50" s="188">
        <f>'資源化量内訳'!O50</f>
        <v>27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4"/>
        <v>2648</v>
      </c>
      <c r="AE50" s="189">
        <f t="shared" si="5"/>
        <v>100</v>
      </c>
      <c r="AF50" s="188">
        <f>'資源化量内訳'!AB50</f>
        <v>0</v>
      </c>
      <c r="AG50" s="188">
        <f>'資源化量内訳'!AJ50</f>
        <v>118</v>
      </c>
      <c r="AH50" s="188">
        <f>'資源化量内訳'!AR50</f>
        <v>5</v>
      </c>
      <c r="AI50" s="188">
        <f>'資源化量内訳'!AZ50</f>
        <v>0</v>
      </c>
      <c r="AJ50" s="188">
        <f>'資源化量内訳'!BH50</f>
        <v>0</v>
      </c>
      <c r="AK50" s="188" t="s">
        <v>320</v>
      </c>
      <c r="AL50" s="188">
        <f t="shared" si="6"/>
        <v>123</v>
      </c>
      <c r="AM50" s="189">
        <f t="shared" si="7"/>
        <v>8.072425499811391</v>
      </c>
      <c r="AN50" s="188">
        <f>'ごみ処理量内訳'!AC50</f>
        <v>0</v>
      </c>
      <c r="AO50" s="188">
        <f>'ごみ処理量内訳'!AD50</f>
        <v>352</v>
      </c>
      <c r="AP50" s="188">
        <f>'ごみ処理量内訳'!AE50</f>
        <v>159</v>
      </c>
      <c r="AQ50" s="188">
        <f t="shared" si="8"/>
        <v>511</v>
      </c>
    </row>
    <row r="51" spans="1:43" ht="13.5" customHeight="1">
      <c r="A51" s="182" t="s">
        <v>141</v>
      </c>
      <c r="B51" s="182" t="s">
        <v>312</v>
      </c>
      <c r="C51" s="184" t="s">
        <v>313</v>
      </c>
      <c r="D51" s="188">
        <v>6124</v>
      </c>
      <c r="E51" s="188">
        <v>6124</v>
      </c>
      <c r="F51" s="188">
        <f>'ごみ搬入量内訳'!H51</f>
        <v>1707</v>
      </c>
      <c r="G51" s="188">
        <f>'ごみ搬入量内訳'!AG51</f>
        <v>395</v>
      </c>
      <c r="H51" s="188">
        <f>'ごみ搬入量内訳'!AH51</f>
        <v>0</v>
      </c>
      <c r="I51" s="188">
        <f>SUM(F51:H51)</f>
        <v>2102</v>
      </c>
      <c r="J51" s="188">
        <f t="shared" si="1"/>
        <v>940.3827742633966</v>
      </c>
      <c r="K51" s="188">
        <f>('ごみ搬入量内訳'!E51+'ごみ搬入量内訳'!AH51)/'ごみ処理概要'!D51/365*1000000</f>
        <v>709.9845208163705</v>
      </c>
      <c r="L51" s="188">
        <f>'ごみ搬入量内訳'!F51/'ごみ処理概要'!D51/365*1000000</f>
        <v>230.3982534470263</v>
      </c>
      <c r="M51" s="188">
        <f>'資源化量内訳'!BP51</f>
        <v>18</v>
      </c>
      <c r="N51" s="188">
        <f>'ごみ処理量内訳'!E51</f>
        <v>1834</v>
      </c>
      <c r="O51" s="188">
        <f>'ごみ処理量内訳'!L51</f>
        <v>0</v>
      </c>
      <c r="P51" s="188">
        <f>SUM(Q51:U51)</f>
        <v>183</v>
      </c>
      <c r="Q51" s="188">
        <f>'ごみ処理量内訳'!G51</f>
        <v>178</v>
      </c>
      <c r="R51" s="188">
        <f>'ごみ処理量内訳'!H51</f>
        <v>5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>SUM(W51:AC51)</f>
        <v>85</v>
      </c>
      <c r="W51" s="188">
        <f>'資源化量内訳'!M51</f>
        <v>50</v>
      </c>
      <c r="X51" s="188">
        <f>'資源化量内訳'!N51</f>
        <v>0</v>
      </c>
      <c r="Y51" s="188">
        <f>'資源化量内訳'!O51</f>
        <v>35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>N51+O51+P51+V51</f>
        <v>2102</v>
      </c>
      <c r="AE51" s="189">
        <f>(N51+P51+V51)/AD51*100</f>
        <v>100</v>
      </c>
      <c r="AF51" s="188">
        <f>'資源化量内訳'!AB51</f>
        <v>0</v>
      </c>
      <c r="AG51" s="188">
        <f>'資源化量内訳'!AJ51</f>
        <v>67</v>
      </c>
      <c r="AH51" s="188">
        <f>'資源化量内訳'!AR51</f>
        <v>5</v>
      </c>
      <c r="AI51" s="188">
        <f>'資源化量内訳'!AZ51</f>
        <v>0</v>
      </c>
      <c r="AJ51" s="188">
        <f>'資源化量内訳'!BH51</f>
        <v>0</v>
      </c>
      <c r="AK51" s="188" t="s">
        <v>320</v>
      </c>
      <c r="AL51" s="188">
        <f>SUM(AF51:AJ51)</f>
        <v>72</v>
      </c>
      <c r="AM51" s="189">
        <f>(V51+AL51+M51)/(M51+AD51)*100</f>
        <v>8.254716981132075</v>
      </c>
      <c r="AN51" s="188">
        <f>'ごみ処理量内訳'!AC51</f>
        <v>0</v>
      </c>
      <c r="AO51" s="188">
        <f>'ごみ処理量内訳'!AD51</f>
        <v>287</v>
      </c>
      <c r="AP51" s="188">
        <f>'ごみ処理量内訳'!AE51</f>
        <v>91</v>
      </c>
      <c r="AQ51" s="188">
        <f>SUM(AN51:AP51)</f>
        <v>378</v>
      </c>
    </row>
    <row r="52" spans="1:43" ht="13.5" customHeight="1">
      <c r="A52" s="182" t="s">
        <v>141</v>
      </c>
      <c r="B52" s="182" t="s">
        <v>314</v>
      </c>
      <c r="C52" s="184" t="s">
        <v>315</v>
      </c>
      <c r="D52" s="188">
        <v>15260</v>
      </c>
      <c r="E52" s="188">
        <v>15260</v>
      </c>
      <c r="F52" s="188">
        <f>'ごみ搬入量内訳'!H52</f>
        <v>3517</v>
      </c>
      <c r="G52" s="188">
        <f>'ごみ搬入量内訳'!AG52</f>
        <v>21</v>
      </c>
      <c r="H52" s="188">
        <f>'ごみ搬入量内訳'!AH52</f>
        <v>0</v>
      </c>
      <c r="I52" s="188">
        <f>SUM(F52:H52)</f>
        <v>3538</v>
      </c>
      <c r="J52" s="188">
        <f t="shared" si="1"/>
        <v>635.1999138225103</v>
      </c>
      <c r="K52" s="188">
        <f>('ごみ搬入量内訳'!E52+'ごみ搬入量内訳'!AH52)/'ごみ処理概要'!D52/365*1000000</f>
        <v>575.7733532020324</v>
      </c>
      <c r="L52" s="188">
        <f>'ごみ搬入量内訳'!F52/'ごみ処理概要'!D52/365*1000000</f>
        <v>59.42656062047792</v>
      </c>
      <c r="M52" s="188">
        <f>'資源化量内訳'!BP52</f>
        <v>23</v>
      </c>
      <c r="N52" s="188">
        <f>'ごみ処理量内訳'!E52</f>
        <v>2781</v>
      </c>
      <c r="O52" s="188">
        <f>'ごみ処理量内訳'!L52</f>
        <v>0</v>
      </c>
      <c r="P52" s="188">
        <f>SUM(Q52:U52)</f>
        <v>757</v>
      </c>
      <c r="Q52" s="188">
        <f>'ごみ処理量内訳'!G52</f>
        <v>0</v>
      </c>
      <c r="R52" s="188">
        <f>'ごみ処理量内訳'!H52</f>
        <v>757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>SUM(W52:AC52)</f>
        <v>0</v>
      </c>
      <c r="W52" s="188">
        <f>'資源化量内訳'!M52</f>
        <v>0</v>
      </c>
      <c r="X52" s="188">
        <f>'資源化量内訳'!N52</f>
        <v>0</v>
      </c>
      <c r="Y52" s="188">
        <f>'資源化量内訳'!O52</f>
        <v>0</v>
      </c>
      <c r="Z52" s="188">
        <f>'資源化量内訳'!P52</f>
        <v>0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0</v>
      </c>
      <c r="AD52" s="188">
        <f>N52+O52+P52+V52</f>
        <v>3538</v>
      </c>
      <c r="AE52" s="189">
        <f>(N52+P52+V52)/AD52*100</f>
        <v>100</v>
      </c>
      <c r="AF52" s="188">
        <f>'資源化量内訳'!AB52</f>
        <v>30</v>
      </c>
      <c r="AG52" s="188">
        <f>'資源化量内訳'!AJ52</f>
        <v>0</v>
      </c>
      <c r="AH52" s="188">
        <f>'資源化量内訳'!AR52</f>
        <v>449</v>
      </c>
      <c r="AI52" s="188">
        <f>'資源化量内訳'!AZ52</f>
        <v>0</v>
      </c>
      <c r="AJ52" s="188">
        <f>'資源化量内訳'!BH52</f>
        <v>0</v>
      </c>
      <c r="AK52" s="188" t="s">
        <v>320</v>
      </c>
      <c r="AL52" s="188">
        <f>SUM(AF52:AJ52)</f>
        <v>479</v>
      </c>
      <c r="AM52" s="189">
        <f>(V52+AL52+M52)/(M52+AD52)*100</f>
        <v>14.097163718056727</v>
      </c>
      <c r="AN52" s="188">
        <f>'ごみ処理量内訳'!AC52</f>
        <v>0</v>
      </c>
      <c r="AO52" s="188">
        <f>'ごみ処理量内訳'!AD52</f>
        <v>293</v>
      </c>
      <c r="AP52" s="188">
        <f>'ごみ処理量内訳'!AE52</f>
        <v>215</v>
      </c>
      <c r="AQ52" s="188">
        <f>SUM(AN52:AP52)</f>
        <v>508</v>
      </c>
    </row>
    <row r="53" spans="1:43" ht="13.5" customHeight="1">
      <c r="A53" s="182" t="s">
        <v>141</v>
      </c>
      <c r="B53" s="182" t="s">
        <v>316</v>
      </c>
      <c r="C53" s="184" t="s">
        <v>317</v>
      </c>
      <c r="D53" s="188">
        <v>7162</v>
      </c>
      <c r="E53" s="188">
        <v>7162</v>
      </c>
      <c r="F53" s="188">
        <f>'ごみ搬入量内訳'!H53</f>
        <v>1622</v>
      </c>
      <c r="G53" s="188">
        <f>'ごみ搬入量内訳'!AG53</f>
        <v>123</v>
      </c>
      <c r="H53" s="188">
        <f>'ごみ搬入量内訳'!AH53</f>
        <v>0</v>
      </c>
      <c r="I53" s="188">
        <f>SUM(F53:H53)</f>
        <v>1745</v>
      </c>
      <c r="J53" s="188">
        <f t="shared" si="1"/>
        <v>667.5260985490393</v>
      </c>
      <c r="K53" s="188">
        <f>('ごみ搬入量内訳'!E53+'ごみ搬入量内訳'!AH53)/'ごみ処理概要'!D53/365*1000000</f>
        <v>598.6695382402559</v>
      </c>
      <c r="L53" s="188">
        <f>'ごみ搬入量内訳'!F53/'ごみ処理概要'!D53/365*1000000</f>
        <v>68.85656030878343</v>
      </c>
      <c r="M53" s="188">
        <f>'資源化量内訳'!BP53</f>
        <v>1</v>
      </c>
      <c r="N53" s="188">
        <f>'ごみ処理量内訳'!E53</f>
        <v>1284</v>
      </c>
      <c r="O53" s="188">
        <f>'ごみ処理量内訳'!L53</f>
        <v>0</v>
      </c>
      <c r="P53" s="188">
        <f>SUM(Q53:U53)</f>
        <v>461</v>
      </c>
      <c r="Q53" s="188">
        <f>'ごみ処理量内訳'!G53</f>
        <v>0</v>
      </c>
      <c r="R53" s="188">
        <f>'ごみ処理量内訳'!H53</f>
        <v>461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>SUM(W53:AC53)</f>
        <v>0</v>
      </c>
      <c r="W53" s="188">
        <f>'資源化量内訳'!M53</f>
        <v>0</v>
      </c>
      <c r="X53" s="188">
        <f>'資源化量内訳'!N53</f>
        <v>0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>N53+O53+P53+V53</f>
        <v>1745</v>
      </c>
      <c r="AE53" s="189">
        <f>(N53+P53+V53)/AD53*100</f>
        <v>100</v>
      </c>
      <c r="AF53" s="188">
        <f>'資源化量内訳'!AB53</f>
        <v>14</v>
      </c>
      <c r="AG53" s="188">
        <f>'資源化量内訳'!AJ53</f>
        <v>0</v>
      </c>
      <c r="AH53" s="188">
        <f>'資源化量内訳'!AR53</f>
        <v>287</v>
      </c>
      <c r="AI53" s="188">
        <f>'資源化量内訳'!AZ53</f>
        <v>0</v>
      </c>
      <c r="AJ53" s="188">
        <f>'資源化量内訳'!BH53</f>
        <v>0</v>
      </c>
      <c r="AK53" s="188" t="s">
        <v>320</v>
      </c>
      <c r="AL53" s="188">
        <f>SUM(AF53:AJ53)</f>
        <v>301</v>
      </c>
      <c r="AM53" s="189">
        <f>(V53+AL53+M53)/(M53+AD53)*100</f>
        <v>17.29667812142039</v>
      </c>
      <c r="AN53" s="188">
        <f>'ごみ処理量内訳'!AC53</f>
        <v>0</v>
      </c>
      <c r="AO53" s="188">
        <f>'ごみ処理量内訳'!AD53</f>
        <v>135</v>
      </c>
      <c r="AP53" s="188">
        <f>'ごみ処理量内訳'!AE53</f>
        <v>117</v>
      </c>
      <c r="AQ53" s="188">
        <f>SUM(AN53:AP53)</f>
        <v>252</v>
      </c>
    </row>
    <row r="54" spans="1:43" ht="13.5" customHeight="1">
      <c r="A54" s="182" t="s">
        <v>141</v>
      </c>
      <c r="B54" s="182" t="s">
        <v>318</v>
      </c>
      <c r="C54" s="184" t="s">
        <v>319</v>
      </c>
      <c r="D54" s="188">
        <v>3483</v>
      </c>
      <c r="E54" s="188">
        <v>3483</v>
      </c>
      <c r="F54" s="188">
        <f>'ごみ搬入量内訳'!H54</f>
        <v>594</v>
      </c>
      <c r="G54" s="188">
        <f>'ごみ搬入量内訳'!AG54</f>
        <v>113</v>
      </c>
      <c r="H54" s="188">
        <f>'ごみ搬入量内訳'!AH54</f>
        <v>0</v>
      </c>
      <c r="I54" s="188">
        <f>SUM(F54:H54)</f>
        <v>707</v>
      </c>
      <c r="J54" s="188">
        <f>I54/D54/365*1000000</f>
        <v>556.1258401865814</v>
      </c>
      <c r="K54" s="188">
        <f>('ごみ搬入量内訳'!E54+'ごみ搬入量内訳'!AH54)/'ごみ処理概要'!D54/365*1000000</f>
        <v>431.0565211064308</v>
      </c>
      <c r="L54" s="188">
        <f>'ごみ搬入量内訳'!F54/'ごみ処理概要'!D54/365*1000000</f>
        <v>125.06931908015055</v>
      </c>
      <c r="M54" s="188">
        <f>'資源化量内訳'!BP54</f>
        <v>12</v>
      </c>
      <c r="N54" s="188">
        <f>'ごみ処理量内訳'!E54</f>
        <v>532</v>
      </c>
      <c r="O54" s="188">
        <f>'ごみ処理量内訳'!L54</f>
        <v>0</v>
      </c>
      <c r="P54" s="188">
        <f>SUM(Q54:U54)</f>
        <v>136</v>
      </c>
      <c r="Q54" s="188">
        <f>'ごみ処理量内訳'!G54</f>
        <v>83</v>
      </c>
      <c r="R54" s="188">
        <f>'ごみ処理量内訳'!H54</f>
        <v>53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>SUM(W54:AC54)</f>
        <v>39</v>
      </c>
      <c r="W54" s="188">
        <f>'資源化量内訳'!M54</f>
        <v>39</v>
      </c>
      <c r="X54" s="188">
        <f>'資源化量内訳'!N54</f>
        <v>0</v>
      </c>
      <c r="Y54" s="188">
        <f>'資源化量内訳'!O54</f>
        <v>0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0</v>
      </c>
      <c r="AD54" s="188">
        <f>N54+O54+P54+V54</f>
        <v>707</v>
      </c>
      <c r="AE54" s="189">
        <f>(N54+P54+V54)/AD54*100</f>
        <v>100</v>
      </c>
      <c r="AF54" s="188">
        <f>'資源化量内訳'!AB54</f>
        <v>0</v>
      </c>
      <c r="AG54" s="188">
        <f>'資源化量内訳'!AJ54</f>
        <v>44</v>
      </c>
      <c r="AH54" s="188">
        <f>'資源化量内訳'!AR54</f>
        <v>43</v>
      </c>
      <c r="AI54" s="188">
        <f>'資源化量内訳'!AZ54</f>
        <v>0</v>
      </c>
      <c r="AJ54" s="188">
        <f>'資源化量内訳'!BH54</f>
        <v>0</v>
      </c>
      <c r="AK54" s="188" t="s">
        <v>320</v>
      </c>
      <c r="AL54" s="188">
        <f>SUM(AF54:AJ54)</f>
        <v>87</v>
      </c>
      <c r="AM54" s="189">
        <f>(V54+AL54+M54)/(M54+AD54)*100</f>
        <v>19.19332406119611</v>
      </c>
      <c r="AN54" s="188">
        <f>'ごみ処理量内訳'!AC54</f>
        <v>0</v>
      </c>
      <c r="AO54" s="188">
        <f>'ごみ処理量内訳'!AD54</f>
        <v>72</v>
      </c>
      <c r="AP54" s="188">
        <f>'ごみ処理量内訳'!AE54</f>
        <v>30</v>
      </c>
      <c r="AQ54" s="188">
        <f>SUM(AN54:AP54)</f>
        <v>102</v>
      </c>
    </row>
    <row r="55" spans="1:43" ht="13.5">
      <c r="A55" s="201" t="s">
        <v>11</v>
      </c>
      <c r="B55" s="201"/>
      <c r="C55" s="201"/>
      <c r="D55" s="188">
        <f>SUM(D7:D54)</f>
        <v>1481178</v>
      </c>
      <c r="E55" s="188">
        <f>SUM(E7:E54)</f>
        <v>1481178</v>
      </c>
      <c r="F55" s="188">
        <f>'ごみ搬入量内訳'!H55</f>
        <v>551493</v>
      </c>
      <c r="G55" s="188">
        <f>'ごみ搬入量内訳'!AG55</f>
        <v>47759</v>
      </c>
      <c r="H55" s="188">
        <f>'ごみ搬入量内訳'!AH55</f>
        <v>35</v>
      </c>
      <c r="I55" s="188">
        <f>SUM(F55:H55)</f>
        <v>599287</v>
      </c>
      <c r="J55" s="188">
        <f>I55/D55/365*1000000</f>
        <v>1108.4975551762327</v>
      </c>
      <c r="K55" s="188">
        <f>('ごみ搬入量内訳'!E55+'ごみ搬入量内訳'!AH55)/'ごみ処理概要'!D55/365*1000000</f>
        <v>718.262067491375</v>
      </c>
      <c r="L55" s="188">
        <f>'ごみ搬入量内訳'!F55/'ごみ処理概要'!D55/365*1000000</f>
        <v>390.2354876848578</v>
      </c>
      <c r="M55" s="188">
        <f>'資源化量内訳'!BP55</f>
        <v>14106</v>
      </c>
      <c r="N55" s="188">
        <f>'ごみ処理量内訳'!E55</f>
        <v>479183</v>
      </c>
      <c r="O55" s="188">
        <f>'ごみ処理量内訳'!L55</f>
        <v>40506</v>
      </c>
      <c r="P55" s="188">
        <f>SUM(Q55:U55)</f>
        <v>73482</v>
      </c>
      <c r="Q55" s="188">
        <f>'ごみ処理量内訳'!G55</f>
        <v>23603</v>
      </c>
      <c r="R55" s="188">
        <f>'ごみ処理量内訳'!H55</f>
        <v>49879</v>
      </c>
      <c r="S55" s="188">
        <f>'ごみ処理量内訳'!I55</f>
        <v>0</v>
      </c>
      <c r="T55" s="188">
        <f>'ごみ処理量内訳'!J55</f>
        <v>0</v>
      </c>
      <c r="U55" s="188">
        <f>'ごみ処理量内訳'!K55</f>
        <v>0</v>
      </c>
      <c r="V55" s="188">
        <f>SUM(W55:AC55)</f>
        <v>6081</v>
      </c>
      <c r="W55" s="188">
        <f>'資源化量内訳'!M55</f>
        <v>4993</v>
      </c>
      <c r="X55" s="188">
        <f>'資源化量内訳'!N55</f>
        <v>961</v>
      </c>
      <c r="Y55" s="188">
        <f>'資源化量内訳'!O55</f>
        <v>72</v>
      </c>
      <c r="Z55" s="188">
        <f>'資源化量内訳'!P55</f>
        <v>0</v>
      </c>
      <c r="AA55" s="188">
        <f>'資源化量内訳'!Q55</f>
        <v>3</v>
      </c>
      <c r="AB55" s="188">
        <f>'資源化量内訳'!R55</f>
        <v>5</v>
      </c>
      <c r="AC55" s="188">
        <f>'資源化量内訳'!S55</f>
        <v>47</v>
      </c>
      <c r="AD55" s="188">
        <f>N55+O55+P55+V55</f>
        <v>599252</v>
      </c>
      <c r="AE55" s="189">
        <f>(N55+P55+V55)/AD55*100</f>
        <v>93.24057324798248</v>
      </c>
      <c r="AF55" s="188">
        <f>'資源化量内訳'!AB55</f>
        <v>5391</v>
      </c>
      <c r="AG55" s="188">
        <f>'資源化量内訳'!AJ55</f>
        <v>6846</v>
      </c>
      <c r="AH55" s="188">
        <f>'資源化量内訳'!AR55</f>
        <v>36996</v>
      </c>
      <c r="AI55" s="188">
        <f>'資源化量内訳'!AZ55</f>
        <v>0</v>
      </c>
      <c r="AJ55" s="188">
        <f>'資源化量内訳'!BH55</f>
        <v>0</v>
      </c>
      <c r="AK55" s="188" t="s">
        <v>320</v>
      </c>
      <c r="AL55" s="188">
        <f>SUM(AF55:AJ55)</f>
        <v>49233</v>
      </c>
      <c r="AM55" s="189">
        <f>(V55+AL55+M55)/(M55+AD55)*100</f>
        <v>11.318023079506585</v>
      </c>
      <c r="AN55" s="188">
        <f>'ごみ処理量内訳'!AC55</f>
        <v>40506</v>
      </c>
      <c r="AO55" s="188">
        <f>'ごみ処理量内訳'!AD55</f>
        <v>60434</v>
      </c>
      <c r="AP55" s="188">
        <f>'ごみ処理量内訳'!AE55</f>
        <v>11671</v>
      </c>
      <c r="AQ55" s="188">
        <f>SUM(AN55:AP55)</f>
        <v>112611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17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111</v>
      </c>
      <c r="B2" s="200" t="s">
        <v>167</v>
      </c>
      <c r="C2" s="202" t="s">
        <v>170</v>
      </c>
      <c r="D2" s="207" t="s">
        <v>165</v>
      </c>
      <c r="E2" s="208"/>
      <c r="F2" s="220"/>
      <c r="G2" s="26" t="s">
        <v>166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2" t="s">
        <v>112</v>
      </c>
    </row>
    <row r="3" spans="1:34" s="27" customFormat="1" ht="22.5" customHeight="1">
      <c r="A3" s="195"/>
      <c r="B3" s="195"/>
      <c r="C3" s="193"/>
      <c r="D3" s="35"/>
      <c r="E3" s="44"/>
      <c r="F3" s="45" t="s">
        <v>113</v>
      </c>
      <c r="G3" s="10" t="s">
        <v>126</v>
      </c>
      <c r="H3" s="14" t="s">
        <v>177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178</v>
      </c>
      <c r="AH3" s="193"/>
    </row>
    <row r="4" spans="1:34" s="27" customFormat="1" ht="22.5" customHeight="1">
      <c r="A4" s="195"/>
      <c r="B4" s="195"/>
      <c r="C4" s="193"/>
      <c r="D4" s="10" t="s">
        <v>126</v>
      </c>
      <c r="E4" s="202" t="s">
        <v>179</v>
      </c>
      <c r="F4" s="202" t="s">
        <v>180</v>
      </c>
      <c r="G4" s="13"/>
      <c r="H4" s="10" t="s">
        <v>126</v>
      </c>
      <c r="I4" s="204" t="s">
        <v>181</v>
      </c>
      <c r="J4" s="185"/>
      <c r="K4" s="185"/>
      <c r="L4" s="186"/>
      <c r="M4" s="204" t="s">
        <v>114</v>
      </c>
      <c r="N4" s="185"/>
      <c r="O4" s="185"/>
      <c r="P4" s="186"/>
      <c r="Q4" s="204" t="s">
        <v>115</v>
      </c>
      <c r="R4" s="185"/>
      <c r="S4" s="185"/>
      <c r="T4" s="186"/>
      <c r="U4" s="204" t="s">
        <v>116</v>
      </c>
      <c r="V4" s="185"/>
      <c r="W4" s="185"/>
      <c r="X4" s="186"/>
      <c r="Y4" s="204" t="s">
        <v>117</v>
      </c>
      <c r="Z4" s="185"/>
      <c r="AA4" s="185"/>
      <c r="AB4" s="186"/>
      <c r="AC4" s="204" t="s">
        <v>118</v>
      </c>
      <c r="AD4" s="185"/>
      <c r="AE4" s="185"/>
      <c r="AF4" s="186"/>
      <c r="AG4" s="13"/>
      <c r="AH4" s="217"/>
    </row>
    <row r="5" spans="1:34" s="27" customFormat="1" ht="22.5" customHeight="1">
      <c r="A5" s="195"/>
      <c r="B5" s="195"/>
      <c r="C5" s="193"/>
      <c r="D5" s="16"/>
      <c r="E5" s="194"/>
      <c r="F5" s="217"/>
      <c r="G5" s="13"/>
      <c r="H5" s="16"/>
      <c r="I5" s="10" t="s">
        <v>126</v>
      </c>
      <c r="J5" s="6" t="s">
        <v>182</v>
      </c>
      <c r="K5" s="6" t="s">
        <v>183</v>
      </c>
      <c r="L5" s="6" t="s">
        <v>184</v>
      </c>
      <c r="M5" s="10" t="s">
        <v>126</v>
      </c>
      <c r="N5" s="6" t="s">
        <v>182</v>
      </c>
      <c r="O5" s="6" t="s">
        <v>183</v>
      </c>
      <c r="P5" s="6" t="s">
        <v>184</v>
      </c>
      <c r="Q5" s="10" t="s">
        <v>126</v>
      </c>
      <c r="R5" s="6" t="s">
        <v>182</v>
      </c>
      <c r="S5" s="6" t="s">
        <v>183</v>
      </c>
      <c r="T5" s="6" t="s">
        <v>184</v>
      </c>
      <c r="U5" s="10" t="s">
        <v>126</v>
      </c>
      <c r="V5" s="6" t="s">
        <v>182</v>
      </c>
      <c r="W5" s="6" t="s">
        <v>183</v>
      </c>
      <c r="X5" s="6" t="s">
        <v>184</v>
      </c>
      <c r="Y5" s="10" t="s">
        <v>126</v>
      </c>
      <c r="Z5" s="6" t="s">
        <v>182</v>
      </c>
      <c r="AA5" s="6" t="s">
        <v>183</v>
      </c>
      <c r="AB5" s="6" t="s">
        <v>184</v>
      </c>
      <c r="AC5" s="10" t="s">
        <v>126</v>
      </c>
      <c r="AD5" s="6" t="s">
        <v>182</v>
      </c>
      <c r="AE5" s="6" t="s">
        <v>183</v>
      </c>
      <c r="AF5" s="6" t="s">
        <v>184</v>
      </c>
      <c r="AG5" s="13"/>
      <c r="AH5" s="217"/>
    </row>
    <row r="6" spans="1:34" s="27" customFormat="1" ht="22.5" customHeight="1">
      <c r="A6" s="196"/>
      <c r="B6" s="187"/>
      <c r="C6" s="219"/>
      <c r="D6" s="21" t="s">
        <v>176</v>
      </c>
      <c r="E6" s="22" t="s">
        <v>119</v>
      </c>
      <c r="F6" s="22" t="s">
        <v>119</v>
      </c>
      <c r="G6" s="22" t="s">
        <v>119</v>
      </c>
      <c r="H6" s="21" t="s">
        <v>119</v>
      </c>
      <c r="I6" s="21" t="s">
        <v>119</v>
      </c>
      <c r="J6" s="23" t="s">
        <v>119</v>
      </c>
      <c r="K6" s="23" t="s">
        <v>119</v>
      </c>
      <c r="L6" s="23" t="s">
        <v>119</v>
      </c>
      <c r="M6" s="21" t="s">
        <v>119</v>
      </c>
      <c r="N6" s="23" t="s">
        <v>119</v>
      </c>
      <c r="O6" s="23" t="s">
        <v>119</v>
      </c>
      <c r="P6" s="23" t="s">
        <v>119</v>
      </c>
      <c r="Q6" s="21" t="s">
        <v>119</v>
      </c>
      <c r="R6" s="23" t="s">
        <v>119</v>
      </c>
      <c r="S6" s="23" t="s">
        <v>119</v>
      </c>
      <c r="T6" s="23" t="s">
        <v>119</v>
      </c>
      <c r="U6" s="21" t="s">
        <v>119</v>
      </c>
      <c r="V6" s="23" t="s">
        <v>119</v>
      </c>
      <c r="W6" s="23" t="s">
        <v>119</v>
      </c>
      <c r="X6" s="23" t="s">
        <v>119</v>
      </c>
      <c r="Y6" s="21" t="s">
        <v>119</v>
      </c>
      <c r="Z6" s="23" t="s">
        <v>119</v>
      </c>
      <c r="AA6" s="23" t="s">
        <v>119</v>
      </c>
      <c r="AB6" s="23" t="s">
        <v>119</v>
      </c>
      <c r="AC6" s="21" t="s">
        <v>119</v>
      </c>
      <c r="AD6" s="23" t="s">
        <v>119</v>
      </c>
      <c r="AE6" s="23" t="s">
        <v>119</v>
      </c>
      <c r="AF6" s="23" t="s">
        <v>119</v>
      </c>
      <c r="AG6" s="22" t="s">
        <v>119</v>
      </c>
      <c r="AH6" s="22" t="s">
        <v>119</v>
      </c>
    </row>
    <row r="7" spans="1:34" ht="13.5">
      <c r="A7" s="182" t="s">
        <v>141</v>
      </c>
      <c r="B7" s="182" t="s">
        <v>142</v>
      </c>
      <c r="C7" s="184" t="s">
        <v>143</v>
      </c>
      <c r="D7" s="188">
        <f aca="true" t="shared" si="0" ref="D7:D38">E7+F7</f>
        <v>149376</v>
      </c>
      <c r="E7" s="188">
        <v>89539</v>
      </c>
      <c r="F7" s="188">
        <v>59837</v>
      </c>
      <c r="G7" s="188">
        <f aca="true" t="shared" si="1" ref="G7:G50">H7+AG7</f>
        <v>149376</v>
      </c>
      <c r="H7" s="188">
        <f aca="true" t="shared" si="2" ref="H7:H50">I7+M7+Q7+U7+Y7+AC7</f>
        <v>139717</v>
      </c>
      <c r="I7" s="188">
        <f aca="true" t="shared" si="3" ref="I7:I50">SUM(J7:L7)</f>
        <v>0</v>
      </c>
      <c r="J7" s="188">
        <v>0</v>
      </c>
      <c r="K7" s="188">
        <v>0</v>
      </c>
      <c r="L7" s="188">
        <v>0</v>
      </c>
      <c r="M7" s="188">
        <f aca="true" t="shared" si="4" ref="M7:M50">SUM(N7:P7)</f>
        <v>120487</v>
      </c>
      <c r="N7" s="188">
        <v>23542</v>
      </c>
      <c r="O7" s="188">
        <v>52554</v>
      </c>
      <c r="P7" s="188">
        <v>44391</v>
      </c>
      <c r="Q7" s="188">
        <f aca="true" t="shared" si="5" ref="Q7:Q50">SUM(R7:T7)</f>
        <v>11139</v>
      </c>
      <c r="R7" s="188">
        <v>5100</v>
      </c>
      <c r="S7" s="188">
        <v>0</v>
      </c>
      <c r="T7" s="188">
        <v>6039</v>
      </c>
      <c r="U7" s="188">
        <f aca="true" t="shared" si="6" ref="U7:U50">SUM(V7:X7)</f>
        <v>7857</v>
      </c>
      <c r="V7" s="188">
        <v>0</v>
      </c>
      <c r="W7" s="188">
        <v>7384</v>
      </c>
      <c r="X7" s="188">
        <v>473</v>
      </c>
      <c r="Y7" s="188">
        <f aca="true" t="shared" si="7" ref="Y7:Y50">SUM(Z7:AB7)</f>
        <v>0</v>
      </c>
      <c r="Z7" s="188">
        <v>0</v>
      </c>
      <c r="AA7" s="188">
        <v>0</v>
      </c>
      <c r="AB7" s="188">
        <v>0</v>
      </c>
      <c r="AC7" s="188">
        <f aca="true" t="shared" si="8" ref="AC7:AC50">SUM(AD7:AF7)</f>
        <v>234</v>
      </c>
      <c r="AD7" s="188">
        <v>0</v>
      </c>
      <c r="AE7" s="188">
        <v>234</v>
      </c>
      <c r="AF7" s="188">
        <v>0</v>
      </c>
      <c r="AG7" s="188">
        <v>9659</v>
      </c>
      <c r="AH7" s="188">
        <v>0</v>
      </c>
    </row>
    <row r="8" spans="1:34" ht="13.5">
      <c r="A8" s="182" t="s">
        <v>141</v>
      </c>
      <c r="B8" s="182" t="s">
        <v>144</v>
      </c>
      <c r="C8" s="184" t="s">
        <v>145</v>
      </c>
      <c r="D8" s="188">
        <f t="shared" si="0"/>
        <v>83638</v>
      </c>
      <c r="E8" s="188">
        <v>47493</v>
      </c>
      <c r="F8" s="188">
        <v>36145</v>
      </c>
      <c r="G8" s="188">
        <f t="shared" si="1"/>
        <v>83638</v>
      </c>
      <c r="H8" s="188">
        <f t="shared" si="2"/>
        <v>80146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66667</v>
      </c>
      <c r="N8" s="188">
        <v>19116</v>
      </c>
      <c r="O8" s="188">
        <v>18202</v>
      </c>
      <c r="P8" s="188">
        <v>29349</v>
      </c>
      <c r="Q8" s="188">
        <f t="shared" si="5"/>
        <v>3900</v>
      </c>
      <c r="R8" s="188">
        <v>934</v>
      </c>
      <c r="S8" s="188">
        <v>2619</v>
      </c>
      <c r="T8" s="188">
        <v>347</v>
      </c>
      <c r="U8" s="188">
        <f t="shared" si="6"/>
        <v>6514</v>
      </c>
      <c r="V8" s="188">
        <v>0</v>
      </c>
      <c r="W8" s="188">
        <v>5974</v>
      </c>
      <c r="X8" s="188">
        <v>540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3065</v>
      </c>
      <c r="AD8" s="188">
        <v>0</v>
      </c>
      <c r="AE8" s="188">
        <v>1650</v>
      </c>
      <c r="AF8" s="188">
        <v>1415</v>
      </c>
      <c r="AG8" s="188">
        <v>3492</v>
      </c>
      <c r="AH8" s="188">
        <v>0</v>
      </c>
    </row>
    <row r="9" spans="1:34" ht="13.5">
      <c r="A9" s="182" t="s">
        <v>141</v>
      </c>
      <c r="B9" s="182" t="s">
        <v>146</v>
      </c>
      <c r="C9" s="184" t="s">
        <v>147</v>
      </c>
      <c r="D9" s="188">
        <f t="shared" si="0"/>
        <v>105063</v>
      </c>
      <c r="E9" s="188">
        <v>64433</v>
      </c>
      <c r="F9" s="188">
        <v>40630</v>
      </c>
      <c r="G9" s="188">
        <f t="shared" si="1"/>
        <v>105063</v>
      </c>
      <c r="H9" s="188">
        <f t="shared" si="2"/>
        <v>97882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81035</v>
      </c>
      <c r="N9" s="188">
        <v>19980</v>
      </c>
      <c r="O9" s="188">
        <v>29204</v>
      </c>
      <c r="P9" s="188">
        <v>31851</v>
      </c>
      <c r="Q9" s="188">
        <f t="shared" si="5"/>
        <v>5005</v>
      </c>
      <c r="R9" s="188">
        <v>0</v>
      </c>
      <c r="S9" s="188">
        <v>2667</v>
      </c>
      <c r="T9" s="188">
        <v>2338</v>
      </c>
      <c r="U9" s="188">
        <f t="shared" si="6"/>
        <v>11452</v>
      </c>
      <c r="V9" s="188">
        <v>1817</v>
      </c>
      <c r="W9" s="188">
        <v>9635</v>
      </c>
      <c r="X9" s="188">
        <v>0</v>
      </c>
      <c r="Y9" s="188">
        <f t="shared" si="7"/>
        <v>81</v>
      </c>
      <c r="Z9" s="188">
        <v>80</v>
      </c>
      <c r="AA9" s="188">
        <v>1</v>
      </c>
      <c r="AB9" s="188">
        <v>0</v>
      </c>
      <c r="AC9" s="188">
        <f t="shared" si="8"/>
        <v>309</v>
      </c>
      <c r="AD9" s="188">
        <v>0</v>
      </c>
      <c r="AE9" s="188">
        <v>309</v>
      </c>
      <c r="AF9" s="188">
        <v>0</v>
      </c>
      <c r="AG9" s="188">
        <v>7181</v>
      </c>
      <c r="AH9" s="188">
        <v>0</v>
      </c>
    </row>
    <row r="10" spans="1:34" ht="13.5">
      <c r="A10" s="182" t="s">
        <v>141</v>
      </c>
      <c r="B10" s="182" t="s">
        <v>148</v>
      </c>
      <c r="C10" s="184" t="s">
        <v>149</v>
      </c>
      <c r="D10" s="188">
        <f t="shared" si="0"/>
        <v>15604</v>
      </c>
      <c r="E10" s="188">
        <v>10855</v>
      </c>
      <c r="F10" s="188">
        <v>4749</v>
      </c>
      <c r="G10" s="188">
        <f t="shared" si="1"/>
        <v>15604</v>
      </c>
      <c r="H10" s="188">
        <f t="shared" si="2"/>
        <v>14416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11196</v>
      </c>
      <c r="N10" s="188">
        <v>0</v>
      </c>
      <c r="O10" s="188">
        <v>8089</v>
      </c>
      <c r="P10" s="188">
        <v>3107</v>
      </c>
      <c r="Q10" s="188">
        <f t="shared" si="5"/>
        <v>2543</v>
      </c>
      <c r="R10" s="188">
        <v>0</v>
      </c>
      <c r="S10" s="188">
        <v>2118</v>
      </c>
      <c r="T10" s="188">
        <v>425</v>
      </c>
      <c r="U10" s="188">
        <f t="shared" si="6"/>
        <v>493</v>
      </c>
      <c r="V10" s="188">
        <v>0</v>
      </c>
      <c r="W10" s="188">
        <v>488</v>
      </c>
      <c r="X10" s="188">
        <v>5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184</v>
      </c>
      <c r="AD10" s="188">
        <v>0</v>
      </c>
      <c r="AE10" s="188">
        <v>162</v>
      </c>
      <c r="AF10" s="188">
        <v>22</v>
      </c>
      <c r="AG10" s="188">
        <v>1188</v>
      </c>
      <c r="AH10" s="188">
        <v>0</v>
      </c>
    </row>
    <row r="11" spans="1:34" ht="13.5">
      <c r="A11" s="182" t="s">
        <v>141</v>
      </c>
      <c r="B11" s="182" t="s">
        <v>150</v>
      </c>
      <c r="C11" s="184" t="s">
        <v>151</v>
      </c>
      <c r="D11" s="188">
        <f t="shared" si="0"/>
        <v>24334</v>
      </c>
      <c r="E11" s="188">
        <v>16216</v>
      </c>
      <c r="F11" s="188">
        <v>8118</v>
      </c>
      <c r="G11" s="188">
        <f t="shared" si="1"/>
        <v>24334</v>
      </c>
      <c r="H11" s="188">
        <f t="shared" si="2"/>
        <v>23593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19045</v>
      </c>
      <c r="N11" s="188">
        <v>191</v>
      </c>
      <c r="O11" s="188">
        <v>12343</v>
      </c>
      <c r="P11" s="188">
        <v>6511</v>
      </c>
      <c r="Q11" s="188">
        <f t="shared" si="5"/>
        <v>2964</v>
      </c>
      <c r="R11" s="188">
        <v>140</v>
      </c>
      <c r="S11" s="188">
        <v>1958</v>
      </c>
      <c r="T11" s="188">
        <v>866</v>
      </c>
      <c r="U11" s="188">
        <f t="shared" si="6"/>
        <v>1387</v>
      </c>
      <c r="V11" s="188">
        <v>0</v>
      </c>
      <c r="W11" s="188">
        <v>1387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197</v>
      </c>
      <c r="AD11" s="188">
        <v>0</v>
      </c>
      <c r="AE11" s="188">
        <v>197</v>
      </c>
      <c r="AF11" s="188">
        <v>0</v>
      </c>
      <c r="AG11" s="188">
        <v>741</v>
      </c>
      <c r="AH11" s="188">
        <v>0</v>
      </c>
    </row>
    <row r="12" spans="1:34" ht="13.5">
      <c r="A12" s="182" t="s">
        <v>141</v>
      </c>
      <c r="B12" s="182" t="s">
        <v>152</v>
      </c>
      <c r="C12" s="184" t="s">
        <v>153</v>
      </c>
      <c r="D12" s="188">
        <f t="shared" si="0"/>
        <v>26117</v>
      </c>
      <c r="E12" s="188">
        <v>15656</v>
      </c>
      <c r="F12" s="188">
        <v>10461</v>
      </c>
      <c r="G12" s="188">
        <f t="shared" si="1"/>
        <v>26117</v>
      </c>
      <c r="H12" s="188">
        <f t="shared" si="2"/>
        <v>22642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19219</v>
      </c>
      <c r="N12" s="188">
        <v>0</v>
      </c>
      <c r="O12" s="188">
        <v>11424</v>
      </c>
      <c r="P12" s="188">
        <v>7795</v>
      </c>
      <c r="Q12" s="188">
        <f t="shared" si="5"/>
        <v>472</v>
      </c>
      <c r="R12" s="188">
        <v>0</v>
      </c>
      <c r="S12" s="188">
        <v>415</v>
      </c>
      <c r="T12" s="188">
        <v>57</v>
      </c>
      <c r="U12" s="188">
        <f t="shared" si="6"/>
        <v>2877</v>
      </c>
      <c r="V12" s="188">
        <v>0</v>
      </c>
      <c r="W12" s="188">
        <v>2316</v>
      </c>
      <c r="X12" s="188">
        <v>561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74</v>
      </c>
      <c r="AD12" s="188">
        <v>0</v>
      </c>
      <c r="AE12" s="188">
        <v>7</v>
      </c>
      <c r="AF12" s="188">
        <v>67</v>
      </c>
      <c r="AG12" s="188">
        <v>3475</v>
      </c>
      <c r="AH12" s="188">
        <v>0</v>
      </c>
    </row>
    <row r="13" spans="1:34" ht="13.5">
      <c r="A13" s="182" t="s">
        <v>141</v>
      </c>
      <c r="B13" s="182" t="s">
        <v>242</v>
      </c>
      <c r="C13" s="184" t="s">
        <v>243</v>
      </c>
      <c r="D13" s="188">
        <f t="shared" si="0"/>
        <v>19304</v>
      </c>
      <c r="E13" s="188">
        <v>12805</v>
      </c>
      <c r="F13" s="188">
        <v>6499</v>
      </c>
      <c r="G13" s="188">
        <f t="shared" si="1"/>
        <v>19304</v>
      </c>
      <c r="H13" s="188">
        <f t="shared" si="2"/>
        <v>16851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14168</v>
      </c>
      <c r="N13" s="188">
        <v>103</v>
      </c>
      <c r="O13" s="188">
        <v>9997</v>
      </c>
      <c r="P13" s="188">
        <v>4068</v>
      </c>
      <c r="Q13" s="188">
        <f t="shared" si="5"/>
        <v>607</v>
      </c>
      <c r="R13" s="188">
        <v>8</v>
      </c>
      <c r="S13" s="188">
        <v>474</v>
      </c>
      <c r="T13" s="188">
        <v>125</v>
      </c>
      <c r="U13" s="188">
        <f t="shared" si="6"/>
        <v>1700</v>
      </c>
      <c r="V13" s="188">
        <v>0</v>
      </c>
      <c r="W13" s="188">
        <v>1700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376</v>
      </c>
      <c r="AD13" s="188">
        <v>12</v>
      </c>
      <c r="AE13" s="188">
        <v>330</v>
      </c>
      <c r="AF13" s="188">
        <v>34</v>
      </c>
      <c r="AG13" s="188">
        <v>2453</v>
      </c>
      <c r="AH13" s="188">
        <v>0</v>
      </c>
    </row>
    <row r="14" spans="1:34" ht="13.5">
      <c r="A14" s="182" t="s">
        <v>141</v>
      </c>
      <c r="B14" s="182" t="s">
        <v>244</v>
      </c>
      <c r="C14" s="184" t="s">
        <v>245</v>
      </c>
      <c r="D14" s="188">
        <f t="shared" si="0"/>
        <v>29020</v>
      </c>
      <c r="E14" s="188">
        <v>18547</v>
      </c>
      <c r="F14" s="188">
        <v>10473</v>
      </c>
      <c r="G14" s="188">
        <f t="shared" si="1"/>
        <v>29020</v>
      </c>
      <c r="H14" s="188">
        <f t="shared" si="2"/>
        <v>24082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21001</v>
      </c>
      <c r="N14" s="188">
        <v>574</v>
      </c>
      <c r="O14" s="188">
        <v>14852</v>
      </c>
      <c r="P14" s="188">
        <v>5575</v>
      </c>
      <c r="Q14" s="188">
        <f t="shared" si="5"/>
        <v>1572</v>
      </c>
      <c r="R14" s="188">
        <v>35</v>
      </c>
      <c r="S14" s="188">
        <v>1195</v>
      </c>
      <c r="T14" s="188">
        <v>342</v>
      </c>
      <c r="U14" s="188">
        <f t="shared" si="6"/>
        <v>1243</v>
      </c>
      <c r="V14" s="188">
        <v>138</v>
      </c>
      <c r="W14" s="188">
        <v>1012</v>
      </c>
      <c r="X14" s="188">
        <v>93</v>
      </c>
      <c r="Y14" s="188">
        <f t="shared" si="7"/>
        <v>5</v>
      </c>
      <c r="Z14" s="188">
        <v>1</v>
      </c>
      <c r="AA14" s="188">
        <v>3</v>
      </c>
      <c r="AB14" s="188">
        <v>1</v>
      </c>
      <c r="AC14" s="188">
        <f t="shared" si="8"/>
        <v>261</v>
      </c>
      <c r="AD14" s="188">
        <v>217</v>
      </c>
      <c r="AE14" s="188">
        <v>24</v>
      </c>
      <c r="AF14" s="188">
        <v>20</v>
      </c>
      <c r="AG14" s="188">
        <v>4938</v>
      </c>
      <c r="AH14" s="188">
        <v>0</v>
      </c>
    </row>
    <row r="15" spans="1:34" ht="13.5">
      <c r="A15" s="182" t="s">
        <v>141</v>
      </c>
      <c r="B15" s="182" t="s">
        <v>19</v>
      </c>
      <c r="C15" s="184" t="s">
        <v>20</v>
      </c>
      <c r="D15" s="188">
        <f t="shared" si="0"/>
        <v>9619</v>
      </c>
      <c r="E15" s="188">
        <v>6882</v>
      </c>
      <c r="F15" s="188">
        <v>2737</v>
      </c>
      <c r="G15" s="188">
        <f t="shared" si="1"/>
        <v>9619</v>
      </c>
      <c r="H15" s="188">
        <f t="shared" si="2"/>
        <v>9071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7166</v>
      </c>
      <c r="N15" s="188">
        <v>0</v>
      </c>
      <c r="O15" s="188">
        <v>4610</v>
      </c>
      <c r="P15" s="188">
        <v>2556</v>
      </c>
      <c r="Q15" s="188">
        <f t="shared" si="5"/>
        <v>587</v>
      </c>
      <c r="R15" s="188">
        <v>0</v>
      </c>
      <c r="S15" s="188">
        <v>587</v>
      </c>
      <c r="T15" s="188">
        <v>0</v>
      </c>
      <c r="U15" s="188">
        <f t="shared" si="6"/>
        <v>1301</v>
      </c>
      <c r="V15" s="188">
        <v>0</v>
      </c>
      <c r="W15" s="188">
        <v>1301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17</v>
      </c>
      <c r="AD15" s="188">
        <v>0</v>
      </c>
      <c r="AE15" s="188">
        <v>17</v>
      </c>
      <c r="AF15" s="188">
        <v>0</v>
      </c>
      <c r="AG15" s="188">
        <v>548</v>
      </c>
      <c r="AH15" s="188">
        <v>0</v>
      </c>
    </row>
    <row r="16" spans="1:34" ht="13.5">
      <c r="A16" s="182" t="s">
        <v>141</v>
      </c>
      <c r="B16" s="182" t="s">
        <v>246</v>
      </c>
      <c r="C16" s="184" t="s">
        <v>247</v>
      </c>
      <c r="D16" s="188">
        <f t="shared" si="0"/>
        <v>6976</v>
      </c>
      <c r="E16" s="188">
        <v>4289</v>
      </c>
      <c r="F16" s="188">
        <v>2687</v>
      </c>
      <c r="G16" s="188">
        <f t="shared" si="1"/>
        <v>6976</v>
      </c>
      <c r="H16" s="188">
        <f t="shared" si="2"/>
        <v>4617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3771</v>
      </c>
      <c r="N16" s="188">
        <v>0</v>
      </c>
      <c r="O16" s="188">
        <v>3771</v>
      </c>
      <c r="P16" s="188">
        <v>0</v>
      </c>
      <c r="Q16" s="188">
        <f t="shared" si="5"/>
        <v>491</v>
      </c>
      <c r="R16" s="188">
        <v>0</v>
      </c>
      <c r="S16" s="188">
        <v>491</v>
      </c>
      <c r="T16" s="188">
        <v>0</v>
      </c>
      <c r="U16" s="188">
        <f t="shared" si="6"/>
        <v>213</v>
      </c>
      <c r="V16" s="188">
        <v>0</v>
      </c>
      <c r="W16" s="188">
        <v>213</v>
      </c>
      <c r="X16" s="188">
        <v>0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142</v>
      </c>
      <c r="AD16" s="188">
        <v>0</v>
      </c>
      <c r="AE16" s="188">
        <v>142</v>
      </c>
      <c r="AF16" s="188">
        <v>0</v>
      </c>
      <c r="AG16" s="188">
        <v>2359</v>
      </c>
      <c r="AH16" s="188">
        <v>0</v>
      </c>
    </row>
    <row r="17" spans="1:34" ht="13.5">
      <c r="A17" s="182" t="s">
        <v>141</v>
      </c>
      <c r="B17" s="182" t="s">
        <v>248</v>
      </c>
      <c r="C17" s="184" t="s">
        <v>249</v>
      </c>
      <c r="D17" s="188">
        <f t="shared" si="0"/>
        <v>1201</v>
      </c>
      <c r="E17" s="188">
        <v>904</v>
      </c>
      <c r="F17" s="188">
        <v>297</v>
      </c>
      <c r="G17" s="188">
        <f t="shared" si="1"/>
        <v>1201</v>
      </c>
      <c r="H17" s="188">
        <f t="shared" si="2"/>
        <v>1170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1027</v>
      </c>
      <c r="N17" s="188">
        <v>0</v>
      </c>
      <c r="O17" s="188">
        <v>775</v>
      </c>
      <c r="P17" s="188">
        <v>252</v>
      </c>
      <c r="Q17" s="188">
        <f t="shared" si="5"/>
        <v>46</v>
      </c>
      <c r="R17" s="188">
        <v>0</v>
      </c>
      <c r="S17" s="188">
        <v>32</v>
      </c>
      <c r="T17" s="188">
        <v>14</v>
      </c>
      <c r="U17" s="188">
        <f t="shared" si="6"/>
        <v>97</v>
      </c>
      <c r="V17" s="188">
        <v>0</v>
      </c>
      <c r="W17" s="188">
        <v>97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0</v>
      </c>
      <c r="AD17" s="188">
        <v>0</v>
      </c>
      <c r="AE17" s="188">
        <v>0</v>
      </c>
      <c r="AF17" s="188">
        <v>0</v>
      </c>
      <c r="AG17" s="188">
        <v>31</v>
      </c>
      <c r="AH17" s="188">
        <v>0</v>
      </c>
    </row>
    <row r="18" spans="1:34" ht="13.5">
      <c r="A18" s="182" t="s">
        <v>141</v>
      </c>
      <c r="B18" s="182" t="s">
        <v>250</v>
      </c>
      <c r="C18" s="184" t="s">
        <v>251</v>
      </c>
      <c r="D18" s="188">
        <f t="shared" si="0"/>
        <v>836</v>
      </c>
      <c r="E18" s="188">
        <v>659</v>
      </c>
      <c r="F18" s="188">
        <v>177</v>
      </c>
      <c r="G18" s="188">
        <f t="shared" si="1"/>
        <v>836</v>
      </c>
      <c r="H18" s="188">
        <f t="shared" si="2"/>
        <v>832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702</v>
      </c>
      <c r="N18" s="188">
        <v>0</v>
      </c>
      <c r="O18" s="188">
        <v>546</v>
      </c>
      <c r="P18" s="188">
        <v>156</v>
      </c>
      <c r="Q18" s="188">
        <f t="shared" si="5"/>
        <v>73</v>
      </c>
      <c r="R18" s="188">
        <v>0</v>
      </c>
      <c r="S18" s="188">
        <v>56</v>
      </c>
      <c r="T18" s="188">
        <v>17</v>
      </c>
      <c r="U18" s="188">
        <f t="shared" si="6"/>
        <v>57</v>
      </c>
      <c r="V18" s="188">
        <v>0</v>
      </c>
      <c r="W18" s="188">
        <v>57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0</v>
      </c>
      <c r="AD18" s="188">
        <v>0</v>
      </c>
      <c r="AE18" s="188">
        <v>0</v>
      </c>
      <c r="AF18" s="188">
        <v>0</v>
      </c>
      <c r="AG18" s="188">
        <v>4</v>
      </c>
      <c r="AH18" s="188">
        <v>1</v>
      </c>
    </row>
    <row r="19" spans="1:34" ht="13.5">
      <c r="A19" s="182" t="s">
        <v>141</v>
      </c>
      <c r="B19" s="182" t="s">
        <v>21</v>
      </c>
      <c r="C19" s="184" t="s">
        <v>22</v>
      </c>
      <c r="D19" s="188">
        <f t="shared" si="0"/>
        <v>2422</v>
      </c>
      <c r="E19" s="188">
        <v>1707</v>
      </c>
      <c r="F19" s="188">
        <v>715</v>
      </c>
      <c r="G19" s="188">
        <f t="shared" si="1"/>
        <v>2422</v>
      </c>
      <c r="H19" s="188">
        <f t="shared" si="2"/>
        <v>2338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1992</v>
      </c>
      <c r="N19" s="188">
        <v>0</v>
      </c>
      <c r="O19" s="188">
        <v>1419</v>
      </c>
      <c r="P19" s="188">
        <v>573</v>
      </c>
      <c r="Q19" s="188">
        <f t="shared" si="5"/>
        <v>179</v>
      </c>
      <c r="R19" s="188">
        <v>0</v>
      </c>
      <c r="S19" s="188">
        <v>121</v>
      </c>
      <c r="T19" s="188">
        <v>58</v>
      </c>
      <c r="U19" s="188">
        <f t="shared" si="6"/>
        <v>167</v>
      </c>
      <c r="V19" s="188">
        <v>0</v>
      </c>
      <c r="W19" s="188">
        <v>167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0</v>
      </c>
      <c r="AD19" s="188">
        <v>0</v>
      </c>
      <c r="AE19" s="188">
        <v>0</v>
      </c>
      <c r="AF19" s="188">
        <v>0</v>
      </c>
      <c r="AG19" s="188">
        <v>84</v>
      </c>
      <c r="AH19" s="188">
        <v>0</v>
      </c>
    </row>
    <row r="20" spans="1:34" ht="13.5">
      <c r="A20" s="182" t="s">
        <v>141</v>
      </c>
      <c r="B20" s="182" t="s">
        <v>252</v>
      </c>
      <c r="C20" s="184" t="s">
        <v>253</v>
      </c>
      <c r="D20" s="188">
        <f t="shared" si="0"/>
        <v>4634</v>
      </c>
      <c r="E20" s="188">
        <v>3272</v>
      </c>
      <c r="F20" s="188">
        <v>1362</v>
      </c>
      <c r="G20" s="188">
        <f t="shared" si="1"/>
        <v>4634</v>
      </c>
      <c r="H20" s="188">
        <f t="shared" si="2"/>
        <v>4336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3949</v>
      </c>
      <c r="N20" s="188">
        <v>0</v>
      </c>
      <c r="O20" s="188">
        <v>2902</v>
      </c>
      <c r="P20" s="188">
        <v>1047</v>
      </c>
      <c r="Q20" s="188">
        <f t="shared" si="5"/>
        <v>243</v>
      </c>
      <c r="R20" s="188">
        <v>0</v>
      </c>
      <c r="S20" s="188">
        <v>230</v>
      </c>
      <c r="T20" s="188">
        <v>13</v>
      </c>
      <c r="U20" s="188">
        <f t="shared" si="6"/>
        <v>133</v>
      </c>
      <c r="V20" s="188">
        <v>0</v>
      </c>
      <c r="W20" s="188">
        <v>133</v>
      </c>
      <c r="X20" s="188">
        <v>0</v>
      </c>
      <c r="Y20" s="188">
        <f t="shared" si="7"/>
        <v>2</v>
      </c>
      <c r="Z20" s="188">
        <v>0</v>
      </c>
      <c r="AA20" s="188">
        <v>2</v>
      </c>
      <c r="AB20" s="188">
        <v>0</v>
      </c>
      <c r="AC20" s="188">
        <f t="shared" si="8"/>
        <v>9</v>
      </c>
      <c r="AD20" s="188">
        <v>0</v>
      </c>
      <c r="AE20" s="188">
        <v>5</v>
      </c>
      <c r="AF20" s="188">
        <v>4</v>
      </c>
      <c r="AG20" s="188">
        <v>298</v>
      </c>
      <c r="AH20" s="188">
        <v>0</v>
      </c>
    </row>
    <row r="21" spans="1:34" ht="13.5">
      <c r="A21" s="182" t="s">
        <v>141</v>
      </c>
      <c r="B21" s="182" t="s">
        <v>254</v>
      </c>
      <c r="C21" s="184" t="s">
        <v>255</v>
      </c>
      <c r="D21" s="188">
        <f t="shared" si="0"/>
        <v>3339</v>
      </c>
      <c r="E21" s="188">
        <v>2713</v>
      </c>
      <c r="F21" s="188">
        <v>626</v>
      </c>
      <c r="G21" s="188">
        <f t="shared" si="1"/>
        <v>3339</v>
      </c>
      <c r="H21" s="188">
        <f t="shared" si="2"/>
        <v>2851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2508</v>
      </c>
      <c r="N21" s="188">
        <v>0</v>
      </c>
      <c r="O21" s="188">
        <v>2370</v>
      </c>
      <c r="P21" s="188">
        <v>138</v>
      </c>
      <c r="Q21" s="188">
        <f t="shared" si="5"/>
        <v>64</v>
      </c>
      <c r="R21" s="188">
        <v>0</v>
      </c>
      <c r="S21" s="188">
        <v>64</v>
      </c>
      <c r="T21" s="188">
        <v>0</v>
      </c>
      <c r="U21" s="188">
        <f t="shared" si="6"/>
        <v>264</v>
      </c>
      <c r="V21" s="188">
        <v>0</v>
      </c>
      <c r="W21" s="188">
        <v>264</v>
      </c>
      <c r="X21" s="188">
        <v>0</v>
      </c>
      <c r="Y21" s="188">
        <f t="shared" si="7"/>
        <v>3</v>
      </c>
      <c r="Z21" s="188">
        <v>0</v>
      </c>
      <c r="AA21" s="188">
        <v>3</v>
      </c>
      <c r="AB21" s="188">
        <v>0</v>
      </c>
      <c r="AC21" s="188">
        <f t="shared" si="8"/>
        <v>12</v>
      </c>
      <c r="AD21" s="188">
        <v>0</v>
      </c>
      <c r="AE21" s="188">
        <v>12</v>
      </c>
      <c r="AF21" s="188">
        <v>0</v>
      </c>
      <c r="AG21" s="188">
        <v>488</v>
      </c>
      <c r="AH21" s="188">
        <v>0</v>
      </c>
    </row>
    <row r="22" spans="1:34" ht="13.5">
      <c r="A22" s="182" t="s">
        <v>141</v>
      </c>
      <c r="B22" s="182" t="s">
        <v>256</v>
      </c>
      <c r="C22" s="184" t="s">
        <v>257</v>
      </c>
      <c r="D22" s="188">
        <f t="shared" si="0"/>
        <v>4072</v>
      </c>
      <c r="E22" s="188">
        <v>3782</v>
      </c>
      <c r="F22" s="188">
        <v>290</v>
      </c>
      <c r="G22" s="188">
        <f t="shared" si="1"/>
        <v>4072</v>
      </c>
      <c r="H22" s="188">
        <f t="shared" si="2"/>
        <v>3885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3209</v>
      </c>
      <c r="N22" s="188">
        <v>0</v>
      </c>
      <c r="O22" s="188">
        <v>3122</v>
      </c>
      <c r="P22" s="188">
        <v>87</v>
      </c>
      <c r="Q22" s="188">
        <f t="shared" si="5"/>
        <v>599</v>
      </c>
      <c r="R22" s="188">
        <v>0</v>
      </c>
      <c r="S22" s="188">
        <v>583</v>
      </c>
      <c r="T22" s="188">
        <v>16</v>
      </c>
      <c r="U22" s="188">
        <f t="shared" si="6"/>
        <v>77</v>
      </c>
      <c r="V22" s="188">
        <v>0</v>
      </c>
      <c r="W22" s="188">
        <v>77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0</v>
      </c>
      <c r="AD22" s="188">
        <v>0</v>
      </c>
      <c r="AE22" s="188">
        <v>0</v>
      </c>
      <c r="AF22" s="188">
        <v>0</v>
      </c>
      <c r="AG22" s="188">
        <v>187</v>
      </c>
      <c r="AH22" s="188">
        <v>0</v>
      </c>
    </row>
    <row r="23" spans="1:34" ht="13.5">
      <c r="A23" s="182" t="s">
        <v>141</v>
      </c>
      <c r="B23" s="182" t="s">
        <v>258</v>
      </c>
      <c r="C23" s="184" t="s">
        <v>259</v>
      </c>
      <c r="D23" s="188">
        <f t="shared" si="0"/>
        <v>1144</v>
      </c>
      <c r="E23" s="188">
        <v>1088</v>
      </c>
      <c r="F23" s="188">
        <v>56</v>
      </c>
      <c r="G23" s="188">
        <f t="shared" si="1"/>
        <v>1144</v>
      </c>
      <c r="H23" s="188">
        <f t="shared" si="2"/>
        <v>1088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885</v>
      </c>
      <c r="N23" s="188">
        <v>0</v>
      </c>
      <c r="O23" s="188">
        <v>885</v>
      </c>
      <c r="P23" s="188">
        <v>0</v>
      </c>
      <c r="Q23" s="188">
        <f t="shared" si="5"/>
        <v>156</v>
      </c>
      <c r="R23" s="188">
        <v>0</v>
      </c>
      <c r="S23" s="188">
        <v>156</v>
      </c>
      <c r="T23" s="188">
        <v>0</v>
      </c>
      <c r="U23" s="188">
        <f t="shared" si="6"/>
        <v>47</v>
      </c>
      <c r="V23" s="188">
        <v>0</v>
      </c>
      <c r="W23" s="188">
        <v>47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0</v>
      </c>
      <c r="AD23" s="188">
        <v>0</v>
      </c>
      <c r="AE23" s="188">
        <v>0</v>
      </c>
      <c r="AF23" s="188">
        <v>0</v>
      </c>
      <c r="AG23" s="188">
        <v>56</v>
      </c>
      <c r="AH23" s="188">
        <v>0</v>
      </c>
    </row>
    <row r="24" spans="1:34" ht="13.5">
      <c r="A24" s="182" t="s">
        <v>141</v>
      </c>
      <c r="B24" s="182" t="s">
        <v>260</v>
      </c>
      <c r="C24" s="184" t="s">
        <v>261</v>
      </c>
      <c r="D24" s="188">
        <f t="shared" si="0"/>
        <v>570</v>
      </c>
      <c r="E24" s="188">
        <v>454</v>
      </c>
      <c r="F24" s="188">
        <v>116</v>
      </c>
      <c r="G24" s="188">
        <f t="shared" si="1"/>
        <v>570</v>
      </c>
      <c r="H24" s="188">
        <f t="shared" si="2"/>
        <v>454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354</v>
      </c>
      <c r="N24" s="188">
        <v>0</v>
      </c>
      <c r="O24" s="188">
        <v>354</v>
      </c>
      <c r="P24" s="188">
        <v>0</v>
      </c>
      <c r="Q24" s="188">
        <f t="shared" si="5"/>
        <v>73</v>
      </c>
      <c r="R24" s="188">
        <v>0</v>
      </c>
      <c r="S24" s="188">
        <v>73</v>
      </c>
      <c r="T24" s="188">
        <v>0</v>
      </c>
      <c r="U24" s="188">
        <f t="shared" si="6"/>
        <v>27</v>
      </c>
      <c r="V24" s="188">
        <v>0</v>
      </c>
      <c r="W24" s="188">
        <v>27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0</v>
      </c>
      <c r="AD24" s="188">
        <v>0</v>
      </c>
      <c r="AE24" s="188">
        <v>0</v>
      </c>
      <c r="AF24" s="188">
        <v>0</v>
      </c>
      <c r="AG24" s="188">
        <v>116</v>
      </c>
      <c r="AH24" s="188">
        <v>0</v>
      </c>
    </row>
    <row r="25" spans="1:34" ht="13.5">
      <c r="A25" s="182" t="s">
        <v>141</v>
      </c>
      <c r="B25" s="182" t="s">
        <v>262</v>
      </c>
      <c r="C25" s="184" t="s">
        <v>263</v>
      </c>
      <c r="D25" s="188">
        <f t="shared" si="0"/>
        <v>5261</v>
      </c>
      <c r="E25" s="188">
        <v>4492</v>
      </c>
      <c r="F25" s="188">
        <v>769</v>
      </c>
      <c r="G25" s="188">
        <f t="shared" si="1"/>
        <v>5261</v>
      </c>
      <c r="H25" s="188">
        <f t="shared" si="2"/>
        <v>4966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3868</v>
      </c>
      <c r="N25" s="188">
        <v>0</v>
      </c>
      <c r="O25" s="188">
        <v>3445</v>
      </c>
      <c r="P25" s="188">
        <v>423</v>
      </c>
      <c r="Q25" s="188">
        <f t="shared" si="5"/>
        <v>576</v>
      </c>
      <c r="R25" s="188">
        <v>0</v>
      </c>
      <c r="S25" s="188">
        <v>526</v>
      </c>
      <c r="T25" s="188">
        <v>50</v>
      </c>
      <c r="U25" s="188">
        <f t="shared" si="6"/>
        <v>364</v>
      </c>
      <c r="V25" s="188">
        <v>0</v>
      </c>
      <c r="W25" s="188">
        <v>364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158</v>
      </c>
      <c r="AD25" s="188">
        <v>0</v>
      </c>
      <c r="AE25" s="188">
        <v>157</v>
      </c>
      <c r="AF25" s="188">
        <v>1</v>
      </c>
      <c r="AG25" s="188">
        <v>295</v>
      </c>
      <c r="AH25" s="188">
        <v>0</v>
      </c>
    </row>
    <row r="26" spans="1:34" ht="13.5">
      <c r="A26" s="182" t="s">
        <v>141</v>
      </c>
      <c r="B26" s="182" t="s">
        <v>264</v>
      </c>
      <c r="C26" s="184" t="s">
        <v>265</v>
      </c>
      <c r="D26" s="188">
        <f t="shared" si="0"/>
        <v>3693</v>
      </c>
      <c r="E26" s="188">
        <v>3338</v>
      </c>
      <c r="F26" s="188">
        <v>355</v>
      </c>
      <c r="G26" s="188">
        <f t="shared" si="1"/>
        <v>3693</v>
      </c>
      <c r="H26" s="188">
        <f t="shared" si="2"/>
        <v>3594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2696</v>
      </c>
      <c r="N26" s="188">
        <v>0</v>
      </c>
      <c r="O26" s="188">
        <v>2473</v>
      </c>
      <c r="P26" s="188">
        <v>223</v>
      </c>
      <c r="Q26" s="188">
        <f t="shared" si="5"/>
        <v>287</v>
      </c>
      <c r="R26" s="188">
        <v>0</v>
      </c>
      <c r="S26" s="188">
        <v>254</v>
      </c>
      <c r="T26" s="188">
        <v>33</v>
      </c>
      <c r="U26" s="188">
        <f t="shared" si="6"/>
        <v>530</v>
      </c>
      <c r="V26" s="188">
        <v>0</v>
      </c>
      <c r="W26" s="188">
        <v>530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81</v>
      </c>
      <c r="AD26" s="188">
        <v>0</v>
      </c>
      <c r="AE26" s="188">
        <v>81</v>
      </c>
      <c r="AF26" s="188">
        <v>0</v>
      </c>
      <c r="AG26" s="188">
        <v>99</v>
      </c>
      <c r="AH26" s="188">
        <v>0</v>
      </c>
    </row>
    <row r="27" spans="1:34" ht="13.5">
      <c r="A27" s="182" t="s">
        <v>141</v>
      </c>
      <c r="B27" s="182" t="s">
        <v>266</v>
      </c>
      <c r="C27" s="184" t="s">
        <v>267</v>
      </c>
      <c r="D27" s="188">
        <f t="shared" si="0"/>
        <v>4058</v>
      </c>
      <c r="E27" s="188">
        <v>2539</v>
      </c>
      <c r="F27" s="188">
        <v>1519</v>
      </c>
      <c r="G27" s="188">
        <f t="shared" si="1"/>
        <v>4058</v>
      </c>
      <c r="H27" s="188">
        <f t="shared" si="2"/>
        <v>3830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3065</v>
      </c>
      <c r="N27" s="188">
        <v>0</v>
      </c>
      <c r="O27" s="188">
        <v>1909</v>
      </c>
      <c r="P27" s="188">
        <v>1156</v>
      </c>
      <c r="Q27" s="188">
        <f t="shared" si="5"/>
        <v>566</v>
      </c>
      <c r="R27" s="188">
        <v>0</v>
      </c>
      <c r="S27" s="188">
        <v>451</v>
      </c>
      <c r="T27" s="188">
        <v>115</v>
      </c>
      <c r="U27" s="188">
        <f t="shared" si="6"/>
        <v>140</v>
      </c>
      <c r="V27" s="188">
        <v>0</v>
      </c>
      <c r="W27" s="188">
        <v>124</v>
      </c>
      <c r="X27" s="188">
        <v>16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59</v>
      </c>
      <c r="AD27" s="188">
        <v>0</v>
      </c>
      <c r="AE27" s="188">
        <v>55</v>
      </c>
      <c r="AF27" s="188">
        <v>4</v>
      </c>
      <c r="AG27" s="188">
        <v>228</v>
      </c>
      <c r="AH27" s="188">
        <v>0</v>
      </c>
    </row>
    <row r="28" spans="1:34" ht="13.5">
      <c r="A28" s="182" t="s">
        <v>141</v>
      </c>
      <c r="B28" s="182" t="s">
        <v>268</v>
      </c>
      <c r="C28" s="184" t="s">
        <v>269</v>
      </c>
      <c r="D28" s="188">
        <f t="shared" si="0"/>
        <v>7085</v>
      </c>
      <c r="E28" s="188">
        <v>5088</v>
      </c>
      <c r="F28" s="188">
        <v>1997</v>
      </c>
      <c r="G28" s="188">
        <f t="shared" si="1"/>
        <v>7085</v>
      </c>
      <c r="H28" s="188">
        <f t="shared" si="2"/>
        <v>6806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5309</v>
      </c>
      <c r="N28" s="188">
        <v>0</v>
      </c>
      <c r="O28" s="188">
        <v>3758</v>
      </c>
      <c r="P28" s="188">
        <v>1551</v>
      </c>
      <c r="Q28" s="188">
        <f t="shared" si="5"/>
        <v>1203</v>
      </c>
      <c r="R28" s="188">
        <v>0</v>
      </c>
      <c r="S28" s="188">
        <v>1039</v>
      </c>
      <c r="T28" s="188">
        <v>164</v>
      </c>
      <c r="U28" s="188">
        <f t="shared" si="6"/>
        <v>197</v>
      </c>
      <c r="V28" s="188">
        <v>0</v>
      </c>
      <c r="W28" s="188">
        <v>197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97</v>
      </c>
      <c r="AD28" s="188">
        <v>0</v>
      </c>
      <c r="AE28" s="188">
        <v>94</v>
      </c>
      <c r="AF28" s="188">
        <v>3</v>
      </c>
      <c r="AG28" s="188">
        <v>279</v>
      </c>
      <c r="AH28" s="188">
        <v>0</v>
      </c>
    </row>
    <row r="29" spans="1:34" ht="13.5">
      <c r="A29" s="182" t="s">
        <v>141</v>
      </c>
      <c r="B29" s="182" t="s">
        <v>270</v>
      </c>
      <c r="C29" s="184" t="s">
        <v>271</v>
      </c>
      <c r="D29" s="188">
        <f t="shared" si="0"/>
        <v>6416</v>
      </c>
      <c r="E29" s="188">
        <v>5918</v>
      </c>
      <c r="F29" s="188">
        <v>498</v>
      </c>
      <c r="G29" s="188">
        <f t="shared" si="1"/>
        <v>6416</v>
      </c>
      <c r="H29" s="188">
        <f t="shared" si="2"/>
        <v>6231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5029</v>
      </c>
      <c r="N29" s="188">
        <v>0</v>
      </c>
      <c r="O29" s="188">
        <v>4780</v>
      </c>
      <c r="P29" s="188">
        <v>249</v>
      </c>
      <c r="Q29" s="188">
        <f t="shared" si="5"/>
        <v>906</v>
      </c>
      <c r="R29" s="188">
        <v>0</v>
      </c>
      <c r="S29" s="188">
        <v>846</v>
      </c>
      <c r="T29" s="188">
        <v>60</v>
      </c>
      <c r="U29" s="188">
        <f t="shared" si="6"/>
        <v>292</v>
      </c>
      <c r="V29" s="188">
        <v>0</v>
      </c>
      <c r="W29" s="188">
        <v>292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4</v>
      </c>
      <c r="AD29" s="188">
        <v>0</v>
      </c>
      <c r="AE29" s="188">
        <v>0</v>
      </c>
      <c r="AF29" s="188">
        <v>4</v>
      </c>
      <c r="AG29" s="188">
        <v>185</v>
      </c>
      <c r="AH29" s="188">
        <v>0</v>
      </c>
    </row>
    <row r="30" spans="1:34" ht="13.5">
      <c r="A30" s="182" t="s">
        <v>141</v>
      </c>
      <c r="B30" s="182" t="s">
        <v>272</v>
      </c>
      <c r="C30" s="184" t="s">
        <v>273</v>
      </c>
      <c r="D30" s="188">
        <f t="shared" si="0"/>
        <v>2798</v>
      </c>
      <c r="E30" s="188">
        <v>2152</v>
      </c>
      <c r="F30" s="188">
        <v>646</v>
      </c>
      <c r="G30" s="188">
        <f t="shared" si="1"/>
        <v>2798</v>
      </c>
      <c r="H30" s="188">
        <f t="shared" si="2"/>
        <v>2557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1929</v>
      </c>
      <c r="N30" s="188">
        <v>0</v>
      </c>
      <c r="O30" s="188">
        <v>1573</v>
      </c>
      <c r="P30" s="188">
        <v>356</v>
      </c>
      <c r="Q30" s="188">
        <f t="shared" si="5"/>
        <v>508</v>
      </c>
      <c r="R30" s="188">
        <v>0</v>
      </c>
      <c r="S30" s="188">
        <v>461</v>
      </c>
      <c r="T30" s="188">
        <v>47</v>
      </c>
      <c r="U30" s="188">
        <f t="shared" si="6"/>
        <v>75</v>
      </c>
      <c r="V30" s="188">
        <v>0</v>
      </c>
      <c r="W30" s="188">
        <v>75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45</v>
      </c>
      <c r="AD30" s="188">
        <v>0</v>
      </c>
      <c r="AE30" s="188">
        <v>43</v>
      </c>
      <c r="AF30" s="188">
        <v>2</v>
      </c>
      <c r="AG30" s="188">
        <v>241</v>
      </c>
      <c r="AH30" s="188">
        <v>0</v>
      </c>
    </row>
    <row r="31" spans="1:34" ht="13.5">
      <c r="A31" s="182" t="s">
        <v>141</v>
      </c>
      <c r="B31" s="182" t="s">
        <v>274</v>
      </c>
      <c r="C31" s="184" t="s">
        <v>275</v>
      </c>
      <c r="D31" s="188">
        <f t="shared" si="0"/>
        <v>1295</v>
      </c>
      <c r="E31" s="188">
        <v>1284</v>
      </c>
      <c r="F31" s="188">
        <v>11</v>
      </c>
      <c r="G31" s="188">
        <f t="shared" si="1"/>
        <v>1295</v>
      </c>
      <c r="H31" s="188">
        <f t="shared" si="2"/>
        <v>1284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983</v>
      </c>
      <c r="N31" s="188">
        <v>0</v>
      </c>
      <c r="O31" s="188">
        <v>983</v>
      </c>
      <c r="P31" s="188">
        <v>0</v>
      </c>
      <c r="Q31" s="188">
        <f t="shared" si="5"/>
        <v>113</v>
      </c>
      <c r="R31" s="188">
        <v>0</v>
      </c>
      <c r="S31" s="188">
        <v>113</v>
      </c>
      <c r="T31" s="188">
        <v>0</v>
      </c>
      <c r="U31" s="188">
        <f t="shared" si="6"/>
        <v>151</v>
      </c>
      <c r="V31" s="188">
        <v>0</v>
      </c>
      <c r="W31" s="188">
        <v>151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37</v>
      </c>
      <c r="AD31" s="188">
        <v>0</v>
      </c>
      <c r="AE31" s="188">
        <v>37</v>
      </c>
      <c r="AF31" s="188">
        <v>0</v>
      </c>
      <c r="AG31" s="188">
        <v>11</v>
      </c>
      <c r="AH31" s="188">
        <v>0</v>
      </c>
    </row>
    <row r="32" spans="1:34" ht="13.5">
      <c r="A32" s="182" t="s">
        <v>141</v>
      </c>
      <c r="B32" s="182" t="s">
        <v>276</v>
      </c>
      <c r="C32" s="184" t="s">
        <v>277</v>
      </c>
      <c r="D32" s="188">
        <f t="shared" si="0"/>
        <v>3621</v>
      </c>
      <c r="E32" s="188">
        <v>3477</v>
      </c>
      <c r="F32" s="188">
        <v>144</v>
      </c>
      <c r="G32" s="188">
        <f t="shared" si="1"/>
        <v>3621</v>
      </c>
      <c r="H32" s="188">
        <f t="shared" si="2"/>
        <v>3477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2791</v>
      </c>
      <c r="N32" s="188">
        <v>0</v>
      </c>
      <c r="O32" s="188">
        <v>2791</v>
      </c>
      <c r="P32" s="188">
        <v>0</v>
      </c>
      <c r="Q32" s="188">
        <f t="shared" si="5"/>
        <v>270</v>
      </c>
      <c r="R32" s="188">
        <v>0</v>
      </c>
      <c r="S32" s="188">
        <v>270</v>
      </c>
      <c r="T32" s="188">
        <v>0</v>
      </c>
      <c r="U32" s="188">
        <f t="shared" si="6"/>
        <v>416</v>
      </c>
      <c r="V32" s="188">
        <v>0</v>
      </c>
      <c r="W32" s="188">
        <v>416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0</v>
      </c>
      <c r="AD32" s="188">
        <v>0</v>
      </c>
      <c r="AE32" s="188">
        <v>0</v>
      </c>
      <c r="AF32" s="188">
        <v>0</v>
      </c>
      <c r="AG32" s="188">
        <v>144</v>
      </c>
      <c r="AH32" s="188">
        <v>0</v>
      </c>
    </row>
    <row r="33" spans="1:34" ht="13.5">
      <c r="A33" s="182" t="s">
        <v>141</v>
      </c>
      <c r="B33" s="182" t="s">
        <v>278</v>
      </c>
      <c r="C33" s="184" t="s">
        <v>279</v>
      </c>
      <c r="D33" s="188">
        <f t="shared" si="0"/>
        <v>4107</v>
      </c>
      <c r="E33" s="188">
        <v>3201</v>
      </c>
      <c r="F33" s="188">
        <v>906</v>
      </c>
      <c r="G33" s="188">
        <f t="shared" si="1"/>
        <v>4107</v>
      </c>
      <c r="H33" s="188">
        <f t="shared" si="2"/>
        <v>4101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3297</v>
      </c>
      <c r="N33" s="188">
        <v>0</v>
      </c>
      <c r="O33" s="188">
        <v>2397</v>
      </c>
      <c r="P33" s="188">
        <v>900</v>
      </c>
      <c r="Q33" s="188">
        <f t="shared" si="5"/>
        <v>549</v>
      </c>
      <c r="R33" s="188">
        <v>0</v>
      </c>
      <c r="S33" s="188">
        <v>549</v>
      </c>
      <c r="T33" s="188">
        <v>0</v>
      </c>
      <c r="U33" s="188">
        <f t="shared" si="6"/>
        <v>255</v>
      </c>
      <c r="V33" s="188">
        <v>0</v>
      </c>
      <c r="W33" s="188">
        <v>255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0</v>
      </c>
      <c r="AD33" s="188">
        <v>0</v>
      </c>
      <c r="AE33" s="188">
        <v>0</v>
      </c>
      <c r="AF33" s="188">
        <v>0</v>
      </c>
      <c r="AG33" s="188">
        <v>6</v>
      </c>
      <c r="AH33" s="188">
        <v>15</v>
      </c>
    </row>
    <row r="34" spans="1:34" ht="13.5">
      <c r="A34" s="182" t="s">
        <v>141</v>
      </c>
      <c r="B34" s="182" t="s">
        <v>23</v>
      </c>
      <c r="C34" s="184" t="s">
        <v>24</v>
      </c>
      <c r="D34" s="188">
        <f t="shared" si="0"/>
        <v>4117</v>
      </c>
      <c r="E34" s="188">
        <v>3538</v>
      </c>
      <c r="F34" s="188">
        <v>579</v>
      </c>
      <c r="G34" s="188">
        <f t="shared" si="1"/>
        <v>4117</v>
      </c>
      <c r="H34" s="188">
        <f t="shared" si="2"/>
        <v>3835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3011</v>
      </c>
      <c r="N34" s="188">
        <v>0</v>
      </c>
      <c r="O34" s="188">
        <v>2714</v>
      </c>
      <c r="P34" s="188">
        <v>297</v>
      </c>
      <c r="Q34" s="188">
        <f t="shared" si="5"/>
        <v>535</v>
      </c>
      <c r="R34" s="188">
        <v>0</v>
      </c>
      <c r="S34" s="188">
        <v>535</v>
      </c>
      <c r="T34" s="188">
        <v>0</v>
      </c>
      <c r="U34" s="188">
        <f t="shared" si="6"/>
        <v>256</v>
      </c>
      <c r="V34" s="188">
        <v>0</v>
      </c>
      <c r="W34" s="188">
        <v>256</v>
      </c>
      <c r="X34" s="188">
        <v>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33</v>
      </c>
      <c r="AD34" s="188">
        <v>0</v>
      </c>
      <c r="AE34" s="188">
        <v>33</v>
      </c>
      <c r="AF34" s="188">
        <v>0</v>
      </c>
      <c r="AG34" s="188">
        <v>282</v>
      </c>
      <c r="AH34" s="188">
        <v>0</v>
      </c>
    </row>
    <row r="35" spans="1:34" ht="13.5">
      <c r="A35" s="182" t="s">
        <v>141</v>
      </c>
      <c r="B35" s="182" t="s">
        <v>280</v>
      </c>
      <c r="C35" s="184" t="s">
        <v>281</v>
      </c>
      <c r="D35" s="188">
        <f t="shared" si="0"/>
        <v>7322</v>
      </c>
      <c r="E35" s="188">
        <v>4470</v>
      </c>
      <c r="F35" s="188">
        <v>2852</v>
      </c>
      <c r="G35" s="188">
        <f t="shared" si="1"/>
        <v>7322</v>
      </c>
      <c r="H35" s="188">
        <f t="shared" si="2"/>
        <v>6418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5219</v>
      </c>
      <c r="N35" s="188">
        <v>0</v>
      </c>
      <c r="O35" s="188">
        <v>3602</v>
      </c>
      <c r="P35" s="188">
        <v>1617</v>
      </c>
      <c r="Q35" s="188">
        <f t="shared" si="5"/>
        <v>255</v>
      </c>
      <c r="R35" s="188">
        <v>0</v>
      </c>
      <c r="S35" s="188">
        <v>131</v>
      </c>
      <c r="T35" s="188">
        <v>124</v>
      </c>
      <c r="U35" s="188">
        <f t="shared" si="6"/>
        <v>509</v>
      </c>
      <c r="V35" s="188">
        <v>0</v>
      </c>
      <c r="W35" s="188">
        <v>474</v>
      </c>
      <c r="X35" s="188">
        <v>35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435</v>
      </c>
      <c r="AD35" s="188">
        <v>0</v>
      </c>
      <c r="AE35" s="188">
        <v>263</v>
      </c>
      <c r="AF35" s="188">
        <v>172</v>
      </c>
      <c r="AG35" s="188">
        <v>904</v>
      </c>
      <c r="AH35" s="188">
        <v>19</v>
      </c>
    </row>
    <row r="36" spans="1:34" ht="13.5">
      <c r="A36" s="182" t="s">
        <v>141</v>
      </c>
      <c r="B36" s="182" t="s">
        <v>282</v>
      </c>
      <c r="C36" s="184" t="s">
        <v>283</v>
      </c>
      <c r="D36" s="188">
        <f t="shared" si="0"/>
        <v>6157</v>
      </c>
      <c r="E36" s="188">
        <v>5165</v>
      </c>
      <c r="F36" s="188">
        <v>992</v>
      </c>
      <c r="G36" s="188">
        <f t="shared" si="1"/>
        <v>6157</v>
      </c>
      <c r="H36" s="188">
        <f t="shared" si="2"/>
        <v>5257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4595</v>
      </c>
      <c r="N36" s="188">
        <v>0</v>
      </c>
      <c r="O36" s="188">
        <v>3723</v>
      </c>
      <c r="P36" s="188">
        <v>872</v>
      </c>
      <c r="Q36" s="188">
        <f t="shared" si="5"/>
        <v>104</v>
      </c>
      <c r="R36" s="188">
        <v>0</v>
      </c>
      <c r="S36" s="188">
        <v>58</v>
      </c>
      <c r="T36" s="188">
        <v>46</v>
      </c>
      <c r="U36" s="188">
        <f t="shared" si="6"/>
        <v>471</v>
      </c>
      <c r="V36" s="188">
        <v>0</v>
      </c>
      <c r="W36" s="188">
        <v>424</v>
      </c>
      <c r="X36" s="188">
        <v>47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87</v>
      </c>
      <c r="AD36" s="188">
        <v>0</v>
      </c>
      <c r="AE36" s="188">
        <v>87</v>
      </c>
      <c r="AF36" s="188">
        <v>0</v>
      </c>
      <c r="AG36" s="188">
        <v>900</v>
      </c>
      <c r="AH36" s="188">
        <v>0</v>
      </c>
    </row>
    <row r="37" spans="1:34" ht="13.5">
      <c r="A37" s="182" t="s">
        <v>141</v>
      </c>
      <c r="B37" s="182" t="s">
        <v>284</v>
      </c>
      <c r="C37" s="184" t="s">
        <v>285</v>
      </c>
      <c r="D37" s="188">
        <f t="shared" si="0"/>
        <v>2983</v>
      </c>
      <c r="E37" s="188">
        <v>2413</v>
      </c>
      <c r="F37" s="188">
        <v>570</v>
      </c>
      <c r="G37" s="188">
        <f t="shared" si="1"/>
        <v>2983</v>
      </c>
      <c r="H37" s="188">
        <f t="shared" si="2"/>
        <v>2956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2326</v>
      </c>
      <c r="N37" s="188">
        <v>0</v>
      </c>
      <c r="O37" s="188">
        <v>1786</v>
      </c>
      <c r="P37" s="188">
        <v>540</v>
      </c>
      <c r="Q37" s="188">
        <f t="shared" si="5"/>
        <v>167</v>
      </c>
      <c r="R37" s="188">
        <v>0</v>
      </c>
      <c r="S37" s="188">
        <v>154</v>
      </c>
      <c r="T37" s="188">
        <v>13</v>
      </c>
      <c r="U37" s="188">
        <f t="shared" si="6"/>
        <v>376</v>
      </c>
      <c r="V37" s="188">
        <v>0</v>
      </c>
      <c r="W37" s="188">
        <v>376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87</v>
      </c>
      <c r="AD37" s="188">
        <v>0</v>
      </c>
      <c r="AE37" s="188">
        <v>87</v>
      </c>
      <c r="AF37" s="188">
        <v>0</v>
      </c>
      <c r="AG37" s="188">
        <v>27</v>
      </c>
      <c r="AH37" s="188">
        <v>0</v>
      </c>
    </row>
    <row r="38" spans="1:34" ht="13.5">
      <c r="A38" s="182" t="s">
        <v>141</v>
      </c>
      <c r="B38" s="182" t="s">
        <v>286</v>
      </c>
      <c r="C38" s="184" t="s">
        <v>287</v>
      </c>
      <c r="D38" s="188">
        <f t="shared" si="0"/>
        <v>2347</v>
      </c>
      <c r="E38" s="188">
        <v>1829</v>
      </c>
      <c r="F38" s="188">
        <v>518</v>
      </c>
      <c r="G38" s="188">
        <f t="shared" si="1"/>
        <v>2347</v>
      </c>
      <c r="H38" s="188">
        <f t="shared" si="2"/>
        <v>2043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1584</v>
      </c>
      <c r="N38" s="188">
        <v>0</v>
      </c>
      <c r="O38" s="188">
        <v>1309</v>
      </c>
      <c r="P38" s="188">
        <v>275</v>
      </c>
      <c r="Q38" s="188">
        <f t="shared" si="5"/>
        <v>65</v>
      </c>
      <c r="R38" s="188">
        <v>0</v>
      </c>
      <c r="S38" s="188">
        <v>61</v>
      </c>
      <c r="T38" s="188">
        <v>4</v>
      </c>
      <c r="U38" s="188">
        <f t="shared" si="6"/>
        <v>392</v>
      </c>
      <c r="V38" s="188">
        <v>0</v>
      </c>
      <c r="W38" s="188">
        <v>354</v>
      </c>
      <c r="X38" s="188">
        <v>38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2</v>
      </c>
      <c r="AD38" s="188">
        <v>0</v>
      </c>
      <c r="AE38" s="188">
        <v>0</v>
      </c>
      <c r="AF38" s="188">
        <v>2</v>
      </c>
      <c r="AG38" s="188">
        <v>304</v>
      </c>
      <c r="AH38" s="188">
        <v>0</v>
      </c>
    </row>
    <row r="39" spans="1:34" ht="13.5">
      <c r="A39" s="182" t="s">
        <v>141</v>
      </c>
      <c r="B39" s="182" t="s">
        <v>288</v>
      </c>
      <c r="C39" s="184" t="s">
        <v>289</v>
      </c>
      <c r="D39" s="188">
        <f aca="true" t="shared" si="9" ref="D39:D54">E39+F39</f>
        <v>1895</v>
      </c>
      <c r="E39" s="188">
        <v>1456</v>
      </c>
      <c r="F39" s="188">
        <v>439</v>
      </c>
      <c r="G39" s="188">
        <f t="shared" si="1"/>
        <v>1895</v>
      </c>
      <c r="H39" s="188">
        <f t="shared" si="2"/>
        <v>1609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1306</v>
      </c>
      <c r="N39" s="188">
        <v>1160</v>
      </c>
      <c r="O39" s="188">
        <v>0</v>
      </c>
      <c r="P39" s="188">
        <v>146</v>
      </c>
      <c r="Q39" s="188">
        <f t="shared" si="5"/>
        <v>57</v>
      </c>
      <c r="R39" s="188">
        <v>57</v>
      </c>
      <c r="S39" s="188">
        <v>0</v>
      </c>
      <c r="T39" s="188">
        <v>0</v>
      </c>
      <c r="U39" s="188">
        <f t="shared" si="6"/>
        <v>192</v>
      </c>
      <c r="V39" s="188">
        <v>189</v>
      </c>
      <c r="W39" s="188">
        <v>0</v>
      </c>
      <c r="X39" s="188">
        <v>3</v>
      </c>
      <c r="Y39" s="188">
        <f t="shared" si="7"/>
        <v>0</v>
      </c>
      <c r="Z39" s="188">
        <v>0</v>
      </c>
      <c r="AA39" s="188">
        <v>0</v>
      </c>
      <c r="AB39" s="188">
        <v>0</v>
      </c>
      <c r="AC39" s="188">
        <f t="shared" si="8"/>
        <v>54</v>
      </c>
      <c r="AD39" s="188">
        <v>50</v>
      </c>
      <c r="AE39" s="188">
        <v>0</v>
      </c>
      <c r="AF39" s="188">
        <v>4</v>
      </c>
      <c r="AG39" s="188">
        <v>286</v>
      </c>
      <c r="AH39" s="188">
        <v>0</v>
      </c>
    </row>
    <row r="40" spans="1:34" ht="13.5">
      <c r="A40" s="182" t="s">
        <v>141</v>
      </c>
      <c r="B40" s="182" t="s">
        <v>290</v>
      </c>
      <c r="C40" s="184" t="s">
        <v>291</v>
      </c>
      <c r="D40" s="188">
        <f t="shared" si="9"/>
        <v>7908</v>
      </c>
      <c r="E40" s="188">
        <v>6458</v>
      </c>
      <c r="F40" s="188">
        <v>1450</v>
      </c>
      <c r="G40" s="188">
        <f t="shared" si="1"/>
        <v>7908</v>
      </c>
      <c r="H40" s="188">
        <f t="shared" si="2"/>
        <v>6087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5377</v>
      </c>
      <c r="N40" s="188">
        <v>0</v>
      </c>
      <c r="O40" s="188">
        <v>4084</v>
      </c>
      <c r="P40" s="188">
        <v>1293</v>
      </c>
      <c r="Q40" s="188">
        <f t="shared" si="5"/>
        <v>129</v>
      </c>
      <c r="R40" s="188">
        <v>0</v>
      </c>
      <c r="S40" s="188">
        <v>61</v>
      </c>
      <c r="T40" s="188">
        <v>68</v>
      </c>
      <c r="U40" s="188">
        <f t="shared" si="6"/>
        <v>489</v>
      </c>
      <c r="V40" s="188">
        <v>0</v>
      </c>
      <c r="W40" s="188">
        <v>432</v>
      </c>
      <c r="X40" s="188">
        <v>57</v>
      </c>
      <c r="Y40" s="188">
        <f t="shared" si="7"/>
        <v>0</v>
      </c>
      <c r="Z40" s="188">
        <v>0</v>
      </c>
      <c r="AA40" s="188">
        <v>0</v>
      </c>
      <c r="AB40" s="188">
        <v>0</v>
      </c>
      <c r="AC40" s="188">
        <f t="shared" si="8"/>
        <v>92</v>
      </c>
      <c r="AD40" s="188">
        <v>0</v>
      </c>
      <c r="AE40" s="188">
        <v>92</v>
      </c>
      <c r="AF40" s="188">
        <v>0</v>
      </c>
      <c r="AG40" s="188">
        <v>1821</v>
      </c>
      <c r="AH40" s="188">
        <v>0</v>
      </c>
    </row>
    <row r="41" spans="1:34" ht="13.5">
      <c r="A41" s="182" t="s">
        <v>141</v>
      </c>
      <c r="B41" s="182" t="s">
        <v>292</v>
      </c>
      <c r="C41" s="184" t="s">
        <v>293</v>
      </c>
      <c r="D41" s="188">
        <f t="shared" si="9"/>
        <v>4815</v>
      </c>
      <c r="E41" s="188">
        <v>2699</v>
      </c>
      <c r="F41" s="188">
        <v>2116</v>
      </c>
      <c r="G41" s="188">
        <f t="shared" si="1"/>
        <v>4815</v>
      </c>
      <c r="H41" s="188">
        <f t="shared" si="2"/>
        <v>4351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3740</v>
      </c>
      <c r="N41" s="188">
        <v>0</v>
      </c>
      <c r="O41" s="188">
        <v>2046</v>
      </c>
      <c r="P41" s="188">
        <v>1694</v>
      </c>
      <c r="Q41" s="188">
        <f t="shared" si="5"/>
        <v>82</v>
      </c>
      <c r="R41" s="188">
        <v>0</v>
      </c>
      <c r="S41" s="188">
        <v>76</v>
      </c>
      <c r="T41" s="188">
        <v>6</v>
      </c>
      <c r="U41" s="188">
        <f t="shared" si="6"/>
        <v>521</v>
      </c>
      <c r="V41" s="188">
        <v>0</v>
      </c>
      <c r="W41" s="188">
        <v>474</v>
      </c>
      <c r="X41" s="188">
        <v>47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8</v>
      </c>
      <c r="AD41" s="188">
        <v>0</v>
      </c>
      <c r="AE41" s="188">
        <v>5</v>
      </c>
      <c r="AF41" s="188">
        <v>3</v>
      </c>
      <c r="AG41" s="188">
        <v>464</v>
      </c>
      <c r="AH41" s="188">
        <v>0</v>
      </c>
    </row>
    <row r="42" spans="1:34" ht="13.5">
      <c r="A42" s="182" t="s">
        <v>141</v>
      </c>
      <c r="B42" s="182" t="s">
        <v>294</v>
      </c>
      <c r="C42" s="184" t="s">
        <v>295</v>
      </c>
      <c r="D42" s="188">
        <f t="shared" si="9"/>
        <v>6025</v>
      </c>
      <c r="E42" s="188">
        <v>3059</v>
      </c>
      <c r="F42" s="188">
        <v>2966</v>
      </c>
      <c r="G42" s="188">
        <f t="shared" si="1"/>
        <v>6025</v>
      </c>
      <c r="H42" s="188">
        <f t="shared" si="2"/>
        <v>4268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3242</v>
      </c>
      <c r="N42" s="188">
        <v>0</v>
      </c>
      <c r="O42" s="188">
        <v>2276</v>
      </c>
      <c r="P42" s="188">
        <v>966</v>
      </c>
      <c r="Q42" s="188">
        <f t="shared" si="5"/>
        <v>325</v>
      </c>
      <c r="R42" s="188">
        <v>0</v>
      </c>
      <c r="S42" s="188">
        <v>141</v>
      </c>
      <c r="T42" s="188">
        <v>184</v>
      </c>
      <c r="U42" s="188">
        <f t="shared" si="6"/>
        <v>616</v>
      </c>
      <c r="V42" s="188">
        <v>0</v>
      </c>
      <c r="W42" s="188">
        <v>559</v>
      </c>
      <c r="X42" s="188">
        <v>57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85</v>
      </c>
      <c r="AD42" s="188">
        <v>0</v>
      </c>
      <c r="AE42" s="188">
        <v>83</v>
      </c>
      <c r="AF42" s="188">
        <v>2</v>
      </c>
      <c r="AG42" s="188">
        <v>1757</v>
      </c>
      <c r="AH42" s="188">
        <v>0</v>
      </c>
    </row>
    <row r="43" spans="1:34" ht="13.5">
      <c r="A43" s="182" t="s">
        <v>141</v>
      </c>
      <c r="B43" s="182" t="s">
        <v>296</v>
      </c>
      <c r="C43" s="184" t="s">
        <v>297</v>
      </c>
      <c r="D43" s="188">
        <f t="shared" si="9"/>
        <v>2188</v>
      </c>
      <c r="E43" s="188">
        <v>2025</v>
      </c>
      <c r="F43" s="188">
        <v>163</v>
      </c>
      <c r="G43" s="188">
        <f t="shared" si="1"/>
        <v>2188</v>
      </c>
      <c r="H43" s="188">
        <f t="shared" si="2"/>
        <v>2113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1865</v>
      </c>
      <c r="N43" s="188">
        <v>1812</v>
      </c>
      <c r="O43" s="188">
        <v>0</v>
      </c>
      <c r="P43" s="188">
        <v>53</v>
      </c>
      <c r="Q43" s="188">
        <f t="shared" si="5"/>
        <v>77</v>
      </c>
      <c r="R43" s="188">
        <v>77</v>
      </c>
      <c r="S43" s="188">
        <v>0</v>
      </c>
      <c r="T43" s="188">
        <v>0</v>
      </c>
      <c r="U43" s="188">
        <f t="shared" si="6"/>
        <v>159</v>
      </c>
      <c r="V43" s="188">
        <v>122</v>
      </c>
      <c r="W43" s="188">
        <v>0</v>
      </c>
      <c r="X43" s="188">
        <v>37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12</v>
      </c>
      <c r="AD43" s="188">
        <v>12</v>
      </c>
      <c r="AE43" s="188">
        <v>0</v>
      </c>
      <c r="AF43" s="188">
        <v>0</v>
      </c>
      <c r="AG43" s="188">
        <v>75</v>
      </c>
      <c r="AH43" s="188">
        <v>0</v>
      </c>
    </row>
    <row r="44" spans="1:34" ht="13.5">
      <c r="A44" s="182" t="s">
        <v>141</v>
      </c>
      <c r="B44" s="182" t="s">
        <v>298</v>
      </c>
      <c r="C44" s="184" t="s">
        <v>299</v>
      </c>
      <c r="D44" s="188">
        <f t="shared" si="9"/>
        <v>2633</v>
      </c>
      <c r="E44" s="188">
        <v>1992</v>
      </c>
      <c r="F44" s="188">
        <v>641</v>
      </c>
      <c r="G44" s="188">
        <f t="shared" si="1"/>
        <v>2633</v>
      </c>
      <c r="H44" s="188">
        <f t="shared" si="2"/>
        <v>2405</v>
      </c>
      <c r="I44" s="188">
        <f t="shared" si="3"/>
        <v>0</v>
      </c>
      <c r="J44" s="188">
        <v>0</v>
      </c>
      <c r="K44" s="188">
        <v>0</v>
      </c>
      <c r="L44" s="188">
        <v>0</v>
      </c>
      <c r="M44" s="188">
        <f t="shared" si="4"/>
        <v>2026</v>
      </c>
      <c r="N44" s="188">
        <v>0</v>
      </c>
      <c r="O44" s="188">
        <v>1580</v>
      </c>
      <c r="P44" s="188">
        <v>446</v>
      </c>
      <c r="Q44" s="188">
        <f t="shared" si="5"/>
        <v>263</v>
      </c>
      <c r="R44" s="188">
        <v>0</v>
      </c>
      <c r="S44" s="188">
        <v>196</v>
      </c>
      <c r="T44" s="188">
        <v>67</v>
      </c>
      <c r="U44" s="188">
        <f t="shared" si="6"/>
        <v>94</v>
      </c>
      <c r="V44" s="188">
        <v>0</v>
      </c>
      <c r="W44" s="188">
        <v>91</v>
      </c>
      <c r="X44" s="188">
        <v>3</v>
      </c>
      <c r="Y44" s="188">
        <f t="shared" si="7"/>
        <v>1</v>
      </c>
      <c r="Z44" s="188">
        <v>1</v>
      </c>
      <c r="AA44" s="188">
        <v>0</v>
      </c>
      <c r="AB44" s="188">
        <v>0</v>
      </c>
      <c r="AC44" s="188">
        <f t="shared" si="8"/>
        <v>21</v>
      </c>
      <c r="AD44" s="188">
        <v>0</v>
      </c>
      <c r="AE44" s="188">
        <v>6</v>
      </c>
      <c r="AF44" s="188">
        <v>15</v>
      </c>
      <c r="AG44" s="188">
        <v>228</v>
      </c>
      <c r="AH44" s="188">
        <v>0</v>
      </c>
    </row>
    <row r="45" spans="1:34" ht="13.5">
      <c r="A45" s="182" t="s">
        <v>141</v>
      </c>
      <c r="B45" s="182" t="s">
        <v>300</v>
      </c>
      <c r="C45" s="184" t="s">
        <v>301</v>
      </c>
      <c r="D45" s="188">
        <f t="shared" si="9"/>
        <v>931</v>
      </c>
      <c r="E45" s="188">
        <v>911</v>
      </c>
      <c r="F45" s="188">
        <v>20</v>
      </c>
      <c r="G45" s="188">
        <f t="shared" si="1"/>
        <v>931</v>
      </c>
      <c r="H45" s="188">
        <f t="shared" si="2"/>
        <v>917</v>
      </c>
      <c r="I45" s="188">
        <f t="shared" si="3"/>
        <v>0</v>
      </c>
      <c r="J45" s="188">
        <v>0</v>
      </c>
      <c r="K45" s="188">
        <v>0</v>
      </c>
      <c r="L45" s="188">
        <v>0</v>
      </c>
      <c r="M45" s="188">
        <f t="shared" si="4"/>
        <v>790</v>
      </c>
      <c r="N45" s="188">
        <v>12</v>
      </c>
      <c r="O45" s="188">
        <v>778</v>
      </c>
      <c r="P45" s="188">
        <v>0</v>
      </c>
      <c r="Q45" s="188">
        <f t="shared" si="5"/>
        <v>32</v>
      </c>
      <c r="R45" s="188">
        <v>1</v>
      </c>
      <c r="S45" s="188">
        <v>31</v>
      </c>
      <c r="T45" s="188">
        <v>0</v>
      </c>
      <c r="U45" s="188">
        <f t="shared" si="6"/>
        <v>83</v>
      </c>
      <c r="V45" s="188">
        <v>0</v>
      </c>
      <c r="W45" s="188">
        <v>83</v>
      </c>
      <c r="X45" s="188">
        <v>0</v>
      </c>
      <c r="Y45" s="188">
        <f t="shared" si="7"/>
        <v>1</v>
      </c>
      <c r="Z45" s="188">
        <v>1</v>
      </c>
      <c r="AA45" s="188">
        <v>0</v>
      </c>
      <c r="AB45" s="188">
        <v>0</v>
      </c>
      <c r="AC45" s="188">
        <f t="shared" si="8"/>
        <v>11</v>
      </c>
      <c r="AD45" s="188">
        <v>0</v>
      </c>
      <c r="AE45" s="188">
        <v>11</v>
      </c>
      <c r="AF45" s="188">
        <v>0</v>
      </c>
      <c r="AG45" s="188">
        <v>14</v>
      </c>
      <c r="AH45" s="188">
        <v>0</v>
      </c>
    </row>
    <row r="46" spans="1:34" ht="13.5">
      <c r="A46" s="182" t="s">
        <v>141</v>
      </c>
      <c r="B46" s="182" t="s">
        <v>302</v>
      </c>
      <c r="C46" s="184" t="s">
        <v>303</v>
      </c>
      <c r="D46" s="188">
        <f t="shared" si="9"/>
        <v>944</v>
      </c>
      <c r="E46" s="188">
        <v>933</v>
      </c>
      <c r="F46" s="188">
        <v>11</v>
      </c>
      <c r="G46" s="188">
        <f t="shared" si="1"/>
        <v>944</v>
      </c>
      <c r="H46" s="188">
        <f t="shared" si="2"/>
        <v>937</v>
      </c>
      <c r="I46" s="188">
        <f t="shared" si="3"/>
        <v>0</v>
      </c>
      <c r="J46" s="188">
        <v>0</v>
      </c>
      <c r="K46" s="188">
        <v>0</v>
      </c>
      <c r="L46" s="188">
        <v>0</v>
      </c>
      <c r="M46" s="188">
        <f t="shared" si="4"/>
        <v>740</v>
      </c>
      <c r="N46" s="188">
        <v>6</v>
      </c>
      <c r="O46" s="188">
        <v>734</v>
      </c>
      <c r="P46" s="188">
        <v>0</v>
      </c>
      <c r="Q46" s="188">
        <f t="shared" si="5"/>
        <v>41</v>
      </c>
      <c r="R46" s="188">
        <v>0</v>
      </c>
      <c r="S46" s="188">
        <v>41</v>
      </c>
      <c r="T46" s="188">
        <v>0</v>
      </c>
      <c r="U46" s="188">
        <f t="shared" si="6"/>
        <v>121</v>
      </c>
      <c r="V46" s="188">
        <v>0</v>
      </c>
      <c r="W46" s="188">
        <v>121</v>
      </c>
      <c r="X46" s="188">
        <v>0</v>
      </c>
      <c r="Y46" s="188">
        <f t="shared" si="7"/>
        <v>1</v>
      </c>
      <c r="Z46" s="188">
        <v>0</v>
      </c>
      <c r="AA46" s="188">
        <v>1</v>
      </c>
      <c r="AB46" s="188">
        <v>0</v>
      </c>
      <c r="AC46" s="188">
        <f t="shared" si="8"/>
        <v>34</v>
      </c>
      <c r="AD46" s="188">
        <v>1</v>
      </c>
      <c r="AE46" s="188">
        <v>33</v>
      </c>
      <c r="AF46" s="188">
        <v>0</v>
      </c>
      <c r="AG46" s="188">
        <v>7</v>
      </c>
      <c r="AH46" s="188">
        <v>0</v>
      </c>
    </row>
    <row r="47" spans="1:34" ht="13.5">
      <c r="A47" s="182" t="s">
        <v>141</v>
      </c>
      <c r="B47" s="182" t="s">
        <v>304</v>
      </c>
      <c r="C47" s="184" t="s">
        <v>305</v>
      </c>
      <c r="D47" s="188">
        <f t="shared" si="9"/>
        <v>4913</v>
      </c>
      <c r="E47" s="188">
        <v>3505</v>
      </c>
      <c r="F47" s="188">
        <v>1408</v>
      </c>
      <c r="G47" s="188">
        <f t="shared" si="1"/>
        <v>4913</v>
      </c>
      <c r="H47" s="188">
        <f t="shared" si="2"/>
        <v>4526</v>
      </c>
      <c r="I47" s="188">
        <f t="shared" si="3"/>
        <v>0</v>
      </c>
      <c r="J47" s="188">
        <v>0</v>
      </c>
      <c r="K47" s="188">
        <v>0</v>
      </c>
      <c r="L47" s="188">
        <v>0</v>
      </c>
      <c r="M47" s="188">
        <f t="shared" si="4"/>
        <v>4013</v>
      </c>
      <c r="N47" s="188">
        <v>0</v>
      </c>
      <c r="O47" s="188">
        <v>2934</v>
      </c>
      <c r="P47" s="188">
        <v>1079</v>
      </c>
      <c r="Q47" s="188">
        <f t="shared" si="5"/>
        <v>498</v>
      </c>
      <c r="R47" s="188">
        <v>0</v>
      </c>
      <c r="S47" s="188">
        <v>391</v>
      </c>
      <c r="T47" s="188">
        <v>107</v>
      </c>
      <c r="U47" s="188">
        <f t="shared" si="6"/>
        <v>0</v>
      </c>
      <c r="V47" s="188">
        <v>0</v>
      </c>
      <c r="W47" s="188">
        <v>0</v>
      </c>
      <c r="X47" s="188">
        <v>0</v>
      </c>
      <c r="Y47" s="188">
        <f t="shared" si="7"/>
        <v>0</v>
      </c>
      <c r="Z47" s="188">
        <v>0</v>
      </c>
      <c r="AA47" s="188">
        <v>0</v>
      </c>
      <c r="AB47" s="188">
        <v>0</v>
      </c>
      <c r="AC47" s="188">
        <f t="shared" si="8"/>
        <v>15</v>
      </c>
      <c r="AD47" s="188">
        <v>0</v>
      </c>
      <c r="AE47" s="188">
        <v>15</v>
      </c>
      <c r="AF47" s="188">
        <v>0</v>
      </c>
      <c r="AG47" s="188">
        <v>387</v>
      </c>
      <c r="AH47" s="188">
        <v>0</v>
      </c>
    </row>
    <row r="48" spans="1:34" ht="13.5">
      <c r="A48" s="182" t="s">
        <v>141</v>
      </c>
      <c r="B48" s="182" t="s">
        <v>306</v>
      </c>
      <c r="C48" s="184" t="s">
        <v>307</v>
      </c>
      <c r="D48" s="188">
        <f t="shared" si="9"/>
        <v>5347</v>
      </c>
      <c r="E48" s="188">
        <v>4169</v>
      </c>
      <c r="F48" s="188">
        <v>1178</v>
      </c>
      <c r="G48" s="188">
        <f t="shared" si="1"/>
        <v>5347</v>
      </c>
      <c r="H48" s="188">
        <f t="shared" si="2"/>
        <v>4856</v>
      </c>
      <c r="I48" s="188">
        <f t="shared" si="3"/>
        <v>0</v>
      </c>
      <c r="J48" s="188">
        <v>0</v>
      </c>
      <c r="K48" s="188">
        <v>0</v>
      </c>
      <c r="L48" s="188">
        <v>0</v>
      </c>
      <c r="M48" s="188">
        <f t="shared" si="4"/>
        <v>3828</v>
      </c>
      <c r="N48" s="188">
        <v>0</v>
      </c>
      <c r="O48" s="188">
        <v>2943</v>
      </c>
      <c r="P48" s="188">
        <v>885</v>
      </c>
      <c r="Q48" s="188">
        <f t="shared" si="5"/>
        <v>118</v>
      </c>
      <c r="R48" s="188">
        <v>0</v>
      </c>
      <c r="S48" s="188">
        <v>107</v>
      </c>
      <c r="T48" s="188">
        <v>11</v>
      </c>
      <c r="U48" s="188">
        <f t="shared" si="6"/>
        <v>902</v>
      </c>
      <c r="V48" s="188">
        <v>0</v>
      </c>
      <c r="W48" s="188">
        <v>851</v>
      </c>
      <c r="X48" s="188">
        <v>51</v>
      </c>
      <c r="Y48" s="188">
        <f t="shared" si="7"/>
        <v>0</v>
      </c>
      <c r="Z48" s="188">
        <v>0</v>
      </c>
      <c r="AA48" s="188">
        <v>0</v>
      </c>
      <c r="AB48" s="188">
        <v>0</v>
      </c>
      <c r="AC48" s="188">
        <f t="shared" si="8"/>
        <v>8</v>
      </c>
      <c r="AD48" s="188">
        <v>0</v>
      </c>
      <c r="AE48" s="188">
        <v>5</v>
      </c>
      <c r="AF48" s="188">
        <v>3</v>
      </c>
      <c r="AG48" s="188">
        <v>491</v>
      </c>
      <c r="AH48" s="188">
        <v>0</v>
      </c>
    </row>
    <row r="49" spans="1:34" ht="13.5">
      <c r="A49" s="182" t="s">
        <v>141</v>
      </c>
      <c r="B49" s="182" t="s">
        <v>308</v>
      </c>
      <c r="C49" s="184" t="s">
        <v>309</v>
      </c>
      <c r="D49" s="188">
        <f t="shared" si="9"/>
        <v>2384</v>
      </c>
      <c r="E49" s="188">
        <v>1914</v>
      </c>
      <c r="F49" s="188">
        <v>470</v>
      </c>
      <c r="G49" s="188">
        <f t="shared" si="1"/>
        <v>2384</v>
      </c>
      <c r="H49" s="188">
        <f t="shared" si="2"/>
        <v>2145</v>
      </c>
      <c r="I49" s="188">
        <f t="shared" si="3"/>
        <v>0</v>
      </c>
      <c r="J49" s="188">
        <v>0</v>
      </c>
      <c r="K49" s="188">
        <v>0</v>
      </c>
      <c r="L49" s="188">
        <v>0</v>
      </c>
      <c r="M49" s="188">
        <f t="shared" si="4"/>
        <v>1863</v>
      </c>
      <c r="N49" s="188">
        <v>0</v>
      </c>
      <c r="O49" s="188">
        <v>1573</v>
      </c>
      <c r="P49" s="188">
        <v>290</v>
      </c>
      <c r="Q49" s="188">
        <f t="shared" si="5"/>
        <v>262</v>
      </c>
      <c r="R49" s="188">
        <v>0</v>
      </c>
      <c r="S49" s="188">
        <v>241</v>
      </c>
      <c r="T49" s="188">
        <v>21</v>
      </c>
      <c r="U49" s="188">
        <f t="shared" si="6"/>
        <v>10</v>
      </c>
      <c r="V49" s="188">
        <v>0</v>
      </c>
      <c r="W49" s="188">
        <v>10</v>
      </c>
      <c r="X49" s="188">
        <v>0</v>
      </c>
      <c r="Y49" s="188">
        <f t="shared" si="7"/>
        <v>0</v>
      </c>
      <c r="Z49" s="188">
        <v>0</v>
      </c>
      <c r="AA49" s="188">
        <v>0</v>
      </c>
      <c r="AB49" s="188">
        <v>0</v>
      </c>
      <c r="AC49" s="188">
        <f t="shared" si="8"/>
        <v>10</v>
      </c>
      <c r="AD49" s="188">
        <v>0</v>
      </c>
      <c r="AE49" s="188">
        <v>10</v>
      </c>
      <c r="AF49" s="188">
        <v>0</v>
      </c>
      <c r="AG49" s="188">
        <v>239</v>
      </c>
      <c r="AH49" s="188">
        <v>0</v>
      </c>
    </row>
    <row r="50" spans="1:34" ht="13.5">
      <c r="A50" s="182" t="s">
        <v>141</v>
      </c>
      <c r="B50" s="182" t="s">
        <v>310</v>
      </c>
      <c r="C50" s="184" t="s">
        <v>311</v>
      </c>
      <c r="D50" s="188">
        <f t="shared" si="9"/>
        <v>2648</v>
      </c>
      <c r="E50" s="188">
        <v>2053</v>
      </c>
      <c r="F50" s="188">
        <v>595</v>
      </c>
      <c r="G50" s="188">
        <f t="shared" si="1"/>
        <v>2648</v>
      </c>
      <c r="H50" s="188">
        <f t="shared" si="2"/>
        <v>2513</v>
      </c>
      <c r="I50" s="188">
        <f t="shared" si="3"/>
        <v>0</v>
      </c>
      <c r="J50" s="188">
        <v>0</v>
      </c>
      <c r="K50" s="188">
        <v>0</v>
      </c>
      <c r="L50" s="188">
        <v>0</v>
      </c>
      <c r="M50" s="188">
        <f t="shared" si="4"/>
        <v>2182</v>
      </c>
      <c r="N50" s="188">
        <v>0</v>
      </c>
      <c r="O50" s="188">
        <v>1672</v>
      </c>
      <c r="P50" s="188">
        <v>510</v>
      </c>
      <c r="Q50" s="188">
        <f t="shared" si="5"/>
        <v>252</v>
      </c>
      <c r="R50" s="188">
        <v>0</v>
      </c>
      <c r="S50" s="188">
        <v>239</v>
      </c>
      <c r="T50" s="188">
        <v>13</v>
      </c>
      <c r="U50" s="188">
        <f t="shared" si="6"/>
        <v>57</v>
      </c>
      <c r="V50" s="188">
        <v>0</v>
      </c>
      <c r="W50" s="188">
        <v>57</v>
      </c>
      <c r="X50" s="188">
        <v>0</v>
      </c>
      <c r="Y50" s="188">
        <f t="shared" si="7"/>
        <v>0</v>
      </c>
      <c r="Z50" s="188">
        <v>0</v>
      </c>
      <c r="AA50" s="188">
        <v>0</v>
      </c>
      <c r="AB50" s="188">
        <v>0</v>
      </c>
      <c r="AC50" s="188">
        <f t="shared" si="8"/>
        <v>22</v>
      </c>
      <c r="AD50" s="188">
        <v>0</v>
      </c>
      <c r="AE50" s="188">
        <v>22</v>
      </c>
      <c r="AF50" s="188">
        <v>0</v>
      </c>
      <c r="AG50" s="188">
        <v>135</v>
      </c>
      <c r="AH50" s="188">
        <v>0</v>
      </c>
    </row>
    <row r="51" spans="1:34" ht="13.5">
      <c r="A51" s="182" t="s">
        <v>141</v>
      </c>
      <c r="B51" s="182" t="s">
        <v>312</v>
      </c>
      <c r="C51" s="184" t="s">
        <v>313</v>
      </c>
      <c r="D51" s="188">
        <f t="shared" si="9"/>
        <v>2102</v>
      </c>
      <c r="E51" s="188">
        <v>1587</v>
      </c>
      <c r="F51" s="188">
        <v>515</v>
      </c>
      <c r="G51" s="188">
        <f>H51+AG51</f>
        <v>2102</v>
      </c>
      <c r="H51" s="188">
        <f>I51+M51+Q51+U51+Y51+AC51</f>
        <v>1707</v>
      </c>
      <c r="I51" s="188">
        <f>SUM(J51:L51)</f>
        <v>0</v>
      </c>
      <c r="J51" s="188">
        <v>0</v>
      </c>
      <c r="K51" s="188">
        <v>0</v>
      </c>
      <c r="L51" s="188">
        <v>0</v>
      </c>
      <c r="M51" s="188">
        <f>SUM(N51:P51)</f>
        <v>1519</v>
      </c>
      <c r="N51" s="188">
        <v>0</v>
      </c>
      <c r="O51" s="188">
        <v>1328</v>
      </c>
      <c r="P51" s="188">
        <v>191</v>
      </c>
      <c r="Q51" s="188">
        <f>SUM(R51:T51)</f>
        <v>124</v>
      </c>
      <c r="R51" s="188">
        <v>0</v>
      </c>
      <c r="S51" s="188">
        <v>105</v>
      </c>
      <c r="T51" s="188">
        <v>19</v>
      </c>
      <c r="U51" s="188">
        <f>SUM(V51:X51)</f>
        <v>52</v>
      </c>
      <c r="V51" s="188">
        <v>52</v>
      </c>
      <c r="W51" s="188">
        <v>0</v>
      </c>
      <c r="X51" s="188">
        <v>0</v>
      </c>
      <c r="Y51" s="188">
        <f>SUM(Z51:AB51)</f>
        <v>0</v>
      </c>
      <c r="Z51" s="188">
        <v>0</v>
      </c>
      <c r="AA51" s="188">
        <v>0</v>
      </c>
      <c r="AB51" s="188">
        <v>0</v>
      </c>
      <c r="AC51" s="188">
        <f>SUM(AD51:AF51)</f>
        <v>12</v>
      </c>
      <c r="AD51" s="188">
        <v>0</v>
      </c>
      <c r="AE51" s="188">
        <v>12</v>
      </c>
      <c r="AF51" s="188">
        <v>0</v>
      </c>
      <c r="AG51" s="188">
        <v>395</v>
      </c>
      <c r="AH51" s="188">
        <v>0</v>
      </c>
    </row>
    <row r="52" spans="1:34" ht="13.5">
      <c r="A52" s="182" t="s">
        <v>141</v>
      </c>
      <c r="B52" s="182" t="s">
        <v>314</v>
      </c>
      <c r="C52" s="184" t="s">
        <v>315</v>
      </c>
      <c r="D52" s="188">
        <f t="shared" si="9"/>
        <v>3538</v>
      </c>
      <c r="E52" s="188">
        <v>3207</v>
      </c>
      <c r="F52" s="188">
        <v>331</v>
      </c>
      <c r="G52" s="188">
        <f>H52+AG52</f>
        <v>3538</v>
      </c>
      <c r="H52" s="188">
        <f>I52+M52+Q52+U52+Y52+AC52</f>
        <v>3517</v>
      </c>
      <c r="I52" s="188">
        <f>SUM(J52:L52)</f>
        <v>0</v>
      </c>
      <c r="J52" s="188">
        <v>0</v>
      </c>
      <c r="K52" s="188">
        <v>0</v>
      </c>
      <c r="L52" s="188">
        <v>0</v>
      </c>
      <c r="M52" s="188">
        <f>SUM(N52:P52)</f>
        <v>2762</v>
      </c>
      <c r="N52" s="188">
        <v>0</v>
      </c>
      <c r="O52" s="188">
        <v>2451</v>
      </c>
      <c r="P52" s="188">
        <v>311</v>
      </c>
      <c r="Q52" s="188">
        <f>SUM(R52:T52)</f>
        <v>171</v>
      </c>
      <c r="R52" s="188">
        <v>0</v>
      </c>
      <c r="S52" s="188">
        <v>168</v>
      </c>
      <c r="T52" s="188">
        <v>3</v>
      </c>
      <c r="U52" s="188">
        <f>SUM(V52:X52)</f>
        <v>468</v>
      </c>
      <c r="V52" s="188">
        <v>0</v>
      </c>
      <c r="W52" s="188">
        <v>468</v>
      </c>
      <c r="X52" s="188">
        <v>0</v>
      </c>
      <c r="Y52" s="188">
        <f>SUM(Z52:AB52)</f>
        <v>0</v>
      </c>
      <c r="Z52" s="188">
        <v>0</v>
      </c>
      <c r="AA52" s="188">
        <v>0</v>
      </c>
      <c r="AB52" s="188">
        <v>0</v>
      </c>
      <c r="AC52" s="188">
        <f>SUM(AD52:AF52)</f>
        <v>116</v>
      </c>
      <c r="AD52" s="188">
        <v>0</v>
      </c>
      <c r="AE52" s="188">
        <v>116</v>
      </c>
      <c r="AF52" s="188">
        <v>0</v>
      </c>
      <c r="AG52" s="188">
        <v>21</v>
      </c>
      <c r="AH52" s="188">
        <v>0</v>
      </c>
    </row>
    <row r="53" spans="1:34" ht="13.5">
      <c r="A53" s="182" t="s">
        <v>141</v>
      </c>
      <c r="B53" s="182" t="s">
        <v>316</v>
      </c>
      <c r="C53" s="184" t="s">
        <v>317</v>
      </c>
      <c r="D53" s="188">
        <f t="shared" si="9"/>
        <v>1745</v>
      </c>
      <c r="E53" s="188">
        <v>1565</v>
      </c>
      <c r="F53" s="188">
        <v>180</v>
      </c>
      <c r="G53" s="188">
        <f>H53+AG53</f>
        <v>1745</v>
      </c>
      <c r="H53" s="188">
        <f>I53+M53+Q53+U53+Y53+AC53</f>
        <v>1622</v>
      </c>
      <c r="I53" s="188">
        <f>SUM(J53:L53)</f>
        <v>0</v>
      </c>
      <c r="J53" s="188">
        <v>0</v>
      </c>
      <c r="K53" s="188">
        <v>0</v>
      </c>
      <c r="L53" s="188">
        <v>0</v>
      </c>
      <c r="M53" s="188">
        <f>SUM(N53:P53)</f>
        <v>1174</v>
      </c>
      <c r="N53" s="188">
        <v>0</v>
      </c>
      <c r="O53" s="188">
        <v>1113</v>
      </c>
      <c r="P53" s="188">
        <v>61</v>
      </c>
      <c r="Q53" s="188">
        <f>SUM(R53:T53)</f>
        <v>117</v>
      </c>
      <c r="R53" s="188">
        <v>0</v>
      </c>
      <c r="S53" s="188">
        <v>108</v>
      </c>
      <c r="T53" s="188">
        <v>9</v>
      </c>
      <c r="U53" s="188">
        <f>SUM(V53:X53)</f>
        <v>250</v>
      </c>
      <c r="V53" s="188">
        <v>0</v>
      </c>
      <c r="W53" s="188">
        <v>250</v>
      </c>
      <c r="X53" s="188">
        <v>0</v>
      </c>
      <c r="Y53" s="188">
        <f>SUM(Z53:AB53)</f>
        <v>1</v>
      </c>
      <c r="Z53" s="188">
        <v>0</v>
      </c>
      <c r="AA53" s="188">
        <v>1</v>
      </c>
      <c r="AB53" s="188">
        <v>0</v>
      </c>
      <c r="AC53" s="188">
        <f>SUM(AD53:AF53)</f>
        <v>80</v>
      </c>
      <c r="AD53" s="188">
        <v>0</v>
      </c>
      <c r="AE53" s="188">
        <v>80</v>
      </c>
      <c r="AF53" s="188">
        <v>0</v>
      </c>
      <c r="AG53" s="188">
        <v>123</v>
      </c>
      <c r="AH53" s="188">
        <v>0</v>
      </c>
    </row>
    <row r="54" spans="1:34" ht="13.5">
      <c r="A54" s="182" t="s">
        <v>141</v>
      </c>
      <c r="B54" s="182" t="s">
        <v>318</v>
      </c>
      <c r="C54" s="184" t="s">
        <v>319</v>
      </c>
      <c r="D54" s="188">
        <f t="shared" si="9"/>
        <v>707</v>
      </c>
      <c r="E54" s="188">
        <v>548</v>
      </c>
      <c r="F54" s="188">
        <v>159</v>
      </c>
      <c r="G54" s="188">
        <f>H54+AG54</f>
        <v>707</v>
      </c>
      <c r="H54" s="188">
        <f>I54+M54+Q54+U54+Y54+AC54</f>
        <v>594</v>
      </c>
      <c r="I54" s="188">
        <f>SUM(J54:L54)</f>
        <v>0</v>
      </c>
      <c r="J54" s="188">
        <v>0</v>
      </c>
      <c r="K54" s="188">
        <v>0</v>
      </c>
      <c r="L54" s="188">
        <v>0</v>
      </c>
      <c r="M54" s="188">
        <f>SUM(N54:P54)</f>
        <v>462</v>
      </c>
      <c r="N54" s="188">
        <v>0</v>
      </c>
      <c r="O54" s="188">
        <v>369</v>
      </c>
      <c r="P54" s="188">
        <v>93</v>
      </c>
      <c r="Q54" s="188">
        <f>SUM(R54:T54)</f>
        <v>15</v>
      </c>
      <c r="R54" s="188">
        <v>0</v>
      </c>
      <c r="S54" s="188">
        <v>15</v>
      </c>
      <c r="T54" s="188">
        <v>0</v>
      </c>
      <c r="U54" s="188">
        <f>SUM(V54:X54)</f>
        <v>113</v>
      </c>
      <c r="V54" s="188">
        <v>0</v>
      </c>
      <c r="W54" s="188">
        <v>108</v>
      </c>
      <c r="X54" s="188">
        <v>5</v>
      </c>
      <c r="Y54" s="188">
        <f>SUM(Z54:AB54)</f>
        <v>0</v>
      </c>
      <c r="Z54" s="188">
        <v>0</v>
      </c>
      <c r="AA54" s="188">
        <v>0</v>
      </c>
      <c r="AB54" s="188">
        <v>0</v>
      </c>
      <c r="AC54" s="188">
        <f>SUM(AD54:AF54)</f>
        <v>4</v>
      </c>
      <c r="AD54" s="188">
        <v>0</v>
      </c>
      <c r="AE54" s="188">
        <v>2</v>
      </c>
      <c r="AF54" s="188">
        <v>2</v>
      </c>
      <c r="AG54" s="188">
        <v>113</v>
      </c>
      <c r="AH54" s="188">
        <v>0</v>
      </c>
    </row>
    <row r="55" spans="1:34" ht="13.5">
      <c r="A55" s="201" t="s">
        <v>11</v>
      </c>
      <c r="B55" s="201"/>
      <c r="C55" s="201"/>
      <c r="D55" s="188">
        <f aca="true" t="shared" si="10" ref="D55:AH55">SUM(D7:D54)</f>
        <v>599252</v>
      </c>
      <c r="E55" s="188">
        <f t="shared" si="10"/>
        <v>388279</v>
      </c>
      <c r="F55" s="188">
        <f t="shared" si="10"/>
        <v>210973</v>
      </c>
      <c r="G55" s="188">
        <f t="shared" si="10"/>
        <v>599252</v>
      </c>
      <c r="H55" s="188">
        <f t="shared" si="10"/>
        <v>551493</v>
      </c>
      <c r="I55" s="188">
        <f t="shared" si="10"/>
        <v>0</v>
      </c>
      <c r="J55" s="188">
        <f t="shared" si="10"/>
        <v>0</v>
      </c>
      <c r="K55" s="188">
        <f t="shared" si="10"/>
        <v>0</v>
      </c>
      <c r="L55" s="188">
        <f t="shared" si="10"/>
        <v>0</v>
      </c>
      <c r="M55" s="188">
        <f t="shared" si="10"/>
        <v>460972</v>
      </c>
      <c r="N55" s="188">
        <f t="shared" si="10"/>
        <v>66496</v>
      </c>
      <c r="O55" s="188">
        <f t="shared" si="10"/>
        <v>240543</v>
      </c>
      <c r="P55" s="188">
        <f t="shared" si="10"/>
        <v>153933</v>
      </c>
      <c r="Q55" s="188">
        <f t="shared" si="10"/>
        <v>39380</v>
      </c>
      <c r="R55" s="188">
        <f t="shared" si="10"/>
        <v>6352</v>
      </c>
      <c r="S55" s="188">
        <f t="shared" si="10"/>
        <v>21207</v>
      </c>
      <c r="T55" s="188">
        <f t="shared" si="10"/>
        <v>11821</v>
      </c>
      <c r="U55" s="188">
        <f t="shared" si="10"/>
        <v>44457</v>
      </c>
      <c r="V55" s="188">
        <f t="shared" si="10"/>
        <v>2318</v>
      </c>
      <c r="W55" s="188">
        <f t="shared" si="10"/>
        <v>40071</v>
      </c>
      <c r="X55" s="188">
        <f t="shared" si="10"/>
        <v>2068</v>
      </c>
      <c r="Y55" s="188">
        <f t="shared" si="10"/>
        <v>95</v>
      </c>
      <c r="Z55" s="188">
        <f t="shared" si="10"/>
        <v>83</v>
      </c>
      <c r="AA55" s="188">
        <f t="shared" si="10"/>
        <v>11</v>
      </c>
      <c r="AB55" s="188">
        <f t="shared" si="10"/>
        <v>1</v>
      </c>
      <c r="AC55" s="188">
        <f t="shared" si="10"/>
        <v>6589</v>
      </c>
      <c r="AD55" s="188">
        <f t="shared" si="10"/>
        <v>292</v>
      </c>
      <c r="AE55" s="188">
        <f t="shared" si="10"/>
        <v>4518</v>
      </c>
      <c r="AF55" s="188">
        <f t="shared" si="10"/>
        <v>1779</v>
      </c>
      <c r="AG55" s="188">
        <f t="shared" si="10"/>
        <v>47759</v>
      </c>
      <c r="AH55" s="188">
        <f t="shared" si="10"/>
        <v>35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16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111</v>
      </c>
      <c r="B2" s="200" t="s">
        <v>167</v>
      </c>
      <c r="C2" s="202" t="s">
        <v>170</v>
      </c>
      <c r="D2" s="26" t="s">
        <v>162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163</v>
      </c>
      <c r="V2" s="29"/>
      <c r="W2" s="29"/>
      <c r="X2" s="29"/>
      <c r="Y2" s="29"/>
      <c r="Z2" s="29"/>
      <c r="AA2" s="30"/>
      <c r="AB2" s="26" t="s">
        <v>164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1"/>
      <c r="B3" s="223"/>
      <c r="C3" s="191"/>
      <c r="D3" s="10" t="s">
        <v>126</v>
      </c>
      <c r="E3" s="31" t="s">
        <v>120</v>
      </c>
      <c r="F3" s="204" t="s">
        <v>171</v>
      </c>
      <c r="G3" s="205"/>
      <c r="H3" s="205"/>
      <c r="I3" s="205"/>
      <c r="J3" s="205"/>
      <c r="K3" s="206"/>
      <c r="L3" s="202" t="s">
        <v>172</v>
      </c>
      <c r="M3" s="14" t="s">
        <v>128</v>
      </c>
      <c r="N3" s="32"/>
      <c r="O3" s="32"/>
      <c r="P3" s="32"/>
      <c r="Q3" s="32"/>
      <c r="R3" s="32"/>
      <c r="S3" s="32"/>
      <c r="T3" s="33"/>
      <c r="U3" s="10" t="s">
        <v>126</v>
      </c>
      <c r="V3" s="202" t="s">
        <v>120</v>
      </c>
      <c r="W3" s="228" t="s">
        <v>121</v>
      </c>
      <c r="X3" s="229"/>
      <c r="Y3" s="229"/>
      <c r="Z3" s="229"/>
      <c r="AA3" s="230"/>
      <c r="AB3" s="10" t="s">
        <v>126</v>
      </c>
      <c r="AC3" s="202" t="s">
        <v>173</v>
      </c>
      <c r="AD3" s="202" t="s">
        <v>174</v>
      </c>
      <c r="AE3" s="14" t="s">
        <v>122</v>
      </c>
      <c r="AF3" s="29"/>
      <c r="AG3" s="29"/>
      <c r="AH3" s="29"/>
      <c r="AI3" s="29"/>
      <c r="AJ3" s="30"/>
    </row>
    <row r="4" spans="1:36" s="27" customFormat="1" ht="22.5" customHeight="1">
      <c r="A4" s="221"/>
      <c r="B4" s="223"/>
      <c r="C4" s="191"/>
      <c r="D4" s="10"/>
      <c r="E4" s="34"/>
      <c r="F4" s="35"/>
      <c r="G4" s="202" t="s">
        <v>136</v>
      </c>
      <c r="H4" s="202" t="s">
        <v>137</v>
      </c>
      <c r="I4" s="202" t="s">
        <v>138</v>
      </c>
      <c r="J4" s="202" t="s">
        <v>139</v>
      </c>
      <c r="K4" s="202" t="s">
        <v>140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5" t="s">
        <v>136</v>
      </c>
      <c r="X4" s="202" t="s">
        <v>137</v>
      </c>
      <c r="Y4" s="202" t="s">
        <v>138</v>
      </c>
      <c r="Z4" s="202" t="s">
        <v>139</v>
      </c>
      <c r="AA4" s="202" t="s">
        <v>140</v>
      </c>
      <c r="AB4" s="10"/>
      <c r="AC4" s="193"/>
      <c r="AD4" s="193"/>
      <c r="AE4" s="36"/>
      <c r="AF4" s="225" t="s">
        <v>136</v>
      </c>
      <c r="AG4" s="202" t="s">
        <v>137</v>
      </c>
      <c r="AH4" s="202" t="s">
        <v>138</v>
      </c>
      <c r="AI4" s="202" t="s">
        <v>139</v>
      </c>
      <c r="AJ4" s="202" t="s">
        <v>140</v>
      </c>
    </row>
    <row r="5" spans="1:36" s="27" customFormat="1" ht="22.5" customHeight="1">
      <c r="A5" s="221"/>
      <c r="B5" s="223"/>
      <c r="C5" s="191"/>
      <c r="D5" s="16"/>
      <c r="E5" s="39"/>
      <c r="F5" s="10" t="s">
        <v>126</v>
      </c>
      <c r="G5" s="193"/>
      <c r="H5" s="193"/>
      <c r="I5" s="193"/>
      <c r="J5" s="193"/>
      <c r="K5" s="193"/>
      <c r="L5" s="227"/>
      <c r="M5" s="10" t="s">
        <v>126</v>
      </c>
      <c r="N5" s="6" t="s">
        <v>130</v>
      </c>
      <c r="O5" s="6" t="s">
        <v>168</v>
      </c>
      <c r="P5" s="6" t="s">
        <v>131</v>
      </c>
      <c r="Q5" s="18" t="s">
        <v>175</v>
      </c>
      <c r="R5" s="6" t="s">
        <v>132</v>
      </c>
      <c r="S5" s="18" t="s">
        <v>206</v>
      </c>
      <c r="T5" s="6" t="s">
        <v>169</v>
      </c>
      <c r="U5" s="16"/>
      <c r="V5" s="227"/>
      <c r="W5" s="226"/>
      <c r="X5" s="193"/>
      <c r="Y5" s="193"/>
      <c r="Z5" s="193"/>
      <c r="AA5" s="193"/>
      <c r="AB5" s="16"/>
      <c r="AC5" s="227"/>
      <c r="AD5" s="227"/>
      <c r="AE5" s="10" t="s">
        <v>126</v>
      </c>
      <c r="AF5" s="226"/>
      <c r="AG5" s="193"/>
      <c r="AH5" s="193"/>
      <c r="AI5" s="193"/>
      <c r="AJ5" s="193"/>
    </row>
    <row r="6" spans="1:36" s="27" customFormat="1" ht="22.5" customHeight="1">
      <c r="A6" s="222"/>
      <c r="B6" s="224"/>
      <c r="C6" s="192"/>
      <c r="D6" s="21" t="s">
        <v>176</v>
      </c>
      <c r="E6" s="21" t="s">
        <v>119</v>
      </c>
      <c r="F6" s="21" t="s">
        <v>119</v>
      </c>
      <c r="G6" s="23" t="s">
        <v>119</v>
      </c>
      <c r="H6" s="23" t="s">
        <v>119</v>
      </c>
      <c r="I6" s="23" t="s">
        <v>119</v>
      </c>
      <c r="J6" s="23" t="s">
        <v>119</v>
      </c>
      <c r="K6" s="23" t="s">
        <v>119</v>
      </c>
      <c r="L6" s="40" t="s">
        <v>119</v>
      </c>
      <c r="M6" s="21" t="s">
        <v>119</v>
      </c>
      <c r="N6" s="23" t="s">
        <v>119</v>
      </c>
      <c r="O6" s="23" t="s">
        <v>119</v>
      </c>
      <c r="P6" s="23" t="s">
        <v>119</v>
      </c>
      <c r="Q6" s="23" t="s">
        <v>119</v>
      </c>
      <c r="R6" s="23" t="s">
        <v>119</v>
      </c>
      <c r="S6" s="23" t="s">
        <v>119</v>
      </c>
      <c r="T6" s="23" t="s">
        <v>119</v>
      </c>
      <c r="U6" s="21" t="s">
        <v>119</v>
      </c>
      <c r="V6" s="40" t="s">
        <v>119</v>
      </c>
      <c r="W6" s="41" t="s">
        <v>119</v>
      </c>
      <c r="X6" s="23" t="s">
        <v>119</v>
      </c>
      <c r="Y6" s="23" t="s">
        <v>119</v>
      </c>
      <c r="Z6" s="23" t="s">
        <v>119</v>
      </c>
      <c r="AA6" s="23" t="s">
        <v>119</v>
      </c>
      <c r="AB6" s="21" t="s">
        <v>119</v>
      </c>
      <c r="AC6" s="40" t="s">
        <v>119</v>
      </c>
      <c r="AD6" s="40" t="s">
        <v>119</v>
      </c>
      <c r="AE6" s="21" t="s">
        <v>119</v>
      </c>
      <c r="AF6" s="22" t="s">
        <v>119</v>
      </c>
      <c r="AG6" s="22" t="s">
        <v>119</v>
      </c>
      <c r="AH6" s="22" t="s">
        <v>119</v>
      </c>
      <c r="AI6" s="22" t="s">
        <v>119</v>
      </c>
      <c r="AJ6" s="22" t="s">
        <v>119</v>
      </c>
    </row>
    <row r="7" spans="1:36" ht="13.5">
      <c r="A7" s="182" t="s">
        <v>141</v>
      </c>
      <c r="B7" s="182" t="s">
        <v>142</v>
      </c>
      <c r="C7" s="184" t="s">
        <v>143</v>
      </c>
      <c r="D7" s="188">
        <f aca="true" t="shared" si="0" ref="D7:D54">E7+F7+L7+M7</f>
        <v>149376</v>
      </c>
      <c r="E7" s="188">
        <v>115371</v>
      </c>
      <c r="F7" s="188">
        <f aca="true" t="shared" si="1" ref="F7:F50">SUM(G7:K7)</f>
        <v>11476</v>
      </c>
      <c r="G7" s="188">
        <v>3619</v>
      </c>
      <c r="H7" s="188">
        <v>7857</v>
      </c>
      <c r="I7" s="188">
        <v>0</v>
      </c>
      <c r="J7" s="188">
        <v>0</v>
      </c>
      <c r="K7" s="188">
        <v>0</v>
      </c>
      <c r="L7" s="188">
        <v>22529</v>
      </c>
      <c r="M7" s="188">
        <f aca="true" t="shared" si="2" ref="M7:M50"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50">SUM(V7:AA7)</f>
        <v>116658</v>
      </c>
      <c r="V7" s="188">
        <v>115371</v>
      </c>
      <c r="W7" s="188">
        <v>1133</v>
      </c>
      <c r="X7" s="188">
        <v>154</v>
      </c>
      <c r="Y7" s="188">
        <v>0</v>
      </c>
      <c r="Z7" s="188">
        <v>0</v>
      </c>
      <c r="AA7" s="188">
        <v>0</v>
      </c>
      <c r="AB7" s="188">
        <f aca="true" t="shared" si="4" ref="AB7:AB50">SUM(AC7:AE7)</f>
        <v>40636</v>
      </c>
      <c r="AC7" s="188">
        <v>22529</v>
      </c>
      <c r="AD7" s="188">
        <v>16675</v>
      </c>
      <c r="AE7" s="188">
        <f aca="true" t="shared" si="5" ref="AE7:AE50">SUM(AF7:AJ7)</f>
        <v>1432</v>
      </c>
      <c r="AF7" s="188">
        <v>1373</v>
      </c>
      <c r="AG7" s="188">
        <v>59</v>
      </c>
      <c r="AH7" s="188">
        <v>0</v>
      </c>
      <c r="AI7" s="188">
        <v>0</v>
      </c>
      <c r="AJ7" s="188">
        <v>0</v>
      </c>
    </row>
    <row r="8" spans="1:36" ht="13.5">
      <c r="A8" s="182" t="s">
        <v>141</v>
      </c>
      <c r="B8" s="182" t="s">
        <v>144</v>
      </c>
      <c r="C8" s="184" t="s">
        <v>145</v>
      </c>
      <c r="D8" s="188">
        <f t="shared" si="0"/>
        <v>83638</v>
      </c>
      <c r="E8" s="188">
        <v>69383</v>
      </c>
      <c r="F8" s="188">
        <f t="shared" si="1"/>
        <v>13321</v>
      </c>
      <c r="G8" s="188">
        <v>6640</v>
      </c>
      <c r="H8" s="188">
        <v>6681</v>
      </c>
      <c r="I8" s="188">
        <v>0</v>
      </c>
      <c r="J8" s="188">
        <v>0</v>
      </c>
      <c r="K8" s="188">
        <v>0</v>
      </c>
      <c r="L8" s="188">
        <v>934</v>
      </c>
      <c r="M8" s="188">
        <f t="shared" si="2"/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75339</v>
      </c>
      <c r="V8" s="188">
        <v>69383</v>
      </c>
      <c r="W8" s="188">
        <v>4898</v>
      </c>
      <c r="X8" s="188">
        <v>1058</v>
      </c>
      <c r="Y8" s="188">
        <v>0</v>
      </c>
      <c r="Z8" s="188">
        <v>0</v>
      </c>
      <c r="AA8" s="188">
        <v>0</v>
      </c>
      <c r="AB8" s="188">
        <f t="shared" si="4"/>
        <v>11501</v>
      </c>
      <c r="AC8" s="188">
        <v>934</v>
      </c>
      <c r="AD8" s="188">
        <v>10536</v>
      </c>
      <c r="AE8" s="188">
        <f t="shared" si="5"/>
        <v>31</v>
      </c>
      <c r="AF8" s="188">
        <v>31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141</v>
      </c>
      <c r="B9" s="182" t="s">
        <v>146</v>
      </c>
      <c r="C9" s="184" t="s">
        <v>147</v>
      </c>
      <c r="D9" s="188">
        <f t="shared" si="0"/>
        <v>105063</v>
      </c>
      <c r="E9" s="188">
        <v>86837</v>
      </c>
      <c r="F9" s="188">
        <f t="shared" si="1"/>
        <v>17754</v>
      </c>
      <c r="G9" s="188">
        <v>0</v>
      </c>
      <c r="H9" s="188">
        <v>17754</v>
      </c>
      <c r="I9" s="188">
        <v>0</v>
      </c>
      <c r="J9" s="188">
        <v>0</v>
      </c>
      <c r="K9" s="188">
        <v>0</v>
      </c>
      <c r="L9" s="188">
        <v>472</v>
      </c>
      <c r="M9" s="188">
        <f t="shared" si="2"/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88993</v>
      </c>
      <c r="V9" s="188">
        <v>86837</v>
      </c>
      <c r="W9" s="188">
        <v>0</v>
      </c>
      <c r="X9" s="188">
        <v>2156</v>
      </c>
      <c r="Y9" s="188">
        <v>0</v>
      </c>
      <c r="Z9" s="188">
        <v>0</v>
      </c>
      <c r="AA9" s="188">
        <v>0</v>
      </c>
      <c r="AB9" s="188">
        <f t="shared" si="4"/>
        <v>13910</v>
      </c>
      <c r="AC9" s="188">
        <v>472</v>
      </c>
      <c r="AD9" s="188">
        <v>9139</v>
      </c>
      <c r="AE9" s="188">
        <f t="shared" si="5"/>
        <v>4299</v>
      </c>
      <c r="AF9" s="188">
        <v>0</v>
      </c>
      <c r="AG9" s="188">
        <v>4299</v>
      </c>
      <c r="AH9" s="188">
        <v>0</v>
      </c>
      <c r="AI9" s="188">
        <v>0</v>
      </c>
      <c r="AJ9" s="188">
        <v>0</v>
      </c>
    </row>
    <row r="10" spans="1:36" ht="13.5">
      <c r="A10" s="182" t="s">
        <v>141</v>
      </c>
      <c r="B10" s="182" t="s">
        <v>148</v>
      </c>
      <c r="C10" s="184" t="s">
        <v>149</v>
      </c>
      <c r="D10" s="188">
        <f t="shared" si="0"/>
        <v>15604</v>
      </c>
      <c r="E10" s="188">
        <v>11630</v>
      </c>
      <c r="F10" s="188">
        <f t="shared" si="1"/>
        <v>3377</v>
      </c>
      <c r="G10" s="188">
        <v>2885</v>
      </c>
      <c r="H10" s="188">
        <v>492</v>
      </c>
      <c r="I10" s="188">
        <v>0</v>
      </c>
      <c r="J10" s="188">
        <v>0</v>
      </c>
      <c r="K10" s="188">
        <v>0</v>
      </c>
      <c r="L10" s="188">
        <v>597</v>
      </c>
      <c r="M10" s="188">
        <f t="shared" si="2"/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12908</v>
      </c>
      <c r="V10" s="188">
        <v>11630</v>
      </c>
      <c r="W10" s="188">
        <v>1278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3399</v>
      </c>
      <c r="AC10" s="188">
        <v>597</v>
      </c>
      <c r="AD10" s="188">
        <v>1849</v>
      </c>
      <c r="AE10" s="188">
        <f t="shared" si="5"/>
        <v>953</v>
      </c>
      <c r="AF10" s="188">
        <v>953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141</v>
      </c>
      <c r="B11" s="182" t="s">
        <v>150</v>
      </c>
      <c r="C11" s="184" t="s">
        <v>151</v>
      </c>
      <c r="D11" s="188">
        <f t="shared" si="0"/>
        <v>24334</v>
      </c>
      <c r="E11" s="188">
        <v>19493</v>
      </c>
      <c r="F11" s="188">
        <f t="shared" si="1"/>
        <v>1387</v>
      </c>
      <c r="G11" s="188">
        <v>0</v>
      </c>
      <c r="H11" s="188">
        <v>1387</v>
      </c>
      <c r="I11" s="188">
        <v>0</v>
      </c>
      <c r="J11" s="188">
        <v>0</v>
      </c>
      <c r="K11" s="188">
        <v>0</v>
      </c>
      <c r="L11" s="188">
        <v>3341</v>
      </c>
      <c r="M11" s="188">
        <f t="shared" si="2"/>
        <v>113</v>
      </c>
      <c r="N11" s="188">
        <v>0</v>
      </c>
      <c r="O11" s="188">
        <v>113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19493</v>
      </c>
      <c r="V11" s="188">
        <v>19493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5551</v>
      </c>
      <c r="AC11" s="188">
        <v>3341</v>
      </c>
      <c r="AD11" s="188">
        <v>2210</v>
      </c>
      <c r="AE11" s="188">
        <f t="shared" si="5"/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141</v>
      </c>
      <c r="B12" s="182" t="s">
        <v>152</v>
      </c>
      <c r="C12" s="184" t="s">
        <v>153</v>
      </c>
      <c r="D12" s="188">
        <f t="shared" si="0"/>
        <v>26117</v>
      </c>
      <c r="E12" s="188">
        <v>21563</v>
      </c>
      <c r="F12" s="188">
        <f t="shared" si="1"/>
        <v>3180</v>
      </c>
      <c r="G12" s="188">
        <v>1675</v>
      </c>
      <c r="H12" s="188">
        <v>1505</v>
      </c>
      <c r="I12" s="188">
        <v>0</v>
      </c>
      <c r="J12" s="188">
        <v>0</v>
      </c>
      <c r="K12" s="188">
        <v>0</v>
      </c>
      <c r="L12" s="188">
        <v>375</v>
      </c>
      <c r="M12" s="188">
        <f t="shared" si="2"/>
        <v>999</v>
      </c>
      <c r="N12" s="188">
        <v>999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21953</v>
      </c>
      <c r="V12" s="188">
        <v>21563</v>
      </c>
      <c r="W12" s="188">
        <v>362</v>
      </c>
      <c r="X12" s="188">
        <v>28</v>
      </c>
      <c r="Y12" s="188">
        <v>0</v>
      </c>
      <c r="Z12" s="188">
        <v>0</v>
      </c>
      <c r="AA12" s="188">
        <v>0</v>
      </c>
      <c r="AB12" s="188">
        <f t="shared" si="4"/>
        <v>3895</v>
      </c>
      <c r="AC12" s="188">
        <v>375</v>
      </c>
      <c r="AD12" s="188">
        <v>2861</v>
      </c>
      <c r="AE12" s="188">
        <f t="shared" si="5"/>
        <v>659</v>
      </c>
      <c r="AF12" s="188">
        <v>413</v>
      </c>
      <c r="AG12" s="188">
        <v>246</v>
      </c>
      <c r="AH12" s="188">
        <v>0</v>
      </c>
      <c r="AI12" s="188">
        <v>0</v>
      </c>
      <c r="AJ12" s="188">
        <v>0</v>
      </c>
    </row>
    <row r="13" spans="1:36" ht="13.5">
      <c r="A13" s="182" t="s">
        <v>141</v>
      </c>
      <c r="B13" s="182" t="s">
        <v>242</v>
      </c>
      <c r="C13" s="184" t="s">
        <v>243</v>
      </c>
      <c r="D13" s="188">
        <f t="shared" si="0"/>
        <v>19304</v>
      </c>
      <c r="E13" s="188">
        <v>16247</v>
      </c>
      <c r="F13" s="188">
        <f t="shared" si="1"/>
        <v>2165</v>
      </c>
      <c r="G13" s="188">
        <v>1342</v>
      </c>
      <c r="H13" s="188">
        <v>823</v>
      </c>
      <c r="I13" s="188">
        <v>0</v>
      </c>
      <c r="J13" s="188">
        <v>0</v>
      </c>
      <c r="K13" s="188">
        <v>0</v>
      </c>
      <c r="L13" s="188">
        <v>77</v>
      </c>
      <c r="M13" s="188">
        <f t="shared" si="2"/>
        <v>815</v>
      </c>
      <c r="N13" s="188">
        <v>584</v>
      </c>
      <c r="O13" s="188">
        <v>226</v>
      </c>
      <c r="P13" s="188">
        <v>0</v>
      </c>
      <c r="Q13" s="188">
        <v>0</v>
      </c>
      <c r="R13" s="188">
        <v>0</v>
      </c>
      <c r="S13" s="188">
        <v>5</v>
      </c>
      <c r="T13" s="188">
        <v>0</v>
      </c>
      <c r="U13" s="188">
        <f t="shared" si="3"/>
        <v>16813</v>
      </c>
      <c r="V13" s="188">
        <v>16247</v>
      </c>
      <c r="W13" s="188">
        <v>537</v>
      </c>
      <c r="X13" s="188">
        <v>29</v>
      </c>
      <c r="Y13" s="188">
        <v>0</v>
      </c>
      <c r="Z13" s="188">
        <v>0</v>
      </c>
      <c r="AA13" s="188">
        <v>0</v>
      </c>
      <c r="AB13" s="188">
        <f t="shared" si="4"/>
        <v>3910</v>
      </c>
      <c r="AC13" s="188">
        <v>77</v>
      </c>
      <c r="AD13" s="188">
        <v>2691</v>
      </c>
      <c r="AE13" s="188">
        <f t="shared" si="5"/>
        <v>1142</v>
      </c>
      <c r="AF13" s="188">
        <v>550</v>
      </c>
      <c r="AG13" s="188">
        <v>592</v>
      </c>
      <c r="AH13" s="188">
        <v>0</v>
      </c>
      <c r="AI13" s="188">
        <v>0</v>
      </c>
      <c r="AJ13" s="188">
        <v>0</v>
      </c>
    </row>
    <row r="14" spans="1:36" ht="13.5">
      <c r="A14" s="182" t="s">
        <v>141</v>
      </c>
      <c r="B14" s="182" t="s">
        <v>244</v>
      </c>
      <c r="C14" s="184" t="s">
        <v>245</v>
      </c>
      <c r="D14" s="188">
        <f t="shared" si="0"/>
        <v>29020</v>
      </c>
      <c r="E14" s="188">
        <v>24518</v>
      </c>
      <c r="F14" s="188">
        <f t="shared" si="1"/>
        <v>3283</v>
      </c>
      <c r="G14" s="188">
        <v>0</v>
      </c>
      <c r="H14" s="188">
        <v>3283</v>
      </c>
      <c r="I14" s="188">
        <v>0</v>
      </c>
      <c r="J14" s="188">
        <v>0</v>
      </c>
      <c r="K14" s="188">
        <v>0</v>
      </c>
      <c r="L14" s="188">
        <v>412</v>
      </c>
      <c r="M14" s="188">
        <f t="shared" si="2"/>
        <v>807</v>
      </c>
      <c r="N14" s="188">
        <v>795</v>
      </c>
      <c r="O14" s="188">
        <v>0</v>
      </c>
      <c r="P14" s="188">
        <v>9</v>
      </c>
      <c r="Q14" s="188">
        <v>0</v>
      </c>
      <c r="R14" s="188">
        <v>3</v>
      </c>
      <c r="S14" s="188">
        <v>0</v>
      </c>
      <c r="T14" s="188">
        <v>0</v>
      </c>
      <c r="U14" s="188">
        <f t="shared" si="3"/>
        <v>26334</v>
      </c>
      <c r="V14" s="188">
        <v>24518</v>
      </c>
      <c r="W14" s="188">
        <v>0</v>
      </c>
      <c r="X14" s="188">
        <v>1816</v>
      </c>
      <c r="Y14" s="188">
        <v>0</v>
      </c>
      <c r="Z14" s="188">
        <v>0</v>
      </c>
      <c r="AA14" s="188">
        <v>0</v>
      </c>
      <c r="AB14" s="188">
        <f t="shared" si="4"/>
        <v>412</v>
      </c>
      <c r="AC14" s="188">
        <v>412</v>
      </c>
      <c r="AD14" s="188">
        <v>0</v>
      </c>
      <c r="AE14" s="188">
        <f t="shared" si="5"/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141</v>
      </c>
      <c r="B15" s="182" t="s">
        <v>19</v>
      </c>
      <c r="C15" s="184" t="s">
        <v>20</v>
      </c>
      <c r="D15" s="188">
        <f t="shared" si="0"/>
        <v>9619</v>
      </c>
      <c r="E15" s="188">
        <v>7431</v>
      </c>
      <c r="F15" s="188">
        <f t="shared" si="1"/>
        <v>702</v>
      </c>
      <c r="G15" s="188">
        <v>0</v>
      </c>
      <c r="H15" s="188">
        <v>702</v>
      </c>
      <c r="I15" s="188">
        <v>0</v>
      </c>
      <c r="J15" s="188">
        <v>0</v>
      </c>
      <c r="K15" s="188">
        <v>0</v>
      </c>
      <c r="L15" s="188">
        <v>887</v>
      </c>
      <c r="M15" s="188">
        <f t="shared" si="2"/>
        <v>599</v>
      </c>
      <c r="N15" s="188">
        <v>236</v>
      </c>
      <c r="O15" s="188">
        <v>363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7431</v>
      </c>
      <c r="V15" s="188">
        <v>7431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1717</v>
      </c>
      <c r="AC15" s="188">
        <v>887</v>
      </c>
      <c r="AD15" s="188">
        <v>830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141</v>
      </c>
      <c r="B16" s="182" t="s">
        <v>246</v>
      </c>
      <c r="C16" s="184" t="s">
        <v>247</v>
      </c>
      <c r="D16" s="188">
        <f t="shared" si="0"/>
        <v>6976</v>
      </c>
      <c r="E16" s="188">
        <v>5039</v>
      </c>
      <c r="F16" s="188">
        <f t="shared" si="1"/>
        <v>64</v>
      </c>
      <c r="G16" s="188">
        <v>0</v>
      </c>
      <c r="H16" s="188">
        <v>64</v>
      </c>
      <c r="I16" s="188">
        <v>0</v>
      </c>
      <c r="J16" s="188">
        <v>0</v>
      </c>
      <c r="K16" s="188">
        <v>0</v>
      </c>
      <c r="L16" s="188">
        <v>1724</v>
      </c>
      <c r="M16" s="188">
        <f t="shared" si="2"/>
        <v>149</v>
      </c>
      <c r="N16" s="188">
        <v>125</v>
      </c>
      <c r="O16" s="188">
        <v>24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5039</v>
      </c>
      <c r="V16" s="188">
        <v>5039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2873</v>
      </c>
      <c r="AC16" s="188">
        <v>1724</v>
      </c>
      <c r="AD16" s="188">
        <v>1149</v>
      </c>
      <c r="AE16" s="188">
        <f t="shared" si="5"/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141</v>
      </c>
      <c r="B17" s="182" t="s">
        <v>248</v>
      </c>
      <c r="C17" s="184" t="s">
        <v>249</v>
      </c>
      <c r="D17" s="188">
        <f t="shared" si="0"/>
        <v>1201</v>
      </c>
      <c r="E17" s="188">
        <v>1027</v>
      </c>
      <c r="F17" s="188">
        <f t="shared" si="1"/>
        <v>59</v>
      </c>
      <c r="G17" s="188">
        <v>0</v>
      </c>
      <c r="H17" s="188">
        <v>59</v>
      </c>
      <c r="I17" s="188">
        <v>0</v>
      </c>
      <c r="J17" s="188">
        <v>0</v>
      </c>
      <c r="K17" s="188">
        <v>0</v>
      </c>
      <c r="L17" s="188">
        <v>53</v>
      </c>
      <c r="M17" s="188">
        <f t="shared" si="2"/>
        <v>62</v>
      </c>
      <c r="N17" s="188">
        <v>38</v>
      </c>
      <c r="O17" s="188">
        <v>24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1027</v>
      </c>
      <c r="V17" s="188">
        <v>1027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259</v>
      </c>
      <c r="AC17" s="188">
        <v>53</v>
      </c>
      <c r="AD17" s="188">
        <v>203</v>
      </c>
      <c r="AE17" s="188">
        <f t="shared" si="5"/>
        <v>3</v>
      </c>
      <c r="AF17" s="188">
        <v>0</v>
      </c>
      <c r="AG17" s="188">
        <v>3</v>
      </c>
      <c r="AH17" s="188">
        <v>0</v>
      </c>
      <c r="AI17" s="188">
        <v>0</v>
      </c>
      <c r="AJ17" s="188">
        <v>0</v>
      </c>
    </row>
    <row r="18" spans="1:36" ht="13.5">
      <c r="A18" s="182" t="s">
        <v>141</v>
      </c>
      <c r="B18" s="182" t="s">
        <v>250</v>
      </c>
      <c r="C18" s="184" t="s">
        <v>251</v>
      </c>
      <c r="D18" s="188">
        <f t="shared" si="0"/>
        <v>836</v>
      </c>
      <c r="E18" s="188">
        <v>702</v>
      </c>
      <c r="F18" s="188">
        <f t="shared" si="1"/>
        <v>33</v>
      </c>
      <c r="G18" s="188">
        <v>0</v>
      </c>
      <c r="H18" s="188">
        <v>33</v>
      </c>
      <c r="I18" s="188">
        <v>0</v>
      </c>
      <c r="J18" s="188">
        <v>0</v>
      </c>
      <c r="K18" s="188">
        <v>0</v>
      </c>
      <c r="L18" s="188">
        <v>75</v>
      </c>
      <c r="M18" s="188">
        <f t="shared" si="2"/>
        <v>26</v>
      </c>
      <c r="N18" s="188">
        <v>24</v>
      </c>
      <c r="O18" s="188">
        <v>2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f t="shared" si="3"/>
        <v>702</v>
      </c>
      <c r="V18" s="188">
        <v>702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172</v>
      </c>
      <c r="AC18" s="188">
        <v>75</v>
      </c>
      <c r="AD18" s="188">
        <v>96</v>
      </c>
      <c r="AE18" s="188">
        <f t="shared" si="5"/>
        <v>1</v>
      </c>
      <c r="AF18" s="188">
        <v>0</v>
      </c>
      <c r="AG18" s="188">
        <v>1</v>
      </c>
      <c r="AH18" s="188">
        <v>0</v>
      </c>
      <c r="AI18" s="188">
        <v>0</v>
      </c>
      <c r="AJ18" s="188">
        <v>0</v>
      </c>
    </row>
    <row r="19" spans="1:36" ht="13.5">
      <c r="A19" s="182" t="s">
        <v>141</v>
      </c>
      <c r="B19" s="182" t="s">
        <v>21</v>
      </c>
      <c r="C19" s="184" t="s">
        <v>22</v>
      </c>
      <c r="D19" s="188">
        <f t="shared" si="0"/>
        <v>2422</v>
      </c>
      <c r="E19" s="188">
        <v>1992</v>
      </c>
      <c r="F19" s="188">
        <f t="shared" si="1"/>
        <v>83</v>
      </c>
      <c r="G19" s="188">
        <v>0</v>
      </c>
      <c r="H19" s="188">
        <v>83</v>
      </c>
      <c r="I19" s="188">
        <v>0</v>
      </c>
      <c r="J19" s="188">
        <v>0</v>
      </c>
      <c r="K19" s="188">
        <v>0</v>
      </c>
      <c r="L19" s="188">
        <v>215</v>
      </c>
      <c r="M19" s="188">
        <f t="shared" si="2"/>
        <v>132</v>
      </c>
      <c r="N19" s="188">
        <v>84</v>
      </c>
      <c r="O19" s="188">
        <v>48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1992</v>
      </c>
      <c r="V19" s="188">
        <v>1992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602</v>
      </c>
      <c r="AC19" s="188">
        <v>215</v>
      </c>
      <c r="AD19" s="188">
        <v>381</v>
      </c>
      <c r="AE19" s="188">
        <f t="shared" si="5"/>
        <v>6</v>
      </c>
      <c r="AF19" s="188">
        <v>0</v>
      </c>
      <c r="AG19" s="188">
        <v>6</v>
      </c>
      <c r="AH19" s="188">
        <v>0</v>
      </c>
      <c r="AI19" s="188">
        <v>0</v>
      </c>
      <c r="AJ19" s="188">
        <v>0</v>
      </c>
    </row>
    <row r="20" spans="1:36" ht="13.5">
      <c r="A20" s="182" t="s">
        <v>141</v>
      </c>
      <c r="B20" s="182" t="s">
        <v>252</v>
      </c>
      <c r="C20" s="184" t="s">
        <v>253</v>
      </c>
      <c r="D20" s="188">
        <f t="shared" si="0"/>
        <v>4634</v>
      </c>
      <c r="E20" s="188">
        <v>4081</v>
      </c>
      <c r="F20" s="188">
        <f t="shared" si="1"/>
        <v>512</v>
      </c>
      <c r="G20" s="188">
        <v>368</v>
      </c>
      <c r="H20" s="188">
        <v>144</v>
      </c>
      <c r="I20" s="188">
        <v>0</v>
      </c>
      <c r="J20" s="188">
        <v>0</v>
      </c>
      <c r="K20" s="188">
        <v>0</v>
      </c>
      <c r="L20" s="188">
        <v>41</v>
      </c>
      <c r="M20" s="188">
        <f t="shared" si="2"/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4203</v>
      </c>
      <c r="V20" s="188">
        <v>4081</v>
      </c>
      <c r="W20" s="188">
        <v>122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770</v>
      </c>
      <c r="AC20" s="188">
        <v>41</v>
      </c>
      <c r="AD20" s="188">
        <v>590</v>
      </c>
      <c r="AE20" s="188">
        <f t="shared" si="5"/>
        <v>139</v>
      </c>
      <c r="AF20" s="188">
        <v>131</v>
      </c>
      <c r="AG20" s="188">
        <v>8</v>
      </c>
      <c r="AH20" s="188">
        <v>0</v>
      </c>
      <c r="AI20" s="188">
        <v>0</v>
      </c>
      <c r="AJ20" s="188">
        <v>0</v>
      </c>
    </row>
    <row r="21" spans="1:36" ht="13.5">
      <c r="A21" s="182" t="s">
        <v>141</v>
      </c>
      <c r="B21" s="182" t="s">
        <v>254</v>
      </c>
      <c r="C21" s="184" t="s">
        <v>255</v>
      </c>
      <c r="D21" s="188">
        <f t="shared" si="0"/>
        <v>3339</v>
      </c>
      <c r="E21" s="188">
        <v>2827</v>
      </c>
      <c r="F21" s="188">
        <f t="shared" si="1"/>
        <v>488</v>
      </c>
      <c r="G21" s="188">
        <v>217</v>
      </c>
      <c r="H21" s="188">
        <v>271</v>
      </c>
      <c r="I21" s="188">
        <v>0</v>
      </c>
      <c r="J21" s="188">
        <v>0</v>
      </c>
      <c r="K21" s="188">
        <v>0</v>
      </c>
      <c r="L21" s="188">
        <v>24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2899</v>
      </c>
      <c r="V21" s="188">
        <v>2827</v>
      </c>
      <c r="W21" s="188">
        <v>72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522</v>
      </c>
      <c r="AC21" s="188">
        <v>24</v>
      </c>
      <c r="AD21" s="188">
        <v>408</v>
      </c>
      <c r="AE21" s="188">
        <f t="shared" si="5"/>
        <v>90</v>
      </c>
      <c r="AF21" s="188">
        <v>77</v>
      </c>
      <c r="AG21" s="188">
        <v>13</v>
      </c>
      <c r="AH21" s="188">
        <v>0</v>
      </c>
      <c r="AI21" s="188">
        <v>0</v>
      </c>
      <c r="AJ21" s="188">
        <v>0</v>
      </c>
    </row>
    <row r="22" spans="1:36" ht="13.5">
      <c r="A22" s="182" t="s">
        <v>141</v>
      </c>
      <c r="B22" s="182" t="s">
        <v>256</v>
      </c>
      <c r="C22" s="184" t="s">
        <v>257</v>
      </c>
      <c r="D22" s="188">
        <f t="shared" si="0"/>
        <v>4072</v>
      </c>
      <c r="E22" s="188">
        <v>3249</v>
      </c>
      <c r="F22" s="188">
        <f t="shared" si="1"/>
        <v>103</v>
      </c>
      <c r="G22" s="188">
        <v>26</v>
      </c>
      <c r="H22" s="188">
        <v>77</v>
      </c>
      <c r="I22" s="188">
        <v>0</v>
      </c>
      <c r="J22" s="188">
        <v>0</v>
      </c>
      <c r="K22" s="188">
        <v>0</v>
      </c>
      <c r="L22" s="188">
        <v>706</v>
      </c>
      <c r="M22" s="188">
        <f t="shared" si="2"/>
        <v>14</v>
      </c>
      <c r="N22" s="188">
        <v>0</v>
      </c>
      <c r="O22" s="188">
        <v>14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3281</v>
      </c>
      <c r="V22" s="188">
        <v>3249</v>
      </c>
      <c r="W22" s="188">
        <v>19</v>
      </c>
      <c r="X22" s="188">
        <v>13</v>
      </c>
      <c r="Y22" s="188">
        <v>0</v>
      </c>
      <c r="Z22" s="188">
        <v>0</v>
      </c>
      <c r="AA22" s="188">
        <v>0</v>
      </c>
      <c r="AB22" s="188">
        <f t="shared" si="4"/>
        <v>1272</v>
      </c>
      <c r="AC22" s="188">
        <v>706</v>
      </c>
      <c r="AD22" s="188">
        <v>566</v>
      </c>
      <c r="AE22" s="188">
        <f t="shared" si="5"/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141</v>
      </c>
      <c r="B23" s="182" t="s">
        <v>258</v>
      </c>
      <c r="C23" s="184" t="s">
        <v>259</v>
      </c>
      <c r="D23" s="188">
        <f t="shared" si="0"/>
        <v>1144</v>
      </c>
      <c r="E23" s="188">
        <v>891</v>
      </c>
      <c r="F23" s="188">
        <f t="shared" si="1"/>
        <v>56</v>
      </c>
      <c r="G23" s="188">
        <v>9</v>
      </c>
      <c r="H23" s="188">
        <v>47</v>
      </c>
      <c r="I23" s="188">
        <v>0</v>
      </c>
      <c r="J23" s="188">
        <v>0</v>
      </c>
      <c r="K23" s="188">
        <v>0</v>
      </c>
      <c r="L23" s="188">
        <v>192</v>
      </c>
      <c r="M23" s="188">
        <f t="shared" si="2"/>
        <v>5</v>
      </c>
      <c r="N23" s="188">
        <v>0</v>
      </c>
      <c r="O23" s="188">
        <v>5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906</v>
      </c>
      <c r="V23" s="188">
        <v>891</v>
      </c>
      <c r="W23" s="188">
        <v>7</v>
      </c>
      <c r="X23" s="188">
        <v>8</v>
      </c>
      <c r="Y23" s="188">
        <v>0</v>
      </c>
      <c r="Z23" s="188">
        <v>0</v>
      </c>
      <c r="AA23" s="188">
        <v>0</v>
      </c>
      <c r="AB23" s="188">
        <f t="shared" si="4"/>
        <v>347</v>
      </c>
      <c r="AC23" s="188">
        <v>192</v>
      </c>
      <c r="AD23" s="188">
        <v>155</v>
      </c>
      <c r="AE23" s="188">
        <f t="shared" si="5"/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141</v>
      </c>
      <c r="B24" s="182" t="s">
        <v>260</v>
      </c>
      <c r="C24" s="184" t="s">
        <v>261</v>
      </c>
      <c r="D24" s="188">
        <f t="shared" si="0"/>
        <v>570</v>
      </c>
      <c r="E24" s="188">
        <v>439</v>
      </c>
      <c r="F24" s="188">
        <f t="shared" si="1"/>
        <v>39</v>
      </c>
      <c r="G24" s="188">
        <v>12</v>
      </c>
      <c r="H24" s="188">
        <v>27</v>
      </c>
      <c r="I24" s="188">
        <v>0</v>
      </c>
      <c r="J24" s="188">
        <v>0</v>
      </c>
      <c r="K24" s="188">
        <v>0</v>
      </c>
      <c r="L24" s="188">
        <v>87</v>
      </c>
      <c r="M24" s="188">
        <f t="shared" si="2"/>
        <v>5</v>
      </c>
      <c r="N24" s="188">
        <v>0</v>
      </c>
      <c r="O24" s="188">
        <v>5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454</v>
      </c>
      <c r="V24" s="188">
        <v>439</v>
      </c>
      <c r="W24" s="188">
        <v>9</v>
      </c>
      <c r="X24" s="188">
        <v>6</v>
      </c>
      <c r="Y24" s="188">
        <v>0</v>
      </c>
      <c r="Z24" s="188">
        <v>0</v>
      </c>
      <c r="AA24" s="188">
        <v>0</v>
      </c>
      <c r="AB24" s="188">
        <f t="shared" si="4"/>
        <v>164</v>
      </c>
      <c r="AC24" s="188">
        <v>87</v>
      </c>
      <c r="AD24" s="188">
        <v>77</v>
      </c>
      <c r="AE24" s="188">
        <f t="shared" si="5"/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141</v>
      </c>
      <c r="B25" s="182" t="s">
        <v>262</v>
      </c>
      <c r="C25" s="184" t="s">
        <v>263</v>
      </c>
      <c r="D25" s="188">
        <f t="shared" si="0"/>
        <v>5261</v>
      </c>
      <c r="E25" s="188">
        <v>4062</v>
      </c>
      <c r="F25" s="188">
        <f t="shared" si="1"/>
        <v>1141</v>
      </c>
      <c r="G25" s="188">
        <v>776</v>
      </c>
      <c r="H25" s="188">
        <v>365</v>
      </c>
      <c r="I25" s="188">
        <v>0</v>
      </c>
      <c r="J25" s="188">
        <v>0</v>
      </c>
      <c r="K25" s="188">
        <v>0</v>
      </c>
      <c r="L25" s="188">
        <v>58</v>
      </c>
      <c r="M25" s="188">
        <f t="shared" si="2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4562</v>
      </c>
      <c r="V25" s="188">
        <v>4062</v>
      </c>
      <c r="W25" s="188">
        <v>457</v>
      </c>
      <c r="X25" s="188">
        <v>43</v>
      </c>
      <c r="Y25" s="188">
        <v>0</v>
      </c>
      <c r="Z25" s="188">
        <v>0</v>
      </c>
      <c r="AA25" s="188">
        <v>0</v>
      </c>
      <c r="AB25" s="188">
        <f t="shared" si="4"/>
        <v>870</v>
      </c>
      <c r="AC25" s="188">
        <v>58</v>
      </c>
      <c r="AD25" s="188">
        <v>681</v>
      </c>
      <c r="AE25" s="188">
        <f t="shared" si="5"/>
        <v>131</v>
      </c>
      <c r="AF25" s="188">
        <v>131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141</v>
      </c>
      <c r="B26" s="182" t="s">
        <v>264</v>
      </c>
      <c r="C26" s="184" t="s">
        <v>265</v>
      </c>
      <c r="D26" s="188">
        <f t="shared" si="0"/>
        <v>3693</v>
      </c>
      <c r="E26" s="188">
        <v>2765</v>
      </c>
      <c r="F26" s="188">
        <f t="shared" si="1"/>
        <v>734</v>
      </c>
      <c r="G26" s="188">
        <v>398</v>
      </c>
      <c r="H26" s="188">
        <v>336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194</v>
      </c>
      <c r="N26" s="188">
        <v>194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3109</v>
      </c>
      <c r="V26" s="188">
        <v>2765</v>
      </c>
      <c r="W26" s="188">
        <v>294</v>
      </c>
      <c r="X26" s="188">
        <v>50</v>
      </c>
      <c r="Y26" s="188">
        <v>0</v>
      </c>
      <c r="Z26" s="188">
        <v>0</v>
      </c>
      <c r="AA26" s="188">
        <v>0</v>
      </c>
      <c r="AB26" s="188">
        <f t="shared" si="4"/>
        <v>313</v>
      </c>
      <c r="AC26" s="188">
        <v>0</v>
      </c>
      <c r="AD26" s="188">
        <v>311</v>
      </c>
      <c r="AE26" s="188">
        <f t="shared" si="5"/>
        <v>2</v>
      </c>
      <c r="AF26" s="188">
        <v>2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141</v>
      </c>
      <c r="B27" s="182" t="s">
        <v>266</v>
      </c>
      <c r="C27" s="184" t="s">
        <v>267</v>
      </c>
      <c r="D27" s="188">
        <f t="shared" si="0"/>
        <v>4058</v>
      </c>
      <c r="E27" s="188">
        <v>3257</v>
      </c>
      <c r="F27" s="188">
        <f t="shared" si="1"/>
        <v>784</v>
      </c>
      <c r="G27" s="188">
        <v>644</v>
      </c>
      <c r="H27" s="188">
        <v>140</v>
      </c>
      <c r="I27" s="188">
        <v>0</v>
      </c>
      <c r="J27" s="188">
        <v>0</v>
      </c>
      <c r="K27" s="188">
        <v>0</v>
      </c>
      <c r="L27" s="188">
        <v>17</v>
      </c>
      <c r="M27" s="188">
        <f t="shared" si="2"/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3542</v>
      </c>
      <c r="V27" s="188">
        <v>3257</v>
      </c>
      <c r="W27" s="188">
        <v>285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748</v>
      </c>
      <c r="AC27" s="188">
        <v>17</v>
      </c>
      <c r="AD27" s="188">
        <v>518</v>
      </c>
      <c r="AE27" s="188">
        <f t="shared" si="5"/>
        <v>213</v>
      </c>
      <c r="AF27" s="188">
        <v>213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141</v>
      </c>
      <c r="B28" s="182" t="s">
        <v>268</v>
      </c>
      <c r="C28" s="184" t="s">
        <v>269</v>
      </c>
      <c r="D28" s="188">
        <f t="shared" si="0"/>
        <v>7085</v>
      </c>
      <c r="E28" s="188">
        <v>5398</v>
      </c>
      <c r="F28" s="188">
        <f t="shared" si="1"/>
        <v>1556</v>
      </c>
      <c r="G28" s="188">
        <v>1359</v>
      </c>
      <c r="H28" s="188">
        <v>197</v>
      </c>
      <c r="I28" s="188">
        <v>0</v>
      </c>
      <c r="J28" s="188">
        <v>0</v>
      </c>
      <c r="K28" s="188">
        <v>0</v>
      </c>
      <c r="L28" s="188">
        <v>131</v>
      </c>
      <c r="M28" s="188">
        <f t="shared" si="2"/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6000</v>
      </c>
      <c r="V28" s="188">
        <v>5398</v>
      </c>
      <c r="W28" s="188">
        <v>602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1438</v>
      </c>
      <c r="AC28" s="188">
        <v>131</v>
      </c>
      <c r="AD28" s="188">
        <v>858</v>
      </c>
      <c r="AE28" s="188">
        <f t="shared" si="5"/>
        <v>449</v>
      </c>
      <c r="AF28" s="188">
        <v>449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141</v>
      </c>
      <c r="B29" s="182" t="s">
        <v>270</v>
      </c>
      <c r="C29" s="184" t="s">
        <v>271</v>
      </c>
      <c r="D29" s="188">
        <f t="shared" si="0"/>
        <v>6416</v>
      </c>
      <c r="E29" s="188">
        <v>5129</v>
      </c>
      <c r="F29" s="188">
        <f t="shared" si="1"/>
        <v>331</v>
      </c>
      <c r="G29" s="188">
        <v>70</v>
      </c>
      <c r="H29" s="188">
        <v>261</v>
      </c>
      <c r="I29" s="188">
        <v>0</v>
      </c>
      <c r="J29" s="188">
        <v>0</v>
      </c>
      <c r="K29" s="188">
        <v>0</v>
      </c>
      <c r="L29" s="188">
        <v>906</v>
      </c>
      <c r="M29" s="188">
        <f t="shared" si="2"/>
        <v>50</v>
      </c>
      <c r="N29" s="188">
        <v>50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5229</v>
      </c>
      <c r="V29" s="188">
        <v>5129</v>
      </c>
      <c r="W29" s="188">
        <v>52</v>
      </c>
      <c r="X29" s="188">
        <v>48</v>
      </c>
      <c r="Y29" s="188">
        <v>0</v>
      </c>
      <c r="Z29" s="188">
        <v>0</v>
      </c>
      <c r="AA29" s="188">
        <v>0</v>
      </c>
      <c r="AB29" s="188">
        <f t="shared" si="4"/>
        <v>1481</v>
      </c>
      <c r="AC29" s="188">
        <v>906</v>
      </c>
      <c r="AD29" s="188">
        <v>575</v>
      </c>
      <c r="AE29" s="188">
        <f t="shared" si="5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141</v>
      </c>
      <c r="B30" s="182" t="s">
        <v>272</v>
      </c>
      <c r="C30" s="184" t="s">
        <v>273</v>
      </c>
      <c r="D30" s="188">
        <f t="shared" si="0"/>
        <v>2798</v>
      </c>
      <c r="E30" s="188">
        <v>1977</v>
      </c>
      <c r="F30" s="188">
        <f t="shared" si="1"/>
        <v>649</v>
      </c>
      <c r="G30" s="188">
        <v>574</v>
      </c>
      <c r="H30" s="188">
        <v>75</v>
      </c>
      <c r="I30" s="188">
        <v>0</v>
      </c>
      <c r="J30" s="188">
        <v>0</v>
      </c>
      <c r="K30" s="188">
        <v>0</v>
      </c>
      <c r="L30" s="188">
        <v>172</v>
      </c>
      <c r="M30" s="188">
        <f t="shared" si="2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2231</v>
      </c>
      <c r="V30" s="188">
        <v>1977</v>
      </c>
      <c r="W30" s="188">
        <v>254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676</v>
      </c>
      <c r="AC30" s="188">
        <v>172</v>
      </c>
      <c r="AD30" s="188">
        <v>314</v>
      </c>
      <c r="AE30" s="188">
        <f t="shared" si="5"/>
        <v>190</v>
      </c>
      <c r="AF30" s="188">
        <v>190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141</v>
      </c>
      <c r="B31" s="182" t="s">
        <v>274</v>
      </c>
      <c r="C31" s="184" t="s">
        <v>275</v>
      </c>
      <c r="D31" s="188">
        <f t="shared" si="0"/>
        <v>1295</v>
      </c>
      <c r="E31" s="188">
        <v>988</v>
      </c>
      <c r="F31" s="188">
        <f t="shared" si="1"/>
        <v>253</v>
      </c>
      <c r="G31" s="188">
        <v>156</v>
      </c>
      <c r="H31" s="188">
        <v>97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54</v>
      </c>
      <c r="N31" s="188">
        <v>54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1118</v>
      </c>
      <c r="V31" s="188">
        <v>988</v>
      </c>
      <c r="W31" s="188">
        <v>115</v>
      </c>
      <c r="X31" s="188">
        <v>15</v>
      </c>
      <c r="Y31" s="188">
        <v>0</v>
      </c>
      <c r="Z31" s="188">
        <v>0</v>
      </c>
      <c r="AA31" s="188">
        <v>0</v>
      </c>
      <c r="AB31" s="188">
        <f t="shared" si="4"/>
        <v>111</v>
      </c>
      <c r="AC31" s="188">
        <v>0</v>
      </c>
      <c r="AD31" s="188">
        <v>110</v>
      </c>
      <c r="AE31" s="188">
        <f t="shared" si="5"/>
        <v>1</v>
      </c>
      <c r="AF31" s="188">
        <v>1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141</v>
      </c>
      <c r="B32" s="182" t="s">
        <v>276</v>
      </c>
      <c r="C32" s="184" t="s">
        <v>277</v>
      </c>
      <c r="D32" s="188">
        <f t="shared" si="0"/>
        <v>3621</v>
      </c>
      <c r="E32" s="188">
        <v>2894</v>
      </c>
      <c r="F32" s="188">
        <f t="shared" si="1"/>
        <v>727</v>
      </c>
      <c r="G32" s="188">
        <v>305</v>
      </c>
      <c r="H32" s="188">
        <v>422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3194</v>
      </c>
      <c r="V32" s="188">
        <v>2894</v>
      </c>
      <c r="W32" s="188">
        <v>225</v>
      </c>
      <c r="X32" s="188">
        <v>75</v>
      </c>
      <c r="Y32" s="188">
        <v>0</v>
      </c>
      <c r="Z32" s="188">
        <v>0</v>
      </c>
      <c r="AA32" s="188">
        <v>0</v>
      </c>
      <c r="AB32" s="188">
        <f t="shared" si="4"/>
        <v>505</v>
      </c>
      <c r="AC32" s="188">
        <v>0</v>
      </c>
      <c r="AD32" s="188">
        <v>504</v>
      </c>
      <c r="AE32" s="188">
        <f t="shared" si="5"/>
        <v>1</v>
      </c>
      <c r="AF32" s="188">
        <v>1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141</v>
      </c>
      <c r="B33" s="182" t="s">
        <v>278</v>
      </c>
      <c r="C33" s="184" t="s">
        <v>279</v>
      </c>
      <c r="D33" s="188">
        <f t="shared" si="0"/>
        <v>4107</v>
      </c>
      <c r="E33" s="188">
        <v>3303</v>
      </c>
      <c r="F33" s="188">
        <f t="shared" si="1"/>
        <v>255</v>
      </c>
      <c r="G33" s="188">
        <v>0</v>
      </c>
      <c r="H33" s="188">
        <v>255</v>
      </c>
      <c r="I33" s="188">
        <v>0</v>
      </c>
      <c r="J33" s="188">
        <v>0</v>
      </c>
      <c r="K33" s="188">
        <v>0</v>
      </c>
      <c r="L33" s="188">
        <v>549</v>
      </c>
      <c r="M33" s="188">
        <f t="shared" si="2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3303</v>
      </c>
      <c r="V33" s="188">
        <v>3303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933</v>
      </c>
      <c r="AC33" s="188">
        <v>549</v>
      </c>
      <c r="AD33" s="188">
        <v>384</v>
      </c>
      <c r="AE33" s="188">
        <f t="shared" si="5"/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141</v>
      </c>
      <c r="B34" s="182" t="s">
        <v>23</v>
      </c>
      <c r="C34" s="184" t="s">
        <v>24</v>
      </c>
      <c r="D34" s="188">
        <f t="shared" si="0"/>
        <v>4117</v>
      </c>
      <c r="E34" s="188">
        <v>3079</v>
      </c>
      <c r="F34" s="188">
        <f t="shared" si="1"/>
        <v>256</v>
      </c>
      <c r="G34" s="188">
        <v>0</v>
      </c>
      <c r="H34" s="188">
        <v>256</v>
      </c>
      <c r="I34" s="188">
        <v>0</v>
      </c>
      <c r="J34" s="188">
        <v>0</v>
      </c>
      <c r="K34" s="188">
        <v>0</v>
      </c>
      <c r="L34" s="188">
        <v>782</v>
      </c>
      <c r="M34" s="188">
        <f t="shared" si="2"/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3"/>
        <v>3079</v>
      </c>
      <c r="V34" s="188">
        <v>3079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4"/>
        <v>1137</v>
      </c>
      <c r="AC34" s="188">
        <v>782</v>
      </c>
      <c r="AD34" s="188">
        <v>355</v>
      </c>
      <c r="AE34" s="188">
        <f t="shared" si="5"/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141</v>
      </c>
      <c r="B35" s="182" t="s">
        <v>280</v>
      </c>
      <c r="C35" s="184" t="s">
        <v>281</v>
      </c>
      <c r="D35" s="188">
        <f t="shared" si="0"/>
        <v>7322</v>
      </c>
      <c r="E35" s="188">
        <v>5417</v>
      </c>
      <c r="F35" s="188">
        <f t="shared" si="1"/>
        <v>870</v>
      </c>
      <c r="G35" s="188">
        <v>514</v>
      </c>
      <c r="H35" s="188">
        <v>356</v>
      </c>
      <c r="I35" s="188">
        <v>0</v>
      </c>
      <c r="J35" s="188">
        <v>0</v>
      </c>
      <c r="K35" s="188">
        <v>0</v>
      </c>
      <c r="L35" s="188">
        <v>858</v>
      </c>
      <c r="M35" s="188">
        <f t="shared" si="2"/>
        <v>177</v>
      </c>
      <c r="N35" s="188">
        <v>177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3"/>
        <v>5780</v>
      </c>
      <c r="V35" s="188">
        <v>5417</v>
      </c>
      <c r="W35" s="188">
        <v>360</v>
      </c>
      <c r="X35" s="188">
        <v>3</v>
      </c>
      <c r="Y35" s="188">
        <v>0</v>
      </c>
      <c r="Z35" s="188">
        <v>0</v>
      </c>
      <c r="AA35" s="188">
        <v>0</v>
      </c>
      <c r="AB35" s="188">
        <f t="shared" si="4"/>
        <v>1510</v>
      </c>
      <c r="AC35" s="188">
        <v>858</v>
      </c>
      <c r="AD35" s="188">
        <v>641</v>
      </c>
      <c r="AE35" s="188">
        <f t="shared" si="5"/>
        <v>11</v>
      </c>
      <c r="AF35" s="188">
        <v>4</v>
      </c>
      <c r="AG35" s="188">
        <v>7</v>
      </c>
      <c r="AH35" s="188">
        <v>0</v>
      </c>
      <c r="AI35" s="188">
        <v>0</v>
      </c>
      <c r="AJ35" s="188">
        <v>0</v>
      </c>
    </row>
    <row r="36" spans="1:36" ht="13.5">
      <c r="A36" s="182" t="s">
        <v>141</v>
      </c>
      <c r="B36" s="182" t="s">
        <v>282</v>
      </c>
      <c r="C36" s="184" t="s">
        <v>283</v>
      </c>
      <c r="D36" s="188">
        <f t="shared" si="0"/>
        <v>6157</v>
      </c>
      <c r="E36" s="188">
        <v>4774</v>
      </c>
      <c r="F36" s="188">
        <f t="shared" si="1"/>
        <v>507</v>
      </c>
      <c r="G36" s="188">
        <v>23</v>
      </c>
      <c r="H36" s="188">
        <v>484</v>
      </c>
      <c r="I36" s="188">
        <v>0</v>
      </c>
      <c r="J36" s="188">
        <v>0</v>
      </c>
      <c r="K36" s="188">
        <v>0</v>
      </c>
      <c r="L36" s="188">
        <v>743</v>
      </c>
      <c r="M36" s="188">
        <f t="shared" si="2"/>
        <v>133</v>
      </c>
      <c r="N36" s="188">
        <v>55</v>
      </c>
      <c r="O36" s="188">
        <v>67</v>
      </c>
      <c r="P36" s="188">
        <v>0</v>
      </c>
      <c r="Q36" s="188">
        <v>0</v>
      </c>
      <c r="R36" s="188">
        <v>0</v>
      </c>
      <c r="S36" s="188">
        <v>0</v>
      </c>
      <c r="T36" s="188">
        <v>11</v>
      </c>
      <c r="U36" s="188">
        <f t="shared" si="3"/>
        <v>4821</v>
      </c>
      <c r="V36" s="188">
        <v>4774</v>
      </c>
      <c r="W36" s="188">
        <v>23</v>
      </c>
      <c r="X36" s="188">
        <v>24</v>
      </c>
      <c r="Y36" s="188">
        <v>0</v>
      </c>
      <c r="Z36" s="188">
        <v>0</v>
      </c>
      <c r="AA36" s="188">
        <v>0</v>
      </c>
      <c r="AB36" s="188">
        <f t="shared" si="4"/>
        <v>1127</v>
      </c>
      <c r="AC36" s="188">
        <v>743</v>
      </c>
      <c r="AD36" s="188">
        <v>229</v>
      </c>
      <c r="AE36" s="188">
        <f t="shared" si="5"/>
        <v>155</v>
      </c>
      <c r="AF36" s="188">
        <v>0</v>
      </c>
      <c r="AG36" s="188">
        <v>155</v>
      </c>
      <c r="AH36" s="188">
        <v>0</v>
      </c>
      <c r="AI36" s="188">
        <v>0</v>
      </c>
      <c r="AJ36" s="188">
        <v>0</v>
      </c>
    </row>
    <row r="37" spans="1:36" ht="13.5">
      <c r="A37" s="182" t="s">
        <v>141</v>
      </c>
      <c r="B37" s="182" t="s">
        <v>284</v>
      </c>
      <c r="C37" s="184" t="s">
        <v>285</v>
      </c>
      <c r="D37" s="188">
        <f t="shared" si="0"/>
        <v>2983</v>
      </c>
      <c r="E37" s="188">
        <v>2334</v>
      </c>
      <c r="F37" s="188">
        <f t="shared" si="1"/>
        <v>649</v>
      </c>
      <c r="G37" s="188">
        <v>0</v>
      </c>
      <c r="H37" s="188">
        <v>649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2"/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3"/>
        <v>2414</v>
      </c>
      <c r="V37" s="188">
        <v>2334</v>
      </c>
      <c r="W37" s="188">
        <v>0</v>
      </c>
      <c r="X37" s="188">
        <v>80</v>
      </c>
      <c r="Y37" s="188">
        <v>0</v>
      </c>
      <c r="Z37" s="188">
        <v>0</v>
      </c>
      <c r="AA37" s="188">
        <v>0</v>
      </c>
      <c r="AB37" s="188">
        <f t="shared" si="4"/>
        <v>414</v>
      </c>
      <c r="AC37" s="188">
        <v>0</v>
      </c>
      <c r="AD37" s="188">
        <v>245</v>
      </c>
      <c r="AE37" s="188">
        <f t="shared" si="5"/>
        <v>169</v>
      </c>
      <c r="AF37" s="188">
        <v>0</v>
      </c>
      <c r="AG37" s="188">
        <v>169</v>
      </c>
      <c r="AH37" s="188">
        <v>0</v>
      </c>
      <c r="AI37" s="188">
        <v>0</v>
      </c>
      <c r="AJ37" s="188">
        <v>0</v>
      </c>
    </row>
    <row r="38" spans="1:36" ht="13.5">
      <c r="A38" s="182" t="s">
        <v>141</v>
      </c>
      <c r="B38" s="182" t="s">
        <v>286</v>
      </c>
      <c r="C38" s="184" t="s">
        <v>287</v>
      </c>
      <c r="D38" s="188">
        <f t="shared" si="0"/>
        <v>2347</v>
      </c>
      <c r="E38" s="188">
        <v>1811</v>
      </c>
      <c r="F38" s="188">
        <f t="shared" si="1"/>
        <v>393</v>
      </c>
      <c r="G38" s="188">
        <v>203</v>
      </c>
      <c r="H38" s="188">
        <v>190</v>
      </c>
      <c r="I38" s="188">
        <v>0</v>
      </c>
      <c r="J38" s="188">
        <v>0</v>
      </c>
      <c r="K38" s="188">
        <v>0</v>
      </c>
      <c r="L38" s="188">
        <v>21</v>
      </c>
      <c r="M38" s="188">
        <f t="shared" si="2"/>
        <v>122</v>
      </c>
      <c r="N38" s="188">
        <v>122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3"/>
        <v>1857</v>
      </c>
      <c r="V38" s="188">
        <v>1811</v>
      </c>
      <c r="W38" s="188">
        <v>44</v>
      </c>
      <c r="X38" s="188">
        <v>2</v>
      </c>
      <c r="Y38" s="188">
        <v>0</v>
      </c>
      <c r="Z38" s="188">
        <v>0</v>
      </c>
      <c r="AA38" s="188">
        <v>0</v>
      </c>
      <c r="AB38" s="188">
        <f t="shared" si="4"/>
        <v>345</v>
      </c>
      <c r="AC38" s="188">
        <v>21</v>
      </c>
      <c r="AD38" s="188">
        <v>242</v>
      </c>
      <c r="AE38" s="188">
        <f t="shared" si="5"/>
        <v>82</v>
      </c>
      <c r="AF38" s="188">
        <v>50</v>
      </c>
      <c r="AG38" s="188">
        <v>32</v>
      </c>
      <c r="AH38" s="188">
        <v>0</v>
      </c>
      <c r="AI38" s="188">
        <v>0</v>
      </c>
      <c r="AJ38" s="188">
        <v>0</v>
      </c>
    </row>
    <row r="39" spans="1:36" ht="13.5">
      <c r="A39" s="182" t="s">
        <v>141</v>
      </c>
      <c r="B39" s="182" t="s">
        <v>288</v>
      </c>
      <c r="C39" s="184" t="s">
        <v>289</v>
      </c>
      <c r="D39" s="188">
        <f t="shared" si="0"/>
        <v>1895</v>
      </c>
      <c r="E39" s="188">
        <v>1472</v>
      </c>
      <c r="F39" s="188">
        <f t="shared" si="1"/>
        <v>301</v>
      </c>
      <c r="G39" s="188">
        <v>126</v>
      </c>
      <c r="H39" s="188">
        <v>175</v>
      </c>
      <c r="I39" s="188">
        <v>0</v>
      </c>
      <c r="J39" s="188">
        <v>0</v>
      </c>
      <c r="K39" s="188">
        <v>0</v>
      </c>
      <c r="L39" s="188">
        <v>75</v>
      </c>
      <c r="M39" s="188">
        <f t="shared" si="2"/>
        <v>47</v>
      </c>
      <c r="N39" s="188">
        <v>47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3"/>
        <v>1562</v>
      </c>
      <c r="V39" s="188">
        <v>1472</v>
      </c>
      <c r="W39" s="188">
        <v>88</v>
      </c>
      <c r="X39" s="188">
        <v>2</v>
      </c>
      <c r="Y39" s="188">
        <v>0</v>
      </c>
      <c r="Z39" s="188">
        <v>0</v>
      </c>
      <c r="AA39" s="188">
        <v>0</v>
      </c>
      <c r="AB39" s="188">
        <f t="shared" si="4"/>
        <v>254</v>
      </c>
      <c r="AC39" s="188">
        <v>75</v>
      </c>
      <c r="AD39" s="188">
        <v>174</v>
      </c>
      <c r="AE39" s="188">
        <f t="shared" si="5"/>
        <v>5</v>
      </c>
      <c r="AF39" s="188">
        <v>1</v>
      </c>
      <c r="AG39" s="188">
        <v>4</v>
      </c>
      <c r="AH39" s="188">
        <v>0</v>
      </c>
      <c r="AI39" s="188">
        <v>0</v>
      </c>
      <c r="AJ39" s="188">
        <v>0</v>
      </c>
    </row>
    <row r="40" spans="1:36" ht="13.5">
      <c r="A40" s="182" t="s">
        <v>141</v>
      </c>
      <c r="B40" s="182" t="s">
        <v>290</v>
      </c>
      <c r="C40" s="184" t="s">
        <v>291</v>
      </c>
      <c r="D40" s="188">
        <f t="shared" si="0"/>
        <v>7908</v>
      </c>
      <c r="E40" s="188">
        <v>5674</v>
      </c>
      <c r="F40" s="188">
        <f t="shared" si="1"/>
        <v>538</v>
      </c>
      <c r="G40" s="188">
        <v>34</v>
      </c>
      <c r="H40" s="188">
        <v>504</v>
      </c>
      <c r="I40" s="188">
        <v>0</v>
      </c>
      <c r="J40" s="188">
        <v>0</v>
      </c>
      <c r="K40" s="188">
        <v>0</v>
      </c>
      <c r="L40" s="188">
        <v>1550</v>
      </c>
      <c r="M40" s="188">
        <f t="shared" si="2"/>
        <v>146</v>
      </c>
      <c r="N40" s="188">
        <v>40</v>
      </c>
      <c r="O40" s="188">
        <v>70</v>
      </c>
      <c r="P40" s="188">
        <v>0</v>
      </c>
      <c r="Q40" s="188">
        <v>0</v>
      </c>
      <c r="R40" s="188">
        <v>0</v>
      </c>
      <c r="S40" s="188">
        <v>0</v>
      </c>
      <c r="T40" s="188">
        <v>36</v>
      </c>
      <c r="U40" s="188">
        <f t="shared" si="3"/>
        <v>5730</v>
      </c>
      <c r="V40" s="188">
        <v>5674</v>
      </c>
      <c r="W40" s="188">
        <v>34</v>
      </c>
      <c r="X40" s="188">
        <v>22</v>
      </c>
      <c r="Y40" s="188">
        <v>0</v>
      </c>
      <c r="Z40" s="188">
        <v>0</v>
      </c>
      <c r="AA40" s="188">
        <v>0</v>
      </c>
      <c r="AB40" s="188">
        <f t="shared" si="4"/>
        <v>1977</v>
      </c>
      <c r="AC40" s="188">
        <v>1550</v>
      </c>
      <c r="AD40" s="188">
        <v>258</v>
      </c>
      <c r="AE40" s="188">
        <f t="shared" si="5"/>
        <v>169</v>
      </c>
      <c r="AF40" s="188">
        <v>0</v>
      </c>
      <c r="AG40" s="188">
        <v>169</v>
      </c>
      <c r="AH40" s="188">
        <v>0</v>
      </c>
      <c r="AI40" s="188">
        <v>0</v>
      </c>
      <c r="AJ40" s="188">
        <v>0</v>
      </c>
    </row>
    <row r="41" spans="1:36" ht="13.5">
      <c r="A41" s="182" t="s">
        <v>141</v>
      </c>
      <c r="B41" s="182" t="s">
        <v>292</v>
      </c>
      <c r="C41" s="184" t="s">
        <v>293</v>
      </c>
      <c r="D41" s="188">
        <f t="shared" si="0"/>
        <v>4815</v>
      </c>
      <c r="E41" s="188">
        <v>4145</v>
      </c>
      <c r="F41" s="188">
        <f t="shared" si="1"/>
        <v>490</v>
      </c>
      <c r="G41" s="188">
        <v>230</v>
      </c>
      <c r="H41" s="188">
        <v>260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180</v>
      </c>
      <c r="N41" s="188">
        <v>180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3"/>
        <v>4202</v>
      </c>
      <c r="V41" s="188">
        <v>4145</v>
      </c>
      <c r="W41" s="188">
        <v>51</v>
      </c>
      <c r="X41" s="188">
        <v>6</v>
      </c>
      <c r="Y41" s="188">
        <v>0</v>
      </c>
      <c r="Z41" s="188">
        <v>0</v>
      </c>
      <c r="AA41" s="188">
        <v>0</v>
      </c>
      <c r="AB41" s="188">
        <f t="shared" si="4"/>
        <v>641</v>
      </c>
      <c r="AC41" s="188">
        <v>0</v>
      </c>
      <c r="AD41" s="188">
        <v>548</v>
      </c>
      <c r="AE41" s="188">
        <f t="shared" si="5"/>
        <v>93</v>
      </c>
      <c r="AF41" s="188">
        <v>56</v>
      </c>
      <c r="AG41" s="188">
        <v>37</v>
      </c>
      <c r="AH41" s="188">
        <v>0</v>
      </c>
      <c r="AI41" s="188">
        <v>0</v>
      </c>
      <c r="AJ41" s="188">
        <v>0</v>
      </c>
    </row>
    <row r="42" spans="1:36" ht="13.5">
      <c r="A42" s="182" t="s">
        <v>141</v>
      </c>
      <c r="B42" s="182" t="s">
        <v>294</v>
      </c>
      <c r="C42" s="184" t="s">
        <v>295</v>
      </c>
      <c r="D42" s="188">
        <f t="shared" si="0"/>
        <v>6025</v>
      </c>
      <c r="E42" s="188">
        <v>3346</v>
      </c>
      <c r="F42" s="188">
        <f t="shared" si="1"/>
        <v>501</v>
      </c>
      <c r="G42" s="188">
        <v>134</v>
      </c>
      <c r="H42" s="188">
        <v>367</v>
      </c>
      <c r="I42" s="188">
        <v>0</v>
      </c>
      <c r="J42" s="188">
        <v>0</v>
      </c>
      <c r="K42" s="188">
        <v>0</v>
      </c>
      <c r="L42" s="188">
        <v>1903</v>
      </c>
      <c r="M42" s="188">
        <f t="shared" si="2"/>
        <v>275</v>
      </c>
      <c r="N42" s="188">
        <v>275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3"/>
        <v>3443</v>
      </c>
      <c r="V42" s="188">
        <v>3346</v>
      </c>
      <c r="W42" s="188">
        <v>94</v>
      </c>
      <c r="X42" s="188">
        <v>3</v>
      </c>
      <c r="Y42" s="188">
        <v>0</v>
      </c>
      <c r="Z42" s="188">
        <v>0</v>
      </c>
      <c r="AA42" s="188">
        <v>0</v>
      </c>
      <c r="AB42" s="188">
        <f t="shared" si="4"/>
        <v>2306</v>
      </c>
      <c r="AC42" s="188">
        <v>1903</v>
      </c>
      <c r="AD42" s="188">
        <v>395</v>
      </c>
      <c r="AE42" s="188">
        <f t="shared" si="5"/>
        <v>8</v>
      </c>
      <c r="AF42" s="188">
        <v>1</v>
      </c>
      <c r="AG42" s="188">
        <v>7</v>
      </c>
      <c r="AH42" s="188">
        <v>0</v>
      </c>
      <c r="AI42" s="188">
        <v>0</v>
      </c>
      <c r="AJ42" s="188">
        <v>0</v>
      </c>
    </row>
    <row r="43" spans="1:36" ht="13.5">
      <c r="A43" s="182" t="s">
        <v>141</v>
      </c>
      <c r="B43" s="182" t="s">
        <v>296</v>
      </c>
      <c r="C43" s="184" t="s">
        <v>297</v>
      </c>
      <c r="D43" s="188">
        <f t="shared" si="0"/>
        <v>2188</v>
      </c>
      <c r="E43" s="188">
        <v>1904</v>
      </c>
      <c r="F43" s="188">
        <f t="shared" si="1"/>
        <v>160</v>
      </c>
      <c r="G43" s="188">
        <v>0</v>
      </c>
      <c r="H43" s="188">
        <v>160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2"/>
        <v>124</v>
      </c>
      <c r="N43" s="188">
        <v>124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3"/>
        <v>1984</v>
      </c>
      <c r="V43" s="188">
        <v>1904</v>
      </c>
      <c r="W43" s="188">
        <v>0</v>
      </c>
      <c r="X43" s="188">
        <v>80</v>
      </c>
      <c r="Y43" s="188">
        <v>0</v>
      </c>
      <c r="Z43" s="188">
        <v>0</v>
      </c>
      <c r="AA43" s="188">
        <v>0</v>
      </c>
      <c r="AB43" s="188">
        <f t="shared" si="4"/>
        <v>0</v>
      </c>
      <c r="AC43" s="188">
        <v>0</v>
      </c>
      <c r="AD43" s="188">
        <v>0</v>
      </c>
      <c r="AE43" s="188">
        <f t="shared" si="5"/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141</v>
      </c>
      <c r="B44" s="182" t="s">
        <v>298</v>
      </c>
      <c r="C44" s="184" t="s">
        <v>299</v>
      </c>
      <c r="D44" s="188">
        <f t="shared" si="0"/>
        <v>2633</v>
      </c>
      <c r="E44" s="188">
        <v>2066</v>
      </c>
      <c r="F44" s="188">
        <f t="shared" si="1"/>
        <v>524</v>
      </c>
      <c r="G44" s="188">
        <v>0</v>
      </c>
      <c r="H44" s="188">
        <v>524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2"/>
        <v>43</v>
      </c>
      <c r="N44" s="188">
        <v>43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3"/>
        <v>2385</v>
      </c>
      <c r="V44" s="188">
        <v>2066</v>
      </c>
      <c r="W44" s="188">
        <v>0</v>
      </c>
      <c r="X44" s="188">
        <v>319</v>
      </c>
      <c r="Y44" s="188">
        <v>0</v>
      </c>
      <c r="Z44" s="188">
        <v>0</v>
      </c>
      <c r="AA44" s="188">
        <v>0</v>
      </c>
      <c r="AB44" s="188">
        <f t="shared" si="4"/>
        <v>0</v>
      </c>
      <c r="AC44" s="188">
        <v>0</v>
      </c>
      <c r="AD44" s="188">
        <v>0</v>
      </c>
      <c r="AE44" s="188">
        <f t="shared" si="5"/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141</v>
      </c>
      <c r="B45" s="182" t="s">
        <v>300</v>
      </c>
      <c r="C45" s="184" t="s">
        <v>301</v>
      </c>
      <c r="D45" s="188">
        <f t="shared" si="0"/>
        <v>931</v>
      </c>
      <c r="E45" s="188">
        <v>797</v>
      </c>
      <c r="F45" s="188">
        <f t="shared" si="1"/>
        <v>102</v>
      </c>
      <c r="G45" s="188">
        <v>0</v>
      </c>
      <c r="H45" s="188">
        <v>102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2"/>
        <v>32</v>
      </c>
      <c r="N45" s="188">
        <v>32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3"/>
        <v>838</v>
      </c>
      <c r="V45" s="188">
        <v>797</v>
      </c>
      <c r="W45" s="188">
        <v>0</v>
      </c>
      <c r="X45" s="188">
        <v>41</v>
      </c>
      <c r="Y45" s="188">
        <v>0</v>
      </c>
      <c r="Z45" s="188">
        <v>0</v>
      </c>
      <c r="AA45" s="188">
        <v>0</v>
      </c>
      <c r="AB45" s="188">
        <f t="shared" si="4"/>
        <v>0</v>
      </c>
      <c r="AC45" s="188">
        <v>0</v>
      </c>
      <c r="AD45" s="188">
        <v>0</v>
      </c>
      <c r="AE45" s="188">
        <f t="shared" si="5"/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141</v>
      </c>
      <c r="B46" s="182" t="s">
        <v>302</v>
      </c>
      <c r="C46" s="184" t="s">
        <v>303</v>
      </c>
      <c r="D46" s="188">
        <f t="shared" si="0"/>
        <v>944</v>
      </c>
      <c r="E46" s="188">
        <v>742</v>
      </c>
      <c r="F46" s="188">
        <f t="shared" si="1"/>
        <v>121</v>
      </c>
      <c r="G46" s="188">
        <v>0</v>
      </c>
      <c r="H46" s="188">
        <v>121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2"/>
        <v>81</v>
      </c>
      <c r="N46" s="188">
        <v>81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3"/>
        <v>802</v>
      </c>
      <c r="V46" s="188">
        <v>742</v>
      </c>
      <c r="W46" s="188">
        <v>0</v>
      </c>
      <c r="X46" s="188">
        <v>60</v>
      </c>
      <c r="Y46" s="188">
        <v>0</v>
      </c>
      <c r="Z46" s="188">
        <v>0</v>
      </c>
      <c r="AA46" s="188">
        <v>0</v>
      </c>
      <c r="AB46" s="188">
        <f t="shared" si="4"/>
        <v>0</v>
      </c>
      <c r="AC46" s="188">
        <v>0</v>
      </c>
      <c r="AD46" s="188">
        <v>0</v>
      </c>
      <c r="AE46" s="188">
        <f t="shared" si="5"/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141</v>
      </c>
      <c r="B47" s="182" t="s">
        <v>304</v>
      </c>
      <c r="C47" s="184" t="s">
        <v>305</v>
      </c>
      <c r="D47" s="188">
        <f t="shared" si="0"/>
        <v>4913</v>
      </c>
      <c r="E47" s="188">
        <v>4286</v>
      </c>
      <c r="F47" s="188">
        <f t="shared" si="1"/>
        <v>592</v>
      </c>
      <c r="G47" s="188">
        <v>0</v>
      </c>
      <c r="H47" s="188">
        <v>592</v>
      </c>
      <c r="I47" s="188">
        <v>0</v>
      </c>
      <c r="J47" s="188">
        <v>0</v>
      </c>
      <c r="K47" s="188">
        <v>0</v>
      </c>
      <c r="L47" s="188">
        <v>0</v>
      </c>
      <c r="M47" s="188">
        <f t="shared" si="2"/>
        <v>35</v>
      </c>
      <c r="N47" s="188">
        <v>35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3"/>
        <v>4350</v>
      </c>
      <c r="V47" s="188">
        <v>4286</v>
      </c>
      <c r="W47" s="188">
        <v>0</v>
      </c>
      <c r="X47" s="188">
        <v>64</v>
      </c>
      <c r="Y47" s="188">
        <v>0</v>
      </c>
      <c r="Z47" s="188">
        <v>0</v>
      </c>
      <c r="AA47" s="188">
        <v>0</v>
      </c>
      <c r="AB47" s="188">
        <f t="shared" si="4"/>
        <v>969</v>
      </c>
      <c r="AC47" s="188">
        <v>0</v>
      </c>
      <c r="AD47" s="188">
        <v>666</v>
      </c>
      <c r="AE47" s="188">
        <f t="shared" si="5"/>
        <v>303</v>
      </c>
      <c r="AF47" s="188">
        <v>0</v>
      </c>
      <c r="AG47" s="188">
        <v>303</v>
      </c>
      <c r="AH47" s="188">
        <v>0</v>
      </c>
      <c r="AI47" s="188">
        <v>0</v>
      </c>
      <c r="AJ47" s="188">
        <v>0</v>
      </c>
    </row>
    <row r="48" spans="1:36" ht="13.5">
      <c r="A48" s="182" t="s">
        <v>141</v>
      </c>
      <c r="B48" s="182" t="s">
        <v>306</v>
      </c>
      <c r="C48" s="184" t="s">
        <v>307</v>
      </c>
      <c r="D48" s="188">
        <f t="shared" si="0"/>
        <v>5347</v>
      </c>
      <c r="E48" s="188">
        <v>4156</v>
      </c>
      <c r="F48" s="188">
        <f t="shared" si="1"/>
        <v>786</v>
      </c>
      <c r="G48" s="188">
        <v>367</v>
      </c>
      <c r="H48" s="188">
        <v>419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2"/>
        <v>405</v>
      </c>
      <c r="N48" s="188">
        <v>405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 t="shared" si="3"/>
        <v>4247</v>
      </c>
      <c r="V48" s="188">
        <v>4156</v>
      </c>
      <c r="W48" s="188">
        <v>81</v>
      </c>
      <c r="X48" s="188">
        <v>10</v>
      </c>
      <c r="Y48" s="188">
        <v>0</v>
      </c>
      <c r="Z48" s="188">
        <v>0</v>
      </c>
      <c r="AA48" s="188">
        <v>0</v>
      </c>
      <c r="AB48" s="188">
        <f t="shared" si="4"/>
        <v>710</v>
      </c>
      <c r="AC48" s="188">
        <v>0</v>
      </c>
      <c r="AD48" s="188">
        <v>554</v>
      </c>
      <c r="AE48" s="188">
        <f t="shared" si="5"/>
        <v>156</v>
      </c>
      <c r="AF48" s="188">
        <v>90</v>
      </c>
      <c r="AG48" s="188">
        <v>66</v>
      </c>
      <c r="AH48" s="188">
        <v>0</v>
      </c>
      <c r="AI48" s="188">
        <v>0</v>
      </c>
      <c r="AJ48" s="188">
        <v>0</v>
      </c>
    </row>
    <row r="49" spans="1:36" ht="13.5">
      <c r="A49" s="182" t="s">
        <v>141</v>
      </c>
      <c r="B49" s="182" t="s">
        <v>308</v>
      </c>
      <c r="C49" s="184" t="s">
        <v>309</v>
      </c>
      <c r="D49" s="188">
        <f t="shared" si="0"/>
        <v>2384</v>
      </c>
      <c r="E49" s="188">
        <v>2012</v>
      </c>
      <c r="F49" s="188">
        <f t="shared" si="1"/>
        <v>327</v>
      </c>
      <c r="G49" s="188">
        <v>325</v>
      </c>
      <c r="H49" s="188">
        <v>2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2"/>
        <v>45</v>
      </c>
      <c r="N49" s="188">
        <v>44</v>
      </c>
      <c r="O49" s="188">
        <v>0</v>
      </c>
      <c r="P49" s="188">
        <v>1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3"/>
        <v>2047</v>
      </c>
      <c r="V49" s="188">
        <v>2012</v>
      </c>
      <c r="W49" s="188">
        <v>35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4"/>
        <v>483</v>
      </c>
      <c r="AC49" s="188">
        <v>0</v>
      </c>
      <c r="AD49" s="188">
        <v>317</v>
      </c>
      <c r="AE49" s="188">
        <f t="shared" si="5"/>
        <v>166</v>
      </c>
      <c r="AF49" s="188">
        <v>166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141</v>
      </c>
      <c r="B50" s="182" t="s">
        <v>310</v>
      </c>
      <c r="C50" s="184" t="s">
        <v>311</v>
      </c>
      <c r="D50" s="188">
        <f t="shared" si="0"/>
        <v>2648</v>
      </c>
      <c r="E50" s="188">
        <v>2244</v>
      </c>
      <c r="F50" s="188">
        <f t="shared" si="1"/>
        <v>316</v>
      </c>
      <c r="G50" s="188">
        <v>311</v>
      </c>
      <c r="H50" s="188">
        <v>5</v>
      </c>
      <c r="I50" s="188">
        <v>0</v>
      </c>
      <c r="J50" s="188">
        <v>0</v>
      </c>
      <c r="K50" s="188">
        <v>0</v>
      </c>
      <c r="L50" s="188">
        <v>0</v>
      </c>
      <c r="M50" s="188">
        <f t="shared" si="2"/>
        <v>88</v>
      </c>
      <c r="N50" s="188">
        <v>61</v>
      </c>
      <c r="O50" s="188">
        <v>0</v>
      </c>
      <c r="P50" s="188">
        <v>27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3"/>
        <v>2278</v>
      </c>
      <c r="V50" s="188">
        <v>2244</v>
      </c>
      <c r="W50" s="188">
        <v>34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4"/>
        <v>511</v>
      </c>
      <c r="AC50" s="188">
        <v>0</v>
      </c>
      <c r="AD50" s="188">
        <v>352</v>
      </c>
      <c r="AE50" s="188">
        <f t="shared" si="5"/>
        <v>159</v>
      </c>
      <c r="AF50" s="188">
        <v>159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141</v>
      </c>
      <c r="B51" s="182" t="s">
        <v>312</v>
      </c>
      <c r="C51" s="184" t="s">
        <v>313</v>
      </c>
      <c r="D51" s="188">
        <f t="shared" si="0"/>
        <v>2102</v>
      </c>
      <c r="E51" s="188">
        <v>1834</v>
      </c>
      <c r="F51" s="188">
        <f>SUM(G51:K51)</f>
        <v>183</v>
      </c>
      <c r="G51" s="188">
        <v>178</v>
      </c>
      <c r="H51" s="188">
        <v>5</v>
      </c>
      <c r="I51" s="188">
        <v>0</v>
      </c>
      <c r="J51" s="188">
        <v>0</v>
      </c>
      <c r="K51" s="188">
        <v>0</v>
      </c>
      <c r="L51" s="188">
        <v>0</v>
      </c>
      <c r="M51" s="188">
        <f>SUM(N51:T51)</f>
        <v>85</v>
      </c>
      <c r="N51" s="188">
        <v>50</v>
      </c>
      <c r="O51" s="188">
        <v>0</v>
      </c>
      <c r="P51" s="188">
        <v>35</v>
      </c>
      <c r="Q51" s="188">
        <v>0</v>
      </c>
      <c r="R51" s="188">
        <v>0</v>
      </c>
      <c r="S51" s="188">
        <v>0</v>
      </c>
      <c r="T51" s="188">
        <v>0</v>
      </c>
      <c r="U51" s="188">
        <f>SUM(V51:AA51)</f>
        <v>1854</v>
      </c>
      <c r="V51" s="188">
        <v>1834</v>
      </c>
      <c r="W51" s="188">
        <v>20</v>
      </c>
      <c r="X51" s="188">
        <v>0</v>
      </c>
      <c r="Y51" s="188">
        <v>0</v>
      </c>
      <c r="Z51" s="188">
        <v>0</v>
      </c>
      <c r="AA51" s="188">
        <v>0</v>
      </c>
      <c r="AB51" s="188">
        <f>SUM(AC51:AE51)</f>
        <v>378</v>
      </c>
      <c r="AC51" s="188">
        <v>0</v>
      </c>
      <c r="AD51" s="188">
        <v>287</v>
      </c>
      <c r="AE51" s="188">
        <f>SUM(AF51:AJ51)</f>
        <v>91</v>
      </c>
      <c r="AF51" s="188">
        <v>91</v>
      </c>
      <c r="AG51" s="188">
        <v>0</v>
      </c>
      <c r="AH51" s="188">
        <v>0</v>
      </c>
      <c r="AI51" s="188">
        <v>0</v>
      </c>
      <c r="AJ51" s="188">
        <v>0</v>
      </c>
    </row>
    <row r="52" spans="1:36" ht="13.5">
      <c r="A52" s="182" t="s">
        <v>141</v>
      </c>
      <c r="B52" s="182" t="s">
        <v>314</v>
      </c>
      <c r="C52" s="184" t="s">
        <v>315</v>
      </c>
      <c r="D52" s="188">
        <f t="shared" si="0"/>
        <v>3538</v>
      </c>
      <c r="E52" s="188">
        <v>2781</v>
      </c>
      <c r="F52" s="188">
        <f>SUM(G52:K52)</f>
        <v>757</v>
      </c>
      <c r="G52" s="188">
        <v>0</v>
      </c>
      <c r="H52" s="188">
        <v>757</v>
      </c>
      <c r="I52" s="188">
        <v>0</v>
      </c>
      <c r="J52" s="188">
        <v>0</v>
      </c>
      <c r="K52" s="188">
        <v>0</v>
      </c>
      <c r="L52" s="188">
        <v>0</v>
      </c>
      <c r="M52" s="188">
        <f>SUM(N52:T52)</f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f>SUM(V52:AA52)</f>
        <v>2874</v>
      </c>
      <c r="V52" s="188">
        <v>2781</v>
      </c>
      <c r="W52" s="188">
        <v>0</v>
      </c>
      <c r="X52" s="188">
        <v>93</v>
      </c>
      <c r="Y52" s="188">
        <v>0</v>
      </c>
      <c r="Z52" s="188">
        <v>0</v>
      </c>
      <c r="AA52" s="188">
        <v>0</v>
      </c>
      <c r="AB52" s="188">
        <f>SUM(AC52:AE52)</f>
        <v>508</v>
      </c>
      <c r="AC52" s="188">
        <v>0</v>
      </c>
      <c r="AD52" s="188">
        <v>293</v>
      </c>
      <c r="AE52" s="188">
        <f>SUM(AF52:AJ52)</f>
        <v>215</v>
      </c>
      <c r="AF52" s="188">
        <v>0</v>
      </c>
      <c r="AG52" s="188">
        <v>215</v>
      </c>
      <c r="AH52" s="188">
        <v>0</v>
      </c>
      <c r="AI52" s="188">
        <v>0</v>
      </c>
      <c r="AJ52" s="188">
        <v>0</v>
      </c>
    </row>
    <row r="53" spans="1:36" ht="13.5">
      <c r="A53" s="182" t="s">
        <v>141</v>
      </c>
      <c r="B53" s="182" t="s">
        <v>316</v>
      </c>
      <c r="C53" s="184" t="s">
        <v>317</v>
      </c>
      <c r="D53" s="188">
        <f t="shared" si="0"/>
        <v>1745</v>
      </c>
      <c r="E53" s="188">
        <v>1284</v>
      </c>
      <c r="F53" s="188">
        <f>SUM(G53:K53)</f>
        <v>461</v>
      </c>
      <c r="G53" s="188">
        <v>0</v>
      </c>
      <c r="H53" s="188">
        <v>461</v>
      </c>
      <c r="I53" s="188">
        <v>0</v>
      </c>
      <c r="J53" s="188">
        <v>0</v>
      </c>
      <c r="K53" s="188">
        <v>0</v>
      </c>
      <c r="L53" s="188">
        <v>0</v>
      </c>
      <c r="M53" s="188">
        <f>SUM(N53:T53)</f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f>SUM(V53:AA53)</f>
        <v>1341</v>
      </c>
      <c r="V53" s="188">
        <v>1284</v>
      </c>
      <c r="W53" s="188">
        <v>0</v>
      </c>
      <c r="X53" s="188">
        <v>57</v>
      </c>
      <c r="Y53" s="188">
        <v>0</v>
      </c>
      <c r="Z53" s="188">
        <v>0</v>
      </c>
      <c r="AA53" s="188">
        <v>0</v>
      </c>
      <c r="AB53" s="188">
        <f>SUM(AC53:AE53)</f>
        <v>252</v>
      </c>
      <c r="AC53" s="188">
        <v>0</v>
      </c>
      <c r="AD53" s="188">
        <v>135</v>
      </c>
      <c r="AE53" s="188">
        <f>SUM(AF53:AJ53)</f>
        <v>117</v>
      </c>
      <c r="AF53" s="188">
        <v>0</v>
      </c>
      <c r="AG53" s="188">
        <v>117</v>
      </c>
      <c r="AH53" s="188">
        <v>0</v>
      </c>
      <c r="AI53" s="188">
        <v>0</v>
      </c>
      <c r="AJ53" s="188">
        <v>0</v>
      </c>
    </row>
    <row r="54" spans="1:36" ht="13.5">
      <c r="A54" s="182" t="s">
        <v>141</v>
      </c>
      <c r="B54" s="182" t="s">
        <v>318</v>
      </c>
      <c r="C54" s="184" t="s">
        <v>319</v>
      </c>
      <c r="D54" s="188">
        <f t="shared" si="0"/>
        <v>707</v>
      </c>
      <c r="E54" s="188">
        <v>532</v>
      </c>
      <c r="F54" s="188">
        <f>SUM(G54:K54)</f>
        <v>136</v>
      </c>
      <c r="G54" s="188">
        <v>83</v>
      </c>
      <c r="H54" s="188">
        <v>53</v>
      </c>
      <c r="I54" s="188">
        <v>0</v>
      </c>
      <c r="J54" s="188">
        <v>0</v>
      </c>
      <c r="K54" s="188">
        <v>0</v>
      </c>
      <c r="L54" s="188">
        <v>0</v>
      </c>
      <c r="M54" s="188">
        <f>SUM(N54:T54)</f>
        <v>39</v>
      </c>
      <c r="N54" s="188">
        <v>39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f>SUM(V54:AA54)</f>
        <v>551</v>
      </c>
      <c r="V54" s="188">
        <v>532</v>
      </c>
      <c r="W54" s="188">
        <v>19</v>
      </c>
      <c r="X54" s="188">
        <v>0</v>
      </c>
      <c r="Y54" s="188">
        <v>0</v>
      </c>
      <c r="Z54" s="188">
        <v>0</v>
      </c>
      <c r="AA54" s="188">
        <v>0</v>
      </c>
      <c r="AB54" s="188">
        <f>SUM(AC54:AE54)</f>
        <v>102</v>
      </c>
      <c r="AC54" s="188">
        <v>0</v>
      </c>
      <c r="AD54" s="188">
        <v>72</v>
      </c>
      <c r="AE54" s="188">
        <f>SUM(AF54:AJ54)</f>
        <v>30</v>
      </c>
      <c r="AF54" s="188">
        <v>20</v>
      </c>
      <c r="AG54" s="188">
        <v>10</v>
      </c>
      <c r="AH54" s="188">
        <v>0</v>
      </c>
      <c r="AI54" s="188">
        <v>0</v>
      </c>
      <c r="AJ54" s="188">
        <v>0</v>
      </c>
    </row>
    <row r="55" spans="1:36" ht="13.5">
      <c r="A55" s="201" t="s">
        <v>11</v>
      </c>
      <c r="B55" s="201"/>
      <c r="C55" s="201"/>
      <c r="D55" s="188">
        <f aca="true" t="shared" si="6" ref="D55:AJ55">SUM(D7:D54)</f>
        <v>599252</v>
      </c>
      <c r="E55" s="188">
        <f t="shared" si="6"/>
        <v>479183</v>
      </c>
      <c r="F55" s="188">
        <f t="shared" si="6"/>
        <v>73482</v>
      </c>
      <c r="G55" s="188">
        <f t="shared" si="6"/>
        <v>23603</v>
      </c>
      <c r="H55" s="188">
        <f t="shared" si="6"/>
        <v>49879</v>
      </c>
      <c r="I55" s="188">
        <f t="shared" si="6"/>
        <v>0</v>
      </c>
      <c r="J55" s="188">
        <f t="shared" si="6"/>
        <v>0</v>
      </c>
      <c r="K55" s="188">
        <f t="shared" si="6"/>
        <v>0</v>
      </c>
      <c r="L55" s="188">
        <f t="shared" si="6"/>
        <v>40506</v>
      </c>
      <c r="M55" s="188">
        <f t="shared" si="6"/>
        <v>6081</v>
      </c>
      <c r="N55" s="188">
        <f t="shared" si="6"/>
        <v>4993</v>
      </c>
      <c r="O55" s="188">
        <f t="shared" si="6"/>
        <v>961</v>
      </c>
      <c r="P55" s="188">
        <f t="shared" si="6"/>
        <v>72</v>
      </c>
      <c r="Q55" s="188">
        <f t="shared" si="6"/>
        <v>0</v>
      </c>
      <c r="R55" s="188">
        <f t="shared" si="6"/>
        <v>3</v>
      </c>
      <c r="S55" s="188">
        <f t="shared" si="6"/>
        <v>5</v>
      </c>
      <c r="T55" s="188">
        <f t="shared" si="6"/>
        <v>47</v>
      </c>
      <c r="U55" s="188">
        <f t="shared" si="6"/>
        <v>497152</v>
      </c>
      <c r="V55" s="188">
        <f t="shared" si="6"/>
        <v>479183</v>
      </c>
      <c r="W55" s="188">
        <f t="shared" si="6"/>
        <v>11604</v>
      </c>
      <c r="X55" s="188">
        <f t="shared" si="6"/>
        <v>6365</v>
      </c>
      <c r="Y55" s="188">
        <f t="shared" si="6"/>
        <v>0</v>
      </c>
      <c r="Z55" s="188">
        <f t="shared" si="6"/>
        <v>0</v>
      </c>
      <c r="AA55" s="188">
        <f t="shared" si="6"/>
        <v>0</v>
      </c>
      <c r="AB55" s="188">
        <f t="shared" si="6"/>
        <v>112611</v>
      </c>
      <c r="AC55" s="188">
        <f t="shared" si="6"/>
        <v>40506</v>
      </c>
      <c r="AD55" s="188">
        <f t="shared" si="6"/>
        <v>60434</v>
      </c>
      <c r="AE55" s="188">
        <f t="shared" si="6"/>
        <v>11671</v>
      </c>
      <c r="AF55" s="188">
        <f t="shared" si="6"/>
        <v>5153</v>
      </c>
      <c r="AG55" s="188">
        <f t="shared" si="6"/>
        <v>6518</v>
      </c>
      <c r="AH55" s="188">
        <f t="shared" si="6"/>
        <v>0</v>
      </c>
      <c r="AI55" s="188">
        <f t="shared" si="6"/>
        <v>0</v>
      </c>
      <c r="AJ55" s="188">
        <f t="shared" si="6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15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111</v>
      </c>
      <c r="B2" s="200" t="s">
        <v>167</v>
      </c>
      <c r="C2" s="200" t="s">
        <v>123</v>
      </c>
      <c r="D2" s="236" t="s">
        <v>8</v>
      </c>
      <c r="E2" s="237"/>
      <c r="F2" s="237"/>
      <c r="G2" s="237"/>
      <c r="H2" s="237"/>
      <c r="I2" s="237"/>
      <c r="J2" s="237"/>
      <c r="K2" s="238"/>
      <c r="L2" s="236" t="s">
        <v>9</v>
      </c>
      <c r="M2" s="237"/>
      <c r="N2" s="237"/>
      <c r="O2" s="237"/>
      <c r="P2" s="237"/>
      <c r="Q2" s="237"/>
      <c r="R2" s="237"/>
      <c r="S2" s="238"/>
      <c r="T2" s="239" t="s">
        <v>10</v>
      </c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1"/>
      <c r="BP2" s="242" t="s">
        <v>156</v>
      </c>
      <c r="BQ2" s="237"/>
      <c r="BR2" s="237"/>
      <c r="BS2" s="237"/>
      <c r="BT2" s="237"/>
      <c r="BU2" s="237"/>
      <c r="BV2" s="237"/>
      <c r="BW2" s="238"/>
    </row>
    <row r="3" spans="1:75" s="27" customFormat="1" ht="22.5" customHeight="1">
      <c r="A3" s="235"/>
      <c r="B3" s="195"/>
      <c r="C3" s="195"/>
      <c r="D3" s="195" t="s">
        <v>126</v>
      </c>
      <c r="E3" s="202" t="s">
        <v>130</v>
      </c>
      <c r="F3" s="202" t="s">
        <v>168</v>
      </c>
      <c r="G3" s="202" t="s">
        <v>131</v>
      </c>
      <c r="H3" s="202" t="s">
        <v>240</v>
      </c>
      <c r="I3" s="202" t="s">
        <v>241</v>
      </c>
      <c r="J3" s="243" t="s">
        <v>206</v>
      </c>
      <c r="K3" s="202" t="s">
        <v>169</v>
      </c>
      <c r="L3" s="195" t="s">
        <v>126</v>
      </c>
      <c r="M3" s="202" t="s">
        <v>130</v>
      </c>
      <c r="N3" s="202" t="s">
        <v>168</v>
      </c>
      <c r="O3" s="202" t="s">
        <v>131</v>
      </c>
      <c r="P3" s="202" t="s">
        <v>240</v>
      </c>
      <c r="Q3" s="202" t="s">
        <v>241</v>
      </c>
      <c r="R3" s="243" t="s">
        <v>206</v>
      </c>
      <c r="S3" s="202" t="s">
        <v>169</v>
      </c>
      <c r="T3" s="195" t="s">
        <v>126</v>
      </c>
      <c r="U3" s="202" t="s">
        <v>130</v>
      </c>
      <c r="V3" s="202" t="s">
        <v>168</v>
      </c>
      <c r="W3" s="202" t="s">
        <v>131</v>
      </c>
      <c r="X3" s="202" t="s">
        <v>240</v>
      </c>
      <c r="Y3" s="202" t="s">
        <v>241</v>
      </c>
      <c r="Z3" s="243" t="s">
        <v>206</v>
      </c>
      <c r="AA3" s="202" t="s">
        <v>169</v>
      </c>
      <c r="AB3" s="207" t="s">
        <v>157</v>
      </c>
      <c r="AC3" s="233"/>
      <c r="AD3" s="233"/>
      <c r="AE3" s="233"/>
      <c r="AF3" s="233"/>
      <c r="AG3" s="233"/>
      <c r="AH3" s="233"/>
      <c r="AI3" s="234"/>
      <c r="AJ3" s="207" t="s">
        <v>158</v>
      </c>
      <c r="AK3" s="205"/>
      <c r="AL3" s="205"/>
      <c r="AM3" s="205"/>
      <c r="AN3" s="205"/>
      <c r="AO3" s="205"/>
      <c r="AP3" s="205"/>
      <c r="AQ3" s="206"/>
      <c r="AR3" s="207" t="s">
        <v>159</v>
      </c>
      <c r="AS3" s="231"/>
      <c r="AT3" s="231"/>
      <c r="AU3" s="231"/>
      <c r="AV3" s="231"/>
      <c r="AW3" s="231"/>
      <c r="AX3" s="231"/>
      <c r="AY3" s="232"/>
      <c r="AZ3" s="207" t="s">
        <v>160</v>
      </c>
      <c r="BA3" s="233"/>
      <c r="BB3" s="233"/>
      <c r="BC3" s="233"/>
      <c r="BD3" s="233"/>
      <c r="BE3" s="233"/>
      <c r="BF3" s="233"/>
      <c r="BG3" s="234"/>
      <c r="BH3" s="207" t="s">
        <v>161</v>
      </c>
      <c r="BI3" s="233"/>
      <c r="BJ3" s="233"/>
      <c r="BK3" s="233"/>
      <c r="BL3" s="233"/>
      <c r="BM3" s="233"/>
      <c r="BN3" s="233"/>
      <c r="BO3" s="234"/>
      <c r="BP3" s="195" t="s">
        <v>126</v>
      </c>
      <c r="BQ3" s="202" t="s">
        <v>130</v>
      </c>
      <c r="BR3" s="202" t="s">
        <v>168</v>
      </c>
      <c r="BS3" s="202" t="s">
        <v>131</v>
      </c>
      <c r="BT3" s="202" t="s">
        <v>240</v>
      </c>
      <c r="BU3" s="202" t="s">
        <v>241</v>
      </c>
      <c r="BV3" s="243" t="s">
        <v>206</v>
      </c>
      <c r="BW3" s="202" t="s">
        <v>169</v>
      </c>
    </row>
    <row r="4" spans="1:75" s="27" customFormat="1" ht="22.5" customHeight="1">
      <c r="A4" s="235"/>
      <c r="B4" s="195"/>
      <c r="C4" s="195"/>
      <c r="D4" s="195"/>
      <c r="E4" s="193"/>
      <c r="F4" s="193"/>
      <c r="G4" s="193"/>
      <c r="H4" s="193"/>
      <c r="I4" s="193"/>
      <c r="J4" s="217"/>
      <c r="K4" s="193"/>
      <c r="L4" s="195"/>
      <c r="M4" s="193"/>
      <c r="N4" s="193"/>
      <c r="O4" s="193"/>
      <c r="P4" s="193"/>
      <c r="Q4" s="193"/>
      <c r="R4" s="217"/>
      <c r="S4" s="193"/>
      <c r="T4" s="195"/>
      <c r="U4" s="193"/>
      <c r="V4" s="193"/>
      <c r="W4" s="193"/>
      <c r="X4" s="193"/>
      <c r="Y4" s="193"/>
      <c r="Z4" s="217"/>
      <c r="AA4" s="193"/>
      <c r="AB4" s="195" t="s">
        <v>126</v>
      </c>
      <c r="AC4" s="202" t="s">
        <v>130</v>
      </c>
      <c r="AD4" s="202" t="s">
        <v>168</v>
      </c>
      <c r="AE4" s="202" t="s">
        <v>131</v>
      </c>
      <c r="AF4" s="202" t="s">
        <v>240</v>
      </c>
      <c r="AG4" s="202" t="s">
        <v>241</v>
      </c>
      <c r="AH4" s="243" t="s">
        <v>206</v>
      </c>
      <c r="AI4" s="202" t="s">
        <v>169</v>
      </c>
      <c r="AJ4" s="195" t="s">
        <v>126</v>
      </c>
      <c r="AK4" s="202" t="s">
        <v>130</v>
      </c>
      <c r="AL4" s="202" t="s">
        <v>168</v>
      </c>
      <c r="AM4" s="202" t="s">
        <v>131</v>
      </c>
      <c r="AN4" s="202" t="s">
        <v>240</v>
      </c>
      <c r="AO4" s="202" t="s">
        <v>241</v>
      </c>
      <c r="AP4" s="243" t="s">
        <v>206</v>
      </c>
      <c r="AQ4" s="202" t="s">
        <v>169</v>
      </c>
      <c r="AR4" s="195" t="s">
        <v>126</v>
      </c>
      <c r="AS4" s="202" t="s">
        <v>130</v>
      </c>
      <c r="AT4" s="202" t="s">
        <v>168</v>
      </c>
      <c r="AU4" s="202" t="s">
        <v>131</v>
      </c>
      <c r="AV4" s="202" t="s">
        <v>240</v>
      </c>
      <c r="AW4" s="202" t="s">
        <v>241</v>
      </c>
      <c r="AX4" s="243" t="s">
        <v>206</v>
      </c>
      <c r="AY4" s="202" t="s">
        <v>169</v>
      </c>
      <c r="AZ4" s="195" t="s">
        <v>126</v>
      </c>
      <c r="BA4" s="202" t="s">
        <v>130</v>
      </c>
      <c r="BB4" s="202" t="s">
        <v>168</v>
      </c>
      <c r="BC4" s="202" t="s">
        <v>131</v>
      </c>
      <c r="BD4" s="202" t="s">
        <v>240</v>
      </c>
      <c r="BE4" s="202" t="s">
        <v>241</v>
      </c>
      <c r="BF4" s="243" t="s">
        <v>206</v>
      </c>
      <c r="BG4" s="202" t="s">
        <v>169</v>
      </c>
      <c r="BH4" s="195" t="s">
        <v>126</v>
      </c>
      <c r="BI4" s="202" t="s">
        <v>130</v>
      </c>
      <c r="BJ4" s="202" t="s">
        <v>168</v>
      </c>
      <c r="BK4" s="202" t="s">
        <v>131</v>
      </c>
      <c r="BL4" s="202" t="s">
        <v>240</v>
      </c>
      <c r="BM4" s="202" t="s">
        <v>241</v>
      </c>
      <c r="BN4" s="243" t="s">
        <v>206</v>
      </c>
      <c r="BO4" s="202" t="s">
        <v>169</v>
      </c>
      <c r="BP4" s="195"/>
      <c r="BQ4" s="193"/>
      <c r="BR4" s="193"/>
      <c r="BS4" s="193"/>
      <c r="BT4" s="193"/>
      <c r="BU4" s="193"/>
      <c r="BV4" s="217"/>
      <c r="BW4" s="193"/>
    </row>
    <row r="5" spans="1:75" s="27" customFormat="1" ht="22.5" customHeight="1">
      <c r="A5" s="235"/>
      <c r="B5" s="195"/>
      <c r="C5" s="195"/>
      <c r="D5" s="195"/>
      <c r="E5" s="193"/>
      <c r="F5" s="193"/>
      <c r="G5" s="193"/>
      <c r="H5" s="193"/>
      <c r="I5" s="193"/>
      <c r="J5" s="217"/>
      <c r="K5" s="193"/>
      <c r="L5" s="195"/>
      <c r="M5" s="193"/>
      <c r="N5" s="193"/>
      <c r="O5" s="193"/>
      <c r="P5" s="193"/>
      <c r="Q5" s="193"/>
      <c r="R5" s="217"/>
      <c r="S5" s="193"/>
      <c r="T5" s="195"/>
      <c r="U5" s="193"/>
      <c r="V5" s="193"/>
      <c r="W5" s="193"/>
      <c r="X5" s="193"/>
      <c r="Y5" s="193"/>
      <c r="Z5" s="217"/>
      <c r="AA5" s="193"/>
      <c r="AB5" s="195"/>
      <c r="AC5" s="193"/>
      <c r="AD5" s="193"/>
      <c r="AE5" s="193"/>
      <c r="AF5" s="193"/>
      <c r="AG5" s="193"/>
      <c r="AH5" s="217"/>
      <c r="AI5" s="193"/>
      <c r="AJ5" s="195"/>
      <c r="AK5" s="193"/>
      <c r="AL5" s="193"/>
      <c r="AM5" s="193"/>
      <c r="AN5" s="193"/>
      <c r="AO5" s="193"/>
      <c r="AP5" s="217"/>
      <c r="AQ5" s="193"/>
      <c r="AR5" s="195"/>
      <c r="AS5" s="193"/>
      <c r="AT5" s="193"/>
      <c r="AU5" s="193"/>
      <c r="AV5" s="193"/>
      <c r="AW5" s="193"/>
      <c r="AX5" s="217"/>
      <c r="AY5" s="193"/>
      <c r="AZ5" s="195"/>
      <c r="BA5" s="193"/>
      <c r="BB5" s="193"/>
      <c r="BC5" s="193"/>
      <c r="BD5" s="193"/>
      <c r="BE5" s="193"/>
      <c r="BF5" s="217"/>
      <c r="BG5" s="193"/>
      <c r="BH5" s="195"/>
      <c r="BI5" s="193"/>
      <c r="BJ5" s="193"/>
      <c r="BK5" s="193"/>
      <c r="BL5" s="193"/>
      <c r="BM5" s="193"/>
      <c r="BN5" s="217"/>
      <c r="BO5" s="193"/>
      <c r="BP5" s="195"/>
      <c r="BQ5" s="193"/>
      <c r="BR5" s="193"/>
      <c r="BS5" s="193"/>
      <c r="BT5" s="193"/>
      <c r="BU5" s="193"/>
      <c r="BV5" s="217"/>
      <c r="BW5" s="193"/>
    </row>
    <row r="6" spans="1:75" s="27" customFormat="1" ht="22.5" customHeight="1">
      <c r="A6" s="196"/>
      <c r="B6" s="187"/>
      <c r="C6" s="187"/>
      <c r="D6" s="21" t="s">
        <v>119</v>
      </c>
      <c r="E6" s="28" t="s">
        <v>119</v>
      </c>
      <c r="F6" s="28" t="s">
        <v>119</v>
      </c>
      <c r="G6" s="28" t="s">
        <v>119</v>
      </c>
      <c r="H6" s="28" t="s">
        <v>119</v>
      </c>
      <c r="I6" s="28" t="s">
        <v>119</v>
      </c>
      <c r="J6" s="28" t="s">
        <v>119</v>
      </c>
      <c r="K6" s="28" t="s">
        <v>119</v>
      </c>
      <c r="L6" s="21" t="s">
        <v>119</v>
      </c>
      <c r="M6" s="28" t="s">
        <v>119</v>
      </c>
      <c r="N6" s="28" t="s">
        <v>119</v>
      </c>
      <c r="O6" s="28" t="s">
        <v>119</v>
      </c>
      <c r="P6" s="28" t="s">
        <v>119</v>
      </c>
      <c r="Q6" s="28" t="s">
        <v>119</v>
      </c>
      <c r="R6" s="28" t="s">
        <v>119</v>
      </c>
      <c r="S6" s="28" t="s">
        <v>119</v>
      </c>
      <c r="T6" s="21" t="s">
        <v>119</v>
      </c>
      <c r="U6" s="28" t="s">
        <v>119</v>
      </c>
      <c r="V6" s="28" t="s">
        <v>119</v>
      </c>
      <c r="W6" s="28" t="s">
        <v>119</v>
      </c>
      <c r="X6" s="28" t="s">
        <v>119</v>
      </c>
      <c r="Y6" s="28" t="s">
        <v>119</v>
      </c>
      <c r="Z6" s="28" t="s">
        <v>119</v>
      </c>
      <c r="AA6" s="28" t="s">
        <v>119</v>
      </c>
      <c r="AB6" s="21" t="s">
        <v>119</v>
      </c>
      <c r="AC6" s="28" t="s">
        <v>119</v>
      </c>
      <c r="AD6" s="28" t="s">
        <v>119</v>
      </c>
      <c r="AE6" s="28" t="s">
        <v>119</v>
      </c>
      <c r="AF6" s="28" t="s">
        <v>119</v>
      </c>
      <c r="AG6" s="28" t="s">
        <v>119</v>
      </c>
      <c r="AH6" s="28" t="s">
        <v>119</v>
      </c>
      <c r="AI6" s="28" t="s">
        <v>119</v>
      </c>
      <c r="AJ6" s="21" t="s">
        <v>119</v>
      </c>
      <c r="AK6" s="28" t="s">
        <v>119</v>
      </c>
      <c r="AL6" s="28" t="s">
        <v>119</v>
      </c>
      <c r="AM6" s="28" t="s">
        <v>119</v>
      </c>
      <c r="AN6" s="28" t="s">
        <v>119</v>
      </c>
      <c r="AO6" s="28" t="s">
        <v>119</v>
      </c>
      <c r="AP6" s="28" t="s">
        <v>119</v>
      </c>
      <c r="AQ6" s="28" t="s">
        <v>119</v>
      </c>
      <c r="AR6" s="21" t="s">
        <v>119</v>
      </c>
      <c r="AS6" s="28" t="s">
        <v>119</v>
      </c>
      <c r="AT6" s="28" t="s">
        <v>119</v>
      </c>
      <c r="AU6" s="28" t="s">
        <v>119</v>
      </c>
      <c r="AV6" s="28" t="s">
        <v>119</v>
      </c>
      <c r="AW6" s="28" t="s">
        <v>119</v>
      </c>
      <c r="AX6" s="28" t="s">
        <v>119</v>
      </c>
      <c r="AY6" s="28" t="s">
        <v>119</v>
      </c>
      <c r="AZ6" s="21" t="s">
        <v>119</v>
      </c>
      <c r="BA6" s="28" t="s">
        <v>119</v>
      </c>
      <c r="BB6" s="28" t="s">
        <v>119</v>
      </c>
      <c r="BC6" s="28" t="s">
        <v>119</v>
      </c>
      <c r="BD6" s="28" t="s">
        <v>119</v>
      </c>
      <c r="BE6" s="28" t="s">
        <v>119</v>
      </c>
      <c r="BF6" s="28" t="s">
        <v>119</v>
      </c>
      <c r="BG6" s="28" t="s">
        <v>119</v>
      </c>
      <c r="BH6" s="21" t="s">
        <v>119</v>
      </c>
      <c r="BI6" s="28" t="s">
        <v>119</v>
      </c>
      <c r="BJ6" s="28" t="s">
        <v>119</v>
      </c>
      <c r="BK6" s="28" t="s">
        <v>119</v>
      </c>
      <c r="BL6" s="28" t="s">
        <v>119</v>
      </c>
      <c r="BM6" s="28" t="s">
        <v>119</v>
      </c>
      <c r="BN6" s="28" t="s">
        <v>119</v>
      </c>
      <c r="BO6" s="28" t="s">
        <v>119</v>
      </c>
      <c r="BP6" s="21" t="s">
        <v>119</v>
      </c>
      <c r="BQ6" s="28" t="s">
        <v>119</v>
      </c>
      <c r="BR6" s="28" t="s">
        <v>119</v>
      </c>
      <c r="BS6" s="28" t="s">
        <v>119</v>
      </c>
      <c r="BT6" s="28" t="s">
        <v>119</v>
      </c>
      <c r="BU6" s="28" t="s">
        <v>119</v>
      </c>
      <c r="BV6" s="28" t="s">
        <v>119</v>
      </c>
      <c r="BW6" s="28" t="s">
        <v>119</v>
      </c>
    </row>
    <row r="7" spans="1:75" ht="13.5">
      <c r="A7" s="182" t="s">
        <v>141</v>
      </c>
      <c r="B7" s="182" t="s">
        <v>142</v>
      </c>
      <c r="C7" s="184" t="s">
        <v>143</v>
      </c>
      <c r="D7" s="188">
        <f aca="true" t="shared" si="0" ref="D7:D54">SUM(E7:K7)</f>
        <v>12457</v>
      </c>
      <c r="E7" s="188">
        <f aca="true" t="shared" si="1" ref="E7:E50">M7+U7+BQ7</f>
        <v>7759</v>
      </c>
      <c r="F7" s="188">
        <f aca="true" t="shared" si="2" ref="F7:F50">N7+V7+BR7</f>
        <v>2071</v>
      </c>
      <c r="G7" s="188">
        <f aca="true" t="shared" si="3" ref="G7:G50">O7+W7+BS7</f>
        <v>2016</v>
      </c>
      <c r="H7" s="188">
        <f aca="true" t="shared" si="4" ref="H7:H50">P7+X7+BT7</f>
        <v>606</v>
      </c>
      <c r="I7" s="188">
        <f aca="true" t="shared" si="5" ref="I7:I50">Q7+Y7+BU7</f>
        <v>0</v>
      </c>
      <c r="J7" s="188">
        <f aca="true" t="shared" si="6" ref="J7:J50">R7+Z7+BV7</f>
        <v>0</v>
      </c>
      <c r="K7" s="188">
        <f aca="true" t="shared" si="7" ref="K7:K50">S7+AA7+BW7</f>
        <v>5</v>
      </c>
      <c r="L7" s="188">
        <f aca="true" t="shared" si="8" ref="L7:L50"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50">SUM(U7:AA7)</f>
        <v>8757</v>
      </c>
      <c r="U7" s="188">
        <f aca="true" t="shared" si="10" ref="U7:U50">AC7+AK7+AS7+BA7+BI7</f>
        <v>4199</v>
      </c>
      <c r="V7" s="188">
        <f aca="true" t="shared" si="11" ref="V7:V50">AD7+AL7+AT7+BB7+BJ7</f>
        <v>2018</v>
      </c>
      <c r="W7" s="188">
        <f aca="true" t="shared" si="12" ref="W7:W50">AE7+AM7+AU7+BC7+BK7</f>
        <v>1934</v>
      </c>
      <c r="X7" s="188">
        <f aca="true" t="shared" si="13" ref="X7:X50">AF7+AN7+AV7+BD7+BL7</f>
        <v>606</v>
      </c>
      <c r="Y7" s="188">
        <f aca="true" t="shared" si="14" ref="Y7:Y50">AG7+AO7+AW7+BE7+BM7</f>
        <v>0</v>
      </c>
      <c r="Z7" s="188">
        <f aca="true" t="shared" si="15" ref="Z7:Z50">AH7+AP7+AX7+BF7+BN7</f>
        <v>0</v>
      </c>
      <c r="AA7" s="188">
        <f aca="true" t="shared" si="16" ref="AA7:AA50">AI7+AQ7+AY7+BG7+BO7</f>
        <v>0</v>
      </c>
      <c r="AB7" s="188">
        <f aca="true" t="shared" si="17" ref="AB7:AB50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50">SUM(AK7:AQ7)</f>
        <v>1113</v>
      </c>
      <c r="AK7" s="188">
        <v>0</v>
      </c>
      <c r="AL7" s="188">
        <v>1113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50">SUM(AS7:AY7)</f>
        <v>7644</v>
      </c>
      <c r="AS7" s="188">
        <v>4199</v>
      </c>
      <c r="AT7" s="188">
        <v>905</v>
      </c>
      <c r="AU7" s="188">
        <v>1934</v>
      </c>
      <c r="AV7" s="188">
        <v>606</v>
      </c>
      <c r="AW7" s="188">
        <v>0</v>
      </c>
      <c r="AX7" s="188">
        <v>0</v>
      </c>
      <c r="AY7" s="188">
        <v>0</v>
      </c>
      <c r="AZ7" s="188">
        <f aca="true" t="shared" si="20" ref="AZ7:AZ50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50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50">SUM(BQ7:BW7)</f>
        <v>3700</v>
      </c>
      <c r="BQ7" s="188">
        <v>3560</v>
      </c>
      <c r="BR7" s="188">
        <v>53</v>
      </c>
      <c r="BS7" s="188">
        <v>82</v>
      </c>
      <c r="BT7" s="188">
        <v>0</v>
      </c>
      <c r="BU7" s="188">
        <v>0</v>
      </c>
      <c r="BV7" s="188">
        <v>0</v>
      </c>
      <c r="BW7" s="188">
        <v>5</v>
      </c>
    </row>
    <row r="8" spans="1:75" ht="13.5">
      <c r="A8" s="182" t="s">
        <v>141</v>
      </c>
      <c r="B8" s="182" t="s">
        <v>144</v>
      </c>
      <c r="C8" s="184" t="s">
        <v>145</v>
      </c>
      <c r="D8" s="188">
        <f t="shared" si="0"/>
        <v>9593</v>
      </c>
      <c r="E8" s="188">
        <f t="shared" si="1"/>
        <v>3400</v>
      </c>
      <c r="F8" s="188">
        <f t="shared" si="2"/>
        <v>2443</v>
      </c>
      <c r="G8" s="188">
        <f t="shared" si="3"/>
        <v>1461</v>
      </c>
      <c r="H8" s="188">
        <f t="shared" si="4"/>
        <v>412</v>
      </c>
      <c r="I8" s="188">
        <f t="shared" si="5"/>
        <v>1876</v>
      </c>
      <c r="J8" s="188">
        <f t="shared" si="6"/>
        <v>1</v>
      </c>
      <c r="K8" s="188">
        <f t="shared" si="7"/>
        <v>0</v>
      </c>
      <c r="L8" s="188">
        <f t="shared" si="8"/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7334</v>
      </c>
      <c r="U8" s="188">
        <f t="shared" si="10"/>
        <v>1285</v>
      </c>
      <c r="V8" s="188">
        <f t="shared" si="11"/>
        <v>2393</v>
      </c>
      <c r="W8" s="188">
        <f t="shared" si="12"/>
        <v>1371</v>
      </c>
      <c r="X8" s="188">
        <f t="shared" si="13"/>
        <v>412</v>
      </c>
      <c r="Y8" s="188">
        <f t="shared" si="14"/>
        <v>1873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1711</v>
      </c>
      <c r="AK8" s="188">
        <v>0</v>
      </c>
      <c r="AL8" s="188">
        <v>1711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5623</v>
      </c>
      <c r="AS8" s="188">
        <v>1285</v>
      </c>
      <c r="AT8" s="188">
        <v>682</v>
      </c>
      <c r="AU8" s="188">
        <v>1371</v>
      </c>
      <c r="AV8" s="188">
        <v>412</v>
      </c>
      <c r="AW8" s="188">
        <v>1873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2259</v>
      </c>
      <c r="BQ8" s="188">
        <v>2115</v>
      </c>
      <c r="BR8" s="188">
        <v>50</v>
      </c>
      <c r="BS8" s="188">
        <v>90</v>
      </c>
      <c r="BT8" s="188">
        <v>0</v>
      </c>
      <c r="BU8" s="188">
        <v>3</v>
      </c>
      <c r="BV8" s="188">
        <v>1</v>
      </c>
      <c r="BW8" s="188">
        <v>0</v>
      </c>
    </row>
    <row r="9" spans="1:75" ht="13.5">
      <c r="A9" s="182" t="s">
        <v>141</v>
      </c>
      <c r="B9" s="182" t="s">
        <v>146</v>
      </c>
      <c r="C9" s="184" t="s">
        <v>147</v>
      </c>
      <c r="D9" s="188">
        <f t="shared" si="0"/>
        <v>13038</v>
      </c>
      <c r="E9" s="188">
        <f t="shared" si="1"/>
        <v>7607</v>
      </c>
      <c r="F9" s="188">
        <f t="shared" si="2"/>
        <v>3417</v>
      </c>
      <c r="G9" s="188">
        <f t="shared" si="3"/>
        <v>433</v>
      </c>
      <c r="H9" s="188">
        <f t="shared" si="4"/>
        <v>558</v>
      </c>
      <c r="I9" s="188">
        <f t="shared" si="5"/>
        <v>0</v>
      </c>
      <c r="J9" s="188">
        <f t="shared" si="6"/>
        <v>105</v>
      </c>
      <c r="K9" s="188">
        <f t="shared" si="7"/>
        <v>918</v>
      </c>
      <c r="L9" s="188">
        <f t="shared" si="8"/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12247</v>
      </c>
      <c r="U9" s="188">
        <f t="shared" si="10"/>
        <v>6943</v>
      </c>
      <c r="V9" s="188">
        <f t="shared" si="11"/>
        <v>3349</v>
      </c>
      <c r="W9" s="188">
        <f t="shared" si="12"/>
        <v>391</v>
      </c>
      <c r="X9" s="188">
        <f t="shared" si="13"/>
        <v>558</v>
      </c>
      <c r="Y9" s="188">
        <f t="shared" si="14"/>
        <v>0</v>
      </c>
      <c r="Z9" s="188">
        <f t="shared" si="15"/>
        <v>90</v>
      </c>
      <c r="AA9" s="188">
        <f t="shared" si="16"/>
        <v>916</v>
      </c>
      <c r="AB9" s="188">
        <f t="shared" si="17"/>
        <v>948</v>
      </c>
      <c r="AC9" s="188">
        <v>0</v>
      </c>
      <c r="AD9" s="188">
        <v>106</v>
      </c>
      <c r="AE9" s="188">
        <v>0</v>
      </c>
      <c r="AF9" s="188">
        <v>0</v>
      </c>
      <c r="AG9" s="188">
        <v>0</v>
      </c>
      <c r="AH9" s="188">
        <v>0</v>
      </c>
      <c r="AI9" s="188">
        <v>842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11299</v>
      </c>
      <c r="AS9" s="188">
        <v>6943</v>
      </c>
      <c r="AT9" s="188">
        <v>3243</v>
      </c>
      <c r="AU9" s="188">
        <v>391</v>
      </c>
      <c r="AV9" s="188">
        <v>558</v>
      </c>
      <c r="AW9" s="188">
        <v>0</v>
      </c>
      <c r="AX9" s="188">
        <v>90</v>
      </c>
      <c r="AY9" s="188">
        <v>74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791</v>
      </c>
      <c r="BQ9" s="188">
        <v>664</v>
      </c>
      <c r="BR9" s="188">
        <v>68</v>
      </c>
      <c r="BS9" s="188">
        <v>42</v>
      </c>
      <c r="BT9" s="188">
        <v>0</v>
      </c>
      <c r="BU9" s="188">
        <v>0</v>
      </c>
      <c r="BV9" s="188">
        <v>15</v>
      </c>
      <c r="BW9" s="188">
        <v>2</v>
      </c>
    </row>
    <row r="10" spans="1:75" ht="13.5">
      <c r="A10" s="182" t="s">
        <v>141</v>
      </c>
      <c r="B10" s="182" t="s">
        <v>148</v>
      </c>
      <c r="C10" s="184" t="s">
        <v>149</v>
      </c>
      <c r="D10" s="188">
        <f t="shared" si="0"/>
        <v>1925</v>
      </c>
      <c r="E10" s="188">
        <f t="shared" si="1"/>
        <v>927</v>
      </c>
      <c r="F10" s="188">
        <f t="shared" si="2"/>
        <v>677</v>
      </c>
      <c r="G10" s="188">
        <f t="shared" si="3"/>
        <v>224</v>
      </c>
      <c r="H10" s="188">
        <f t="shared" si="4"/>
        <v>42</v>
      </c>
      <c r="I10" s="188">
        <f t="shared" si="5"/>
        <v>55</v>
      </c>
      <c r="J10" s="188">
        <f t="shared" si="6"/>
        <v>0</v>
      </c>
      <c r="K10" s="188">
        <f t="shared" si="7"/>
        <v>0</v>
      </c>
      <c r="L10" s="188">
        <f t="shared" si="8"/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1146</v>
      </c>
      <c r="U10" s="188">
        <f t="shared" si="10"/>
        <v>249</v>
      </c>
      <c r="V10" s="188">
        <f t="shared" si="11"/>
        <v>654</v>
      </c>
      <c r="W10" s="188">
        <f t="shared" si="12"/>
        <v>146</v>
      </c>
      <c r="X10" s="188">
        <f t="shared" si="13"/>
        <v>42</v>
      </c>
      <c r="Y10" s="188">
        <f t="shared" si="14"/>
        <v>55</v>
      </c>
      <c r="Z10" s="188">
        <f t="shared" si="15"/>
        <v>0</v>
      </c>
      <c r="AA10" s="188">
        <f t="shared" si="16"/>
        <v>0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654</v>
      </c>
      <c r="AK10" s="188">
        <v>0</v>
      </c>
      <c r="AL10" s="188">
        <v>654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492</v>
      </c>
      <c r="AS10" s="188">
        <v>249</v>
      </c>
      <c r="AT10" s="188">
        <v>0</v>
      </c>
      <c r="AU10" s="188">
        <v>146</v>
      </c>
      <c r="AV10" s="188">
        <v>42</v>
      </c>
      <c r="AW10" s="188">
        <v>55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779</v>
      </c>
      <c r="BQ10" s="188">
        <v>678</v>
      </c>
      <c r="BR10" s="188">
        <v>23</v>
      </c>
      <c r="BS10" s="188">
        <v>78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141</v>
      </c>
      <c r="B11" s="182" t="s">
        <v>150</v>
      </c>
      <c r="C11" s="184" t="s">
        <v>151</v>
      </c>
      <c r="D11" s="188">
        <f t="shared" si="0"/>
        <v>1616</v>
      </c>
      <c r="E11" s="188">
        <f t="shared" si="1"/>
        <v>456</v>
      </c>
      <c r="F11" s="188">
        <f t="shared" si="2"/>
        <v>507</v>
      </c>
      <c r="G11" s="188">
        <f t="shared" si="3"/>
        <v>495</v>
      </c>
      <c r="H11" s="188">
        <f t="shared" si="4"/>
        <v>158</v>
      </c>
      <c r="I11" s="188">
        <f t="shared" si="5"/>
        <v>0</v>
      </c>
      <c r="J11" s="188">
        <f t="shared" si="6"/>
        <v>0</v>
      </c>
      <c r="K11" s="188">
        <f t="shared" si="7"/>
        <v>0</v>
      </c>
      <c r="L11" s="188">
        <f t="shared" si="8"/>
        <v>113</v>
      </c>
      <c r="M11" s="188">
        <v>0</v>
      </c>
      <c r="N11" s="188">
        <v>113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1387</v>
      </c>
      <c r="U11" s="188">
        <f t="shared" si="10"/>
        <v>340</v>
      </c>
      <c r="V11" s="188">
        <f t="shared" si="11"/>
        <v>394</v>
      </c>
      <c r="W11" s="188">
        <f t="shared" si="12"/>
        <v>495</v>
      </c>
      <c r="X11" s="188">
        <f t="shared" si="13"/>
        <v>158</v>
      </c>
      <c r="Y11" s="188">
        <f t="shared" si="14"/>
        <v>0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1387</v>
      </c>
      <c r="AS11" s="188">
        <v>340</v>
      </c>
      <c r="AT11" s="188">
        <v>394</v>
      </c>
      <c r="AU11" s="188">
        <v>495</v>
      </c>
      <c r="AV11" s="188">
        <v>158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116</v>
      </c>
      <c r="BQ11" s="188">
        <v>116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141</v>
      </c>
      <c r="B12" s="182" t="s">
        <v>152</v>
      </c>
      <c r="C12" s="184" t="s">
        <v>153</v>
      </c>
      <c r="D12" s="188">
        <f t="shared" si="0"/>
        <v>4004</v>
      </c>
      <c r="E12" s="188">
        <f t="shared" si="1"/>
        <v>1818</v>
      </c>
      <c r="F12" s="188">
        <f t="shared" si="2"/>
        <v>916</v>
      </c>
      <c r="G12" s="188">
        <f t="shared" si="3"/>
        <v>814</v>
      </c>
      <c r="H12" s="188">
        <f t="shared" si="4"/>
        <v>108</v>
      </c>
      <c r="I12" s="188">
        <f t="shared" si="5"/>
        <v>348</v>
      </c>
      <c r="J12" s="188">
        <f t="shared" si="6"/>
        <v>0</v>
      </c>
      <c r="K12" s="188">
        <f t="shared" si="7"/>
        <v>0</v>
      </c>
      <c r="L12" s="188">
        <f t="shared" si="8"/>
        <v>999</v>
      </c>
      <c r="M12" s="188">
        <v>999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2131</v>
      </c>
      <c r="U12" s="188">
        <f t="shared" si="10"/>
        <v>0</v>
      </c>
      <c r="V12" s="188">
        <f t="shared" si="11"/>
        <v>900</v>
      </c>
      <c r="W12" s="188">
        <f t="shared" si="12"/>
        <v>775</v>
      </c>
      <c r="X12" s="188">
        <f t="shared" si="13"/>
        <v>108</v>
      </c>
      <c r="Y12" s="188">
        <f t="shared" si="14"/>
        <v>348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900</v>
      </c>
      <c r="AK12" s="188">
        <v>0</v>
      </c>
      <c r="AL12" s="188">
        <v>900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1231</v>
      </c>
      <c r="AS12" s="188">
        <v>0</v>
      </c>
      <c r="AT12" s="188">
        <v>0</v>
      </c>
      <c r="AU12" s="188">
        <v>775</v>
      </c>
      <c r="AV12" s="188">
        <v>108</v>
      </c>
      <c r="AW12" s="188">
        <v>348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874</v>
      </c>
      <c r="BQ12" s="188">
        <v>819</v>
      </c>
      <c r="BR12" s="188">
        <v>16</v>
      </c>
      <c r="BS12" s="188">
        <v>39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141</v>
      </c>
      <c r="B13" s="182" t="s">
        <v>242</v>
      </c>
      <c r="C13" s="184" t="s">
        <v>243</v>
      </c>
      <c r="D13" s="188">
        <f t="shared" si="0"/>
        <v>1428</v>
      </c>
      <c r="E13" s="188">
        <f t="shared" si="1"/>
        <v>740</v>
      </c>
      <c r="F13" s="188">
        <f t="shared" si="2"/>
        <v>481</v>
      </c>
      <c r="G13" s="188">
        <f t="shared" si="3"/>
        <v>64</v>
      </c>
      <c r="H13" s="188">
        <f t="shared" si="4"/>
        <v>138</v>
      </c>
      <c r="I13" s="188">
        <f t="shared" si="5"/>
        <v>0</v>
      </c>
      <c r="J13" s="188">
        <f t="shared" si="6"/>
        <v>5</v>
      </c>
      <c r="K13" s="188">
        <f t="shared" si="7"/>
        <v>0</v>
      </c>
      <c r="L13" s="188">
        <f t="shared" si="8"/>
        <v>815</v>
      </c>
      <c r="M13" s="188">
        <v>584</v>
      </c>
      <c r="N13" s="188">
        <v>226</v>
      </c>
      <c r="O13" s="188">
        <v>0</v>
      </c>
      <c r="P13" s="188">
        <v>0</v>
      </c>
      <c r="Q13" s="188">
        <v>0</v>
      </c>
      <c r="R13" s="188">
        <v>5</v>
      </c>
      <c r="S13" s="188">
        <v>0</v>
      </c>
      <c r="T13" s="188">
        <f t="shared" si="9"/>
        <v>457</v>
      </c>
      <c r="U13" s="188">
        <f t="shared" si="10"/>
        <v>0</v>
      </c>
      <c r="V13" s="188">
        <f t="shared" si="11"/>
        <v>255</v>
      </c>
      <c r="W13" s="188">
        <f t="shared" si="12"/>
        <v>64</v>
      </c>
      <c r="X13" s="188">
        <f t="shared" si="13"/>
        <v>138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255</v>
      </c>
      <c r="AK13" s="188">
        <v>0</v>
      </c>
      <c r="AL13" s="188">
        <v>255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202</v>
      </c>
      <c r="AS13" s="188">
        <v>0</v>
      </c>
      <c r="AT13" s="188">
        <v>0</v>
      </c>
      <c r="AU13" s="188">
        <v>64</v>
      </c>
      <c r="AV13" s="188">
        <v>138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156</v>
      </c>
      <c r="BQ13" s="188">
        <v>156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141</v>
      </c>
      <c r="B14" s="182" t="s">
        <v>244</v>
      </c>
      <c r="C14" s="184" t="s">
        <v>245</v>
      </c>
      <c r="D14" s="188">
        <f t="shared" si="0"/>
        <v>7585</v>
      </c>
      <c r="E14" s="188">
        <f t="shared" si="1"/>
        <v>2327</v>
      </c>
      <c r="F14" s="188">
        <f t="shared" si="2"/>
        <v>1190</v>
      </c>
      <c r="G14" s="188">
        <f t="shared" si="3"/>
        <v>654</v>
      </c>
      <c r="H14" s="188">
        <f t="shared" si="4"/>
        <v>152</v>
      </c>
      <c r="I14" s="188">
        <f t="shared" si="5"/>
        <v>8</v>
      </c>
      <c r="J14" s="188">
        <f t="shared" si="6"/>
        <v>0</v>
      </c>
      <c r="K14" s="188">
        <f t="shared" si="7"/>
        <v>3254</v>
      </c>
      <c r="L14" s="188">
        <f t="shared" si="8"/>
        <v>807</v>
      </c>
      <c r="M14" s="188">
        <v>795</v>
      </c>
      <c r="N14" s="188">
        <v>0</v>
      </c>
      <c r="O14" s="188">
        <v>9</v>
      </c>
      <c r="P14" s="188">
        <v>0</v>
      </c>
      <c r="Q14" s="188">
        <v>3</v>
      </c>
      <c r="R14" s="188">
        <v>0</v>
      </c>
      <c r="S14" s="188">
        <v>0</v>
      </c>
      <c r="T14" s="188">
        <f t="shared" si="9"/>
        <v>4721</v>
      </c>
      <c r="U14" s="188">
        <f t="shared" si="10"/>
        <v>0</v>
      </c>
      <c r="V14" s="188">
        <f t="shared" si="11"/>
        <v>1027</v>
      </c>
      <c r="W14" s="188">
        <f t="shared" si="12"/>
        <v>350</v>
      </c>
      <c r="X14" s="188">
        <f t="shared" si="13"/>
        <v>90</v>
      </c>
      <c r="Y14" s="188">
        <f t="shared" si="14"/>
        <v>0</v>
      </c>
      <c r="Z14" s="188">
        <f t="shared" si="15"/>
        <v>0</v>
      </c>
      <c r="AA14" s="188">
        <f t="shared" si="16"/>
        <v>3254</v>
      </c>
      <c r="AB14" s="188">
        <f t="shared" si="17"/>
        <v>3254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3254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1467</v>
      </c>
      <c r="AS14" s="188">
        <v>0</v>
      </c>
      <c r="AT14" s="188">
        <v>1027</v>
      </c>
      <c r="AU14" s="188">
        <v>350</v>
      </c>
      <c r="AV14" s="188">
        <v>90</v>
      </c>
      <c r="AW14" s="188">
        <v>0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2057</v>
      </c>
      <c r="BQ14" s="188">
        <v>1532</v>
      </c>
      <c r="BR14" s="188">
        <v>163</v>
      </c>
      <c r="BS14" s="188">
        <v>295</v>
      </c>
      <c r="BT14" s="188">
        <v>62</v>
      </c>
      <c r="BU14" s="188">
        <v>5</v>
      </c>
      <c r="BV14" s="188">
        <v>0</v>
      </c>
      <c r="BW14" s="188">
        <v>0</v>
      </c>
    </row>
    <row r="15" spans="1:75" ht="13.5">
      <c r="A15" s="182" t="s">
        <v>141</v>
      </c>
      <c r="B15" s="182" t="s">
        <v>19</v>
      </c>
      <c r="C15" s="184" t="s">
        <v>20</v>
      </c>
      <c r="D15" s="188">
        <f t="shared" si="0"/>
        <v>1301</v>
      </c>
      <c r="E15" s="188">
        <f t="shared" si="1"/>
        <v>236</v>
      </c>
      <c r="F15" s="188">
        <f t="shared" si="2"/>
        <v>363</v>
      </c>
      <c r="G15" s="188">
        <f t="shared" si="3"/>
        <v>482</v>
      </c>
      <c r="H15" s="188">
        <f t="shared" si="4"/>
        <v>72</v>
      </c>
      <c r="I15" s="188">
        <f t="shared" si="5"/>
        <v>148</v>
      </c>
      <c r="J15" s="188">
        <f t="shared" si="6"/>
        <v>0</v>
      </c>
      <c r="K15" s="188">
        <f t="shared" si="7"/>
        <v>0</v>
      </c>
      <c r="L15" s="188">
        <f t="shared" si="8"/>
        <v>599</v>
      </c>
      <c r="M15" s="188">
        <v>236</v>
      </c>
      <c r="N15" s="188">
        <v>363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702</v>
      </c>
      <c r="U15" s="188">
        <f t="shared" si="10"/>
        <v>0</v>
      </c>
      <c r="V15" s="188">
        <f t="shared" si="11"/>
        <v>0</v>
      </c>
      <c r="W15" s="188">
        <f t="shared" si="12"/>
        <v>482</v>
      </c>
      <c r="X15" s="188">
        <f t="shared" si="13"/>
        <v>72</v>
      </c>
      <c r="Y15" s="188">
        <f t="shared" si="14"/>
        <v>148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702</v>
      </c>
      <c r="AS15" s="188">
        <v>0</v>
      </c>
      <c r="AT15" s="188">
        <v>0</v>
      </c>
      <c r="AU15" s="188">
        <v>482</v>
      </c>
      <c r="AV15" s="188">
        <v>72</v>
      </c>
      <c r="AW15" s="188">
        <v>148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141</v>
      </c>
      <c r="B16" s="182" t="s">
        <v>246</v>
      </c>
      <c r="C16" s="184" t="s">
        <v>247</v>
      </c>
      <c r="D16" s="188">
        <f t="shared" si="0"/>
        <v>213</v>
      </c>
      <c r="E16" s="188">
        <f t="shared" si="1"/>
        <v>125</v>
      </c>
      <c r="F16" s="188">
        <f t="shared" si="2"/>
        <v>24</v>
      </c>
      <c r="G16" s="188">
        <f t="shared" si="3"/>
        <v>52</v>
      </c>
      <c r="H16" s="188">
        <f t="shared" si="4"/>
        <v>11</v>
      </c>
      <c r="I16" s="188">
        <f t="shared" si="5"/>
        <v>1</v>
      </c>
      <c r="J16" s="188">
        <f t="shared" si="6"/>
        <v>0</v>
      </c>
      <c r="K16" s="188">
        <f t="shared" si="7"/>
        <v>0</v>
      </c>
      <c r="L16" s="188">
        <f t="shared" si="8"/>
        <v>149</v>
      </c>
      <c r="M16" s="188">
        <v>125</v>
      </c>
      <c r="N16" s="188">
        <v>24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64</v>
      </c>
      <c r="U16" s="188">
        <f t="shared" si="10"/>
        <v>0</v>
      </c>
      <c r="V16" s="188">
        <f t="shared" si="11"/>
        <v>0</v>
      </c>
      <c r="W16" s="188">
        <f t="shared" si="12"/>
        <v>52</v>
      </c>
      <c r="X16" s="188">
        <f t="shared" si="13"/>
        <v>11</v>
      </c>
      <c r="Y16" s="188">
        <f t="shared" si="14"/>
        <v>1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64</v>
      </c>
      <c r="AS16" s="188">
        <v>0</v>
      </c>
      <c r="AT16" s="188">
        <v>0</v>
      </c>
      <c r="AU16" s="188">
        <v>52</v>
      </c>
      <c r="AV16" s="188">
        <v>11</v>
      </c>
      <c r="AW16" s="188">
        <v>1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0</v>
      </c>
      <c r="BQ16" s="188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141</v>
      </c>
      <c r="B17" s="182" t="s">
        <v>248</v>
      </c>
      <c r="C17" s="184" t="s">
        <v>249</v>
      </c>
      <c r="D17" s="188">
        <f t="shared" si="0"/>
        <v>118</v>
      </c>
      <c r="E17" s="188">
        <f t="shared" si="1"/>
        <v>38</v>
      </c>
      <c r="F17" s="188">
        <f t="shared" si="2"/>
        <v>42</v>
      </c>
      <c r="G17" s="188">
        <f t="shared" si="3"/>
        <v>32</v>
      </c>
      <c r="H17" s="188">
        <f t="shared" si="4"/>
        <v>6</v>
      </c>
      <c r="I17" s="188">
        <f t="shared" si="5"/>
        <v>0</v>
      </c>
      <c r="J17" s="188">
        <f t="shared" si="6"/>
        <v>0</v>
      </c>
      <c r="K17" s="188">
        <f t="shared" si="7"/>
        <v>0</v>
      </c>
      <c r="L17" s="188">
        <f t="shared" si="8"/>
        <v>62</v>
      </c>
      <c r="M17" s="188">
        <v>38</v>
      </c>
      <c r="N17" s="188">
        <v>24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56</v>
      </c>
      <c r="U17" s="188">
        <f t="shared" si="10"/>
        <v>0</v>
      </c>
      <c r="V17" s="188">
        <f t="shared" si="11"/>
        <v>18</v>
      </c>
      <c r="W17" s="188">
        <f t="shared" si="12"/>
        <v>32</v>
      </c>
      <c r="X17" s="188">
        <f t="shared" si="13"/>
        <v>6</v>
      </c>
      <c r="Y17" s="188">
        <f t="shared" si="14"/>
        <v>0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56</v>
      </c>
      <c r="AS17" s="188">
        <v>0</v>
      </c>
      <c r="AT17" s="188">
        <v>18</v>
      </c>
      <c r="AU17" s="188">
        <v>32</v>
      </c>
      <c r="AV17" s="188">
        <v>6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0</v>
      </c>
      <c r="BQ17" s="188">
        <v>0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141</v>
      </c>
      <c r="B18" s="182" t="s">
        <v>250</v>
      </c>
      <c r="C18" s="184" t="s">
        <v>251</v>
      </c>
      <c r="D18" s="188">
        <f t="shared" si="0"/>
        <v>128</v>
      </c>
      <c r="E18" s="188">
        <f t="shared" si="1"/>
        <v>87</v>
      </c>
      <c r="F18" s="188">
        <f t="shared" si="2"/>
        <v>12</v>
      </c>
      <c r="G18" s="188">
        <f t="shared" si="3"/>
        <v>25</v>
      </c>
      <c r="H18" s="188">
        <f t="shared" si="4"/>
        <v>4</v>
      </c>
      <c r="I18" s="188">
        <f t="shared" si="5"/>
        <v>0</v>
      </c>
      <c r="J18" s="188">
        <f t="shared" si="6"/>
        <v>0</v>
      </c>
      <c r="K18" s="188">
        <f t="shared" si="7"/>
        <v>0</v>
      </c>
      <c r="L18" s="188">
        <f t="shared" si="8"/>
        <v>26</v>
      </c>
      <c r="M18" s="188">
        <v>24</v>
      </c>
      <c r="N18" s="188">
        <v>2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f t="shared" si="9"/>
        <v>32</v>
      </c>
      <c r="U18" s="188">
        <f t="shared" si="10"/>
        <v>0</v>
      </c>
      <c r="V18" s="188">
        <f t="shared" si="11"/>
        <v>10</v>
      </c>
      <c r="W18" s="188">
        <f t="shared" si="12"/>
        <v>18</v>
      </c>
      <c r="X18" s="188">
        <f t="shared" si="13"/>
        <v>4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0</v>
      </c>
      <c r="AK18" s="188">
        <v>0</v>
      </c>
      <c r="AL18" s="188">
        <v>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32</v>
      </c>
      <c r="AS18" s="188">
        <v>0</v>
      </c>
      <c r="AT18" s="188">
        <v>10</v>
      </c>
      <c r="AU18" s="188">
        <v>18</v>
      </c>
      <c r="AV18" s="188">
        <v>4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70</v>
      </c>
      <c r="BQ18" s="188">
        <v>63</v>
      </c>
      <c r="BR18" s="188">
        <v>0</v>
      </c>
      <c r="BS18" s="188">
        <v>7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141</v>
      </c>
      <c r="B19" s="182" t="s">
        <v>21</v>
      </c>
      <c r="C19" s="184" t="s">
        <v>22</v>
      </c>
      <c r="D19" s="188">
        <f t="shared" si="0"/>
        <v>209</v>
      </c>
      <c r="E19" s="188">
        <f t="shared" si="1"/>
        <v>84</v>
      </c>
      <c r="F19" s="188">
        <f t="shared" si="2"/>
        <v>73</v>
      </c>
      <c r="G19" s="188">
        <f t="shared" si="3"/>
        <v>43</v>
      </c>
      <c r="H19" s="188">
        <f t="shared" si="4"/>
        <v>9</v>
      </c>
      <c r="I19" s="188">
        <f t="shared" si="5"/>
        <v>0</v>
      </c>
      <c r="J19" s="188">
        <f t="shared" si="6"/>
        <v>0</v>
      </c>
      <c r="K19" s="188">
        <f t="shared" si="7"/>
        <v>0</v>
      </c>
      <c r="L19" s="188">
        <f t="shared" si="8"/>
        <v>132</v>
      </c>
      <c r="M19" s="188">
        <v>84</v>
      </c>
      <c r="N19" s="188">
        <v>48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77</v>
      </c>
      <c r="U19" s="188">
        <f t="shared" si="10"/>
        <v>0</v>
      </c>
      <c r="V19" s="188">
        <f t="shared" si="11"/>
        <v>25</v>
      </c>
      <c r="W19" s="188">
        <f t="shared" si="12"/>
        <v>43</v>
      </c>
      <c r="X19" s="188">
        <f t="shared" si="13"/>
        <v>9</v>
      </c>
      <c r="Y19" s="188">
        <f t="shared" si="14"/>
        <v>0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77</v>
      </c>
      <c r="AS19" s="188">
        <v>0</v>
      </c>
      <c r="AT19" s="188">
        <v>25</v>
      </c>
      <c r="AU19" s="188">
        <v>43</v>
      </c>
      <c r="AV19" s="188">
        <v>9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141</v>
      </c>
      <c r="B20" s="182" t="s">
        <v>252</v>
      </c>
      <c r="C20" s="184" t="s">
        <v>253</v>
      </c>
      <c r="D20" s="188">
        <f t="shared" si="0"/>
        <v>275</v>
      </c>
      <c r="E20" s="188">
        <f t="shared" si="1"/>
        <v>55</v>
      </c>
      <c r="F20" s="188">
        <f t="shared" si="2"/>
        <v>146</v>
      </c>
      <c r="G20" s="188">
        <f t="shared" si="3"/>
        <v>51</v>
      </c>
      <c r="H20" s="188">
        <f t="shared" si="4"/>
        <v>11</v>
      </c>
      <c r="I20" s="188">
        <f t="shared" si="5"/>
        <v>7</v>
      </c>
      <c r="J20" s="188">
        <f t="shared" si="6"/>
        <v>0</v>
      </c>
      <c r="K20" s="188">
        <f t="shared" si="7"/>
        <v>5</v>
      </c>
      <c r="L20" s="188">
        <f t="shared" si="8"/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251</v>
      </c>
      <c r="U20" s="188">
        <f t="shared" si="10"/>
        <v>36</v>
      </c>
      <c r="V20" s="188">
        <f t="shared" si="11"/>
        <v>145</v>
      </c>
      <c r="W20" s="188">
        <f t="shared" si="12"/>
        <v>47</v>
      </c>
      <c r="X20" s="188">
        <f t="shared" si="13"/>
        <v>11</v>
      </c>
      <c r="Y20" s="188">
        <f t="shared" si="14"/>
        <v>7</v>
      </c>
      <c r="Z20" s="188">
        <f t="shared" si="15"/>
        <v>0</v>
      </c>
      <c r="AA20" s="188">
        <f t="shared" si="16"/>
        <v>5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115</v>
      </c>
      <c r="AK20" s="188">
        <v>0</v>
      </c>
      <c r="AL20" s="188">
        <v>115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136</v>
      </c>
      <c r="AS20" s="188">
        <v>36</v>
      </c>
      <c r="AT20" s="188">
        <v>30</v>
      </c>
      <c r="AU20" s="188">
        <v>47</v>
      </c>
      <c r="AV20" s="188">
        <v>11</v>
      </c>
      <c r="AW20" s="188">
        <v>7</v>
      </c>
      <c r="AX20" s="188">
        <v>0</v>
      </c>
      <c r="AY20" s="188">
        <v>5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24</v>
      </c>
      <c r="BQ20" s="188">
        <v>19</v>
      </c>
      <c r="BR20" s="188">
        <v>1</v>
      </c>
      <c r="BS20" s="188">
        <v>4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141</v>
      </c>
      <c r="B21" s="182" t="s">
        <v>254</v>
      </c>
      <c r="C21" s="184" t="s">
        <v>255</v>
      </c>
      <c r="D21" s="188">
        <f t="shared" si="0"/>
        <v>388</v>
      </c>
      <c r="E21" s="188">
        <f t="shared" si="1"/>
        <v>94</v>
      </c>
      <c r="F21" s="188">
        <f t="shared" si="2"/>
        <v>141</v>
      </c>
      <c r="G21" s="188">
        <f t="shared" si="3"/>
        <v>115</v>
      </c>
      <c r="H21" s="188">
        <f t="shared" si="4"/>
        <v>17</v>
      </c>
      <c r="I21" s="188">
        <f t="shared" si="5"/>
        <v>13</v>
      </c>
      <c r="J21" s="188">
        <f t="shared" si="6"/>
        <v>0</v>
      </c>
      <c r="K21" s="188">
        <f t="shared" si="7"/>
        <v>8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326</v>
      </c>
      <c r="U21" s="188">
        <f t="shared" si="10"/>
        <v>40</v>
      </c>
      <c r="V21" s="188">
        <f t="shared" si="11"/>
        <v>140</v>
      </c>
      <c r="W21" s="188">
        <f t="shared" si="12"/>
        <v>108</v>
      </c>
      <c r="X21" s="188">
        <f t="shared" si="13"/>
        <v>17</v>
      </c>
      <c r="Y21" s="188">
        <f t="shared" si="14"/>
        <v>13</v>
      </c>
      <c r="Z21" s="188">
        <f t="shared" si="15"/>
        <v>0</v>
      </c>
      <c r="AA21" s="188">
        <f t="shared" si="16"/>
        <v>8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68</v>
      </c>
      <c r="AK21" s="188">
        <v>0</v>
      </c>
      <c r="AL21" s="188">
        <v>68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258</v>
      </c>
      <c r="AS21" s="188">
        <v>40</v>
      </c>
      <c r="AT21" s="188">
        <v>72</v>
      </c>
      <c r="AU21" s="188">
        <v>108</v>
      </c>
      <c r="AV21" s="188">
        <v>17</v>
      </c>
      <c r="AW21" s="188">
        <v>13</v>
      </c>
      <c r="AX21" s="188">
        <v>0</v>
      </c>
      <c r="AY21" s="188">
        <v>8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62</v>
      </c>
      <c r="BQ21" s="188">
        <v>54</v>
      </c>
      <c r="BR21" s="188">
        <v>1</v>
      </c>
      <c r="BS21" s="188">
        <v>7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141</v>
      </c>
      <c r="B22" s="182" t="s">
        <v>256</v>
      </c>
      <c r="C22" s="184" t="s">
        <v>257</v>
      </c>
      <c r="D22" s="188">
        <f t="shared" si="0"/>
        <v>290</v>
      </c>
      <c r="E22" s="188">
        <f t="shared" si="1"/>
        <v>194</v>
      </c>
      <c r="F22" s="188">
        <f t="shared" si="2"/>
        <v>39</v>
      </c>
      <c r="G22" s="188">
        <f t="shared" si="3"/>
        <v>30</v>
      </c>
      <c r="H22" s="188">
        <f t="shared" si="4"/>
        <v>7</v>
      </c>
      <c r="I22" s="188">
        <f t="shared" si="5"/>
        <v>19</v>
      </c>
      <c r="J22" s="188">
        <f t="shared" si="6"/>
        <v>0</v>
      </c>
      <c r="K22" s="188">
        <f t="shared" si="7"/>
        <v>1</v>
      </c>
      <c r="L22" s="188">
        <f t="shared" si="8"/>
        <v>14</v>
      </c>
      <c r="M22" s="188">
        <v>0</v>
      </c>
      <c r="N22" s="188">
        <v>14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71</v>
      </c>
      <c r="U22" s="188">
        <f t="shared" si="10"/>
        <v>11</v>
      </c>
      <c r="V22" s="188">
        <f t="shared" si="11"/>
        <v>21</v>
      </c>
      <c r="W22" s="188">
        <f t="shared" si="12"/>
        <v>14</v>
      </c>
      <c r="X22" s="188">
        <f t="shared" si="13"/>
        <v>7</v>
      </c>
      <c r="Y22" s="188">
        <f t="shared" si="14"/>
        <v>18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7</v>
      </c>
      <c r="AK22" s="188">
        <v>0</v>
      </c>
      <c r="AL22" s="188">
        <v>7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64</v>
      </c>
      <c r="AS22" s="188">
        <v>11</v>
      </c>
      <c r="AT22" s="188">
        <v>14</v>
      </c>
      <c r="AU22" s="188">
        <v>14</v>
      </c>
      <c r="AV22" s="188">
        <v>7</v>
      </c>
      <c r="AW22" s="188">
        <v>18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205</v>
      </c>
      <c r="BQ22" s="188">
        <v>183</v>
      </c>
      <c r="BR22" s="188">
        <v>4</v>
      </c>
      <c r="BS22" s="188">
        <v>16</v>
      </c>
      <c r="BT22" s="188">
        <v>0</v>
      </c>
      <c r="BU22" s="188">
        <v>1</v>
      </c>
      <c r="BV22" s="188">
        <v>0</v>
      </c>
      <c r="BW22" s="188">
        <v>1</v>
      </c>
    </row>
    <row r="23" spans="1:75" ht="13.5">
      <c r="A23" s="182" t="s">
        <v>141</v>
      </c>
      <c r="B23" s="182" t="s">
        <v>258</v>
      </c>
      <c r="C23" s="184" t="s">
        <v>259</v>
      </c>
      <c r="D23" s="188">
        <f t="shared" si="0"/>
        <v>65</v>
      </c>
      <c r="E23" s="188">
        <f t="shared" si="1"/>
        <v>16</v>
      </c>
      <c r="F23" s="188">
        <f t="shared" si="2"/>
        <v>18</v>
      </c>
      <c r="G23" s="188">
        <f t="shared" si="3"/>
        <v>17</v>
      </c>
      <c r="H23" s="188">
        <f t="shared" si="4"/>
        <v>4</v>
      </c>
      <c r="I23" s="188">
        <f t="shared" si="5"/>
        <v>10</v>
      </c>
      <c r="J23" s="188">
        <f t="shared" si="6"/>
        <v>0</v>
      </c>
      <c r="K23" s="188">
        <f t="shared" si="7"/>
        <v>0</v>
      </c>
      <c r="L23" s="188">
        <f t="shared" si="8"/>
        <v>5</v>
      </c>
      <c r="M23" s="188">
        <v>0</v>
      </c>
      <c r="N23" s="188">
        <v>5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41</v>
      </c>
      <c r="U23" s="188">
        <f t="shared" si="10"/>
        <v>3</v>
      </c>
      <c r="V23" s="188">
        <f t="shared" si="11"/>
        <v>12</v>
      </c>
      <c r="W23" s="188">
        <f t="shared" si="12"/>
        <v>12</v>
      </c>
      <c r="X23" s="188">
        <f t="shared" si="13"/>
        <v>4</v>
      </c>
      <c r="Y23" s="188">
        <f t="shared" si="14"/>
        <v>10</v>
      </c>
      <c r="Z23" s="188">
        <f t="shared" si="15"/>
        <v>0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2</v>
      </c>
      <c r="AK23" s="188">
        <v>0</v>
      </c>
      <c r="AL23" s="188">
        <v>2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39</v>
      </c>
      <c r="AS23" s="188">
        <v>3</v>
      </c>
      <c r="AT23" s="188">
        <v>10</v>
      </c>
      <c r="AU23" s="188">
        <v>12</v>
      </c>
      <c r="AV23" s="188">
        <v>4</v>
      </c>
      <c r="AW23" s="188">
        <v>10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19</v>
      </c>
      <c r="BQ23" s="188">
        <v>13</v>
      </c>
      <c r="BR23" s="188">
        <v>1</v>
      </c>
      <c r="BS23" s="188">
        <v>5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141</v>
      </c>
      <c r="B24" s="182" t="s">
        <v>260</v>
      </c>
      <c r="C24" s="184" t="s">
        <v>261</v>
      </c>
      <c r="D24" s="188">
        <f t="shared" si="0"/>
        <v>69</v>
      </c>
      <c r="E24" s="188">
        <f t="shared" si="1"/>
        <v>35</v>
      </c>
      <c r="F24" s="188">
        <f t="shared" si="2"/>
        <v>13</v>
      </c>
      <c r="G24" s="188">
        <f t="shared" si="3"/>
        <v>15</v>
      </c>
      <c r="H24" s="188">
        <f t="shared" si="4"/>
        <v>2</v>
      </c>
      <c r="I24" s="188">
        <f t="shared" si="5"/>
        <v>4</v>
      </c>
      <c r="J24" s="188">
        <f t="shared" si="6"/>
        <v>0</v>
      </c>
      <c r="K24" s="188">
        <f t="shared" si="7"/>
        <v>0</v>
      </c>
      <c r="L24" s="188">
        <f t="shared" si="8"/>
        <v>5</v>
      </c>
      <c r="M24" s="188">
        <v>0</v>
      </c>
      <c r="N24" s="188">
        <v>5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24</v>
      </c>
      <c r="U24" s="188">
        <f t="shared" si="10"/>
        <v>4</v>
      </c>
      <c r="V24" s="188">
        <f t="shared" si="11"/>
        <v>8</v>
      </c>
      <c r="W24" s="188">
        <f t="shared" si="12"/>
        <v>6</v>
      </c>
      <c r="X24" s="188">
        <f t="shared" si="13"/>
        <v>2</v>
      </c>
      <c r="Y24" s="188">
        <f t="shared" si="14"/>
        <v>4</v>
      </c>
      <c r="Z24" s="188">
        <f t="shared" si="15"/>
        <v>0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3</v>
      </c>
      <c r="AK24" s="188">
        <v>0</v>
      </c>
      <c r="AL24" s="188">
        <v>3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21</v>
      </c>
      <c r="AS24" s="188">
        <v>4</v>
      </c>
      <c r="AT24" s="188">
        <v>5</v>
      </c>
      <c r="AU24" s="188">
        <v>6</v>
      </c>
      <c r="AV24" s="188">
        <v>2</v>
      </c>
      <c r="AW24" s="188">
        <v>4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40</v>
      </c>
      <c r="BQ24" s="188">
        <v>31</v>
      </c>
      <c r="BR24" s="188">
        <v>0</v>
      </c>
      <c r="BS24" s="188">
        <v>9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141</v>
      </c>
      <c r="B25" s="182" t="s">
        <v>262</v>
      </c>
      <c r="C25" s="184" t="s">
        <v>263</v>
      </c>
      <c r="D25" s="188">
        <f t="shared" si="0"/>
        <v>787</v>
      </c>
      <c r="E25" s="188">
        <f t="shared" si="1"/>
        <v>348</v>
      </c>
      <c r="F25" s="188">
        <f t="shared" si="2"/>
        <v>242</v>
      </c>
      <c r="G25" s="188">
        <f t="shared" si="3"/>
        <v>86</v>
      </c>
      <c r="H25" s="188">
        <f t="shared" si="4"/>
        <v>24</v>
      </c>
      <c r="I25" s="188">
        <f t="shared" si="5"/>
        <v>87</v>
      </c>
      <c r="J25" s="188">
        <f t="shared" si="6"/>
        <v>0</v>
      </c>
      <c r="K25" s="188">
        <f t="shared" si="7"/>
        <v>0</v>
      </c>
      <c r="L25" s="188">
        <f t="shared" si="8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510</v>
      </c>
      <c r="U25" s="188">
        <f t="shared" si="10"/>
        <v>94</v>
      </c>
      <c r="V25" s="188">
        <f t="shared" si="11"/>
        <v>235</v>
      </c>
      <c r="W25" s="188">
        <f t="shared" si="12"/>
        <v>71</v>
      </c>
      <c r="X25" s="188">
        <f t="shared" si="13"/>
        <v>24</v>
      </c>
      <c r="Y25" s="188">
        <f t="shared" si="14"/>
        <v>86</v>
      </c>
      <c r="Z25" s="188">
        <f t="shared" si="15"/>
        <v>0</v>
      </c>
      <c r="AA25" s="188">
        <f t="shared" si="16"/>
        <v>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188</v>
      </c>
      <c r="AK25" s="188">
        <v>0</v>
      </c>
      <c r="AL25" s="188">
        <v>188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322</v>
      </c>
      <c r="AS25" s="188">
        <v>94</v>
      </c>
      <c r="AT25" s="188">
        <v>47</v>
      </c>
      <c r="AU25" s="188">
        <v>71</v>
      </c>
      <c r="AV25" s="188">
        <v>24</v>
      </c>
      <c r="AW25" s="188">
        <v>86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277</v>
      </c>
      <c r="BQ25" s="188">
        <v>254</v>
      </c>
      <c r="BR25" s="188">
        <v>7</v>
      </c>
      <c r="BS25" s="188">
        <v>15</v>
      </c>
      <c r="BT25" s="188">
        <v>0</v>
      </c>
      <c r="BU25" s="188">
        <v>1</v>
      </c>
      <c r="BV25" s="188">
        <v>0</v>
      </c>
      <c r="BW25" s="188">
        <v>0</v>
      </c>
    </row>
    <row r="26" spans="1:75" ht="13.5">
      <c r="A26" s="182" t="s">
        <v>141</v>
      </c>
      <c r="B26" s="182" t="s">
        <v>264</v>
      </c>
      <c r="C26" s="184" t="s">
        <v>265</v>
      </c>
      <c r="D26" s="188">
        <f t="shared" si="0"/>
        <v>582</v>
      </c>
      <c r="E26" s="188">
        <f t="shared" si="1"/>
        <v>273</v>
      </c>
      <c r="F26" s="188">
        <f t="shared" si="2"/>
        <v>146</v>
      </c>
      <c r="G26" s="188">
        <f t="shared" si="3"/>
        <v>65</v>
      </c>
      <c r="H26" s="188">
        <f t="shared" si="4"/>
        <v>20</v>
      </c>
      <c r="I26" s="188">
        <f t="shared" si="5"/>
        <v>78</v>
      </c>
      <c r="J26" s="188">
        <f t="shared" si="6"/>
        <v>0</v>
      </c>
      <c r="K26" s="188">
        <f t="shared" si="7"/>
        <v>0</v>
      </c>
      <c r="L26" s="188">
        <f t="shared" si="8"/>
        <v>194</v>
      </c>
      <c r="M26" s="188">
        <v>194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388</v>
      </c>
      <c r="U26" s="188">
        <f t="shared" si="10"/>
        <v>79</v>
      </c>
      <c r="V26" s="188">
        <f t="shared" si="11"/>
        <v>146</v>
      </c>
      <c r="W26" s="188">
        <f t="shared" si="12"/>
        <v>65</v>
      </c>
      <c r="X26" s="188">
        <f t="shared" si="13"/>
        <v>20</v>
      </c>
      <c r="Y26" s="188">
        <f t="shared" si="14"/>
        <v>78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102</v>
      </c>
      <c r="AK26" s="188">
        <v>0</v>
      </c>
      <c r="AL26" s="188">
        <v>102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286</v>
      </c>
      <c r="AS26" s="188">
        <v>79</v>
      </c>
      <c r="AT26" s="188">
        <v>44</v>
      </c>
      <c r="AU26" s="188">
        <v>65</v>
      </c>
      <c r="AV26" s="188">
        <v>20</v>
      </c>
      <c r="AW26" s="188">
        <v>78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141</v>
      </c>
      <c r="B27" s="182" t="s">
        <v>266</v>
      </c>
      <c r="C27" s="184" t="s">
        <v>267</v>
      </c>
      <c r="D27" s="188">
        <f t="shared" si="0"/>
        <v>477</v>
      </c>
      <c r="E27" s="188">
        <f t="shared" si="1"/>
        <v>217</v>
      </c>
      <c r="F27" s="188">
        <f t="shared" si="2"/>
        <v>151</v>
      </c>
      <c r="G27" s="188">
        <f t="shared" si="3"/>
        <v>76</v>
      </c>
      <c r="H27" s="188">
        <f t="shared" si="4"/>
        <v>12</v>
      </c>
      <c r="I27" s="188">
        <f t="shared" si="5"/>
        <v>21</v>
      </c>
      <c r="J27" s="188">
        <f t="shared" si="6"/>
        <v>0</v>
      </c>
      <c r="K27" s="188">
        <f t="shared" si="7"/>
        <v>0</v>
      </c>
      <c r="L27" s="188">
        <f t="shared" si="8"/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286</v>
      </c>
      <c r="U27" s="188">
        <f t="shared" si="10"/>
        <v>52</v>
      </c>
      <c r="V27" s="188">
        <f t="shared" si="11"/>
        <v>146</v>
      </c>
      <c r="W27" s="188">
        <f t="shared" si="12"/>
        <v>56</v>
      </c>
      <c r="X27" s="188">
        <f t="shared" si="13"/>
        <v>12</v>
      </c>
      <c r="Y27" s="188">
        <f t="shared" si="14"/>
        <v>20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146</v>
      </c>
      <c r="AK27" s="188">
        <v>0</v>
      </c>
      <c r="AL27" s="188">
        <v>146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140</v>
      </c>
      <c r="AS27" s="188">
        <v>52</v>
      </c>
      <c r="AT27" s="188">
        <v>0</v>
      </c>
      <c r="AU27" s="188">
        <v>56</v>
      </c>
      <c r="AV27" s="188">
        <v>12</v>
      </c>
      <c r="AW27" s="188">
        <v>20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191</v>
      </c>
      <c r="BQ27" s="188">
        <v>165</v>
      </c>
      <c r="BR27" s="188">
        <v>5</v>
      </c>
      <c r="BS27" s="188">
        <v>20</v>
      </c>
      <c r="BT27" s="188">
        <v>0</v>
      </c>
      <c r="BU27" s="188">
        <v>1</v>
      </c>
      <c r="BV27" s="188">
        <v>0</v>
      </c>
      <c r="BW27" s="188">
        <v>0</v>
      </c>
    </row>
    <row r="28" spans="1:75" ht="13.5">
      <c r="A28" s="182" t="s">
        <v>141</v>
      </c>
      <c r="B28" s="182" t="s">
        <v>268</v>
      </c>
      <c r="C28" s="184" t="s">
        <v>269</v>
      </c>
      <c r="D28" s="188">
        <f t="shared" si="0"/>
        <v>811</v>
      </c>
      <c r="E28" s="188">
        <f t="shared" si="1"/>
        <v>381</v>
      </c>
      <c r="F28" s="188">
        <f t="shared" si="2"/>
        <v>342</v>
      </c>
      <c r="G28" s="188">
        <f t="shared" si="3"/>
        <v>55</v>
      </c>
      <c r="H28" s="188">
        <f t="shared" si="4"/>
        <v>14</v>
      </c>
      <c r="I28" s="188">
        <f t="shared" si="5"/>
        <v>19</v>
      </c>
      <c r="J28" s="188">
        <f t="shared" si="6"/>
        <v>0</v>
      </c>
      <c r="K28" s="188">
        <f t="shared" si="7"/>
        <v>0</v>
      </c>
      <c r="L28" s="188">
        <f t="shared" si="8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505</v>
      </c>
      <c r="U28" s="188">
        <f t="shared" si="10"/>
        <v>109</v>
      </c>
      <c r="V28" s="188">
        <f t="shared" si="11"/>
        <v>308</v>
      </c>
      <c r="W28" s="188">
        <f t="shared" si="12"/>
        <v>55</v>
      </c>
      <c r="X28" s="188">
        <f t="shared" si="13"/>
        <v>14</v>
      </c>
      <c r="Y28" s="188">
        <f t="shared" si="14"/>
        <v>19</v>
      </c>
      <c r="Z28" s="188">
        <f t="shared" si="15"/>
        <v>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308</v>
      </c>
      <c r="AK28" s="188">
        <v>0</v>
      </c>
      <c r="AL28" s="188">
        <v>308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197</v>
      </c>
      <c r="AS28" s="188">
        <v>109</v>
      </c>
      <c r="AT28" s="188">
        <v>0</v>
      </c>
      <c r="AU28" s="188">
        <v>55</v>
      </c>
      <c r="AV28" s="188">
        <v>14</v>
      </c>
      <c r="AW28" s="188">
        <v>19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306</v>
      </c>
      <c r="BQ28" s="188">
        <v>272</v>
      </c>
      <c r="BR28" s="188">
        <v>34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141</v>
      </c>
      <c r="B29" s="182" t="s">
        <v>270</v>
      </c>
      <c r="C29" s="184" t="s">
        <v>271</v>
      </c>
      <c r="D29" s="188">
        <f t="shared" si="0"/>
        <v>714</v>
      </c>
      <c r="E29" s="188">
        <f t="shared" si="1"/>
        <v>455</v>
      </c>
      <c r="F29" s="188">
        <f t="shared" si="2"/>
        <v>72</v>
      </c>
      <c r="G29" s="188">
        <f t="shared" si="3"/>
        <v>105</v>
      </c>
      <c r="H29" s="188">
        <f t="shared" si="4"/>
        <v>25</v>
      </c>
      <c r="I29" s="188">
        <f t="shared" si="5"/>
        <v>57</v>
      </c>
      <c r="J29" s="188">
        <f t="shared" si="6"/>
        <v>0</v>
      </c>
      <c r="K29" s="188">
        <f t="shared" si="7"/>
        <v>0</v>
      </c>
      <c r="L29" s="188">
        <f t="shared" si="8"/>
        <v>50</v>
      </c>
      <c r="M29" s="188">
        <v>50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231</v>
      </c>
      <c r="U29" s="188">
        <f t="shared" si="10"/>
        <v>23</v>
      </c>
      <c r="V29" s="188">
        <f t="shared" si="11"/>
        <v>67</v>
      </c>
      <c r="W29" s="188">
        <f t="shared" si="12"/>
        <v>62</v>
      </c>
      <c r="X29" s="188">
        <f t="shared" si="13"/>
        <v>25</v>
      </c>
      <c r="Y29" s="188">
        <f t="shared" si="14"/>
        <v>54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18</v>
      </c>
      <c r="AK29" s="188">
        <v>0</v>
      </c>
      <c r="AL29" s="188">
        <v>18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213</v>
      </c>
      <c r="AS29" s="188">
        <v>23</v>
      </c>
      <c r="AT29" s="188">
        <v>49</v>
      </c>
      <c r="AU29" s="188">
        <v>62</v>
      </c>
      <c r="AV29" s="188">
        <v>25</v>
      </c>
      <c r="AW29" s="188">
        <v>54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433</v>
      </c>
      <c r="BQ29" s="188">
        <v>382</v>
      </c>
      <c r="BR29" s="188">
        <v>5</v>
      </c>
      <c r="BS29" s="188">
        <v>43</v>
      </c>
      <c r="BT29" s="188">
        <v>0</v>
      </c>
      <c r="BU29" s="188">
        <v>3</v>
      </c>
      <c r="BV29" s="188">
        <v>0</v>
      </c>
      <c r="BW29" s="188">
        <v>0</v>
      </c>
    </row>
    <row r="30" spans="1:75" ht="13.5">
      <c r="A30" s="182" t="s">
        <v>141</v>
      </c>
      <c r="B30" s="182" t="s">
        <v>272</v>
      </c>
      <c r="C30" s="184" t="s">
        <v>273</v>
      </c>
      <c r="D30" s="188">
        <f t="shared" si="0"/>
        <v>401</v>
      </c>
      <c r="E30" s="188">
        <f t="shared" si="1"/>
        <v>198</v>
      </c>
      <c r="F30" s="188">
        <f t="shared" si="2"/>
        <v>133</v>
      </c>
      <c r="G30" s="188">
        <f t="shared" si="3"/>
        <v>51</v>
      </c>
      <c r="H30" s="188">
        <f t="shared" si="4"/>
        <v>7</v>
      </c>
      <c r="I30" s="188">
        <f t="shared" si="5"/>
        <v>9</v>
      </c>
      <c r="J30" s="188">
        <f t="shared" si="6"/>
        <v>0</v>
      </c>
      <c r="K30" s="188">
        <f t="shared" si="7"/>
        <v>3</v>
      </c>
      <c r="L30" s="188">
        <f t="shared" si="8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205</v>
      </c>
      <c r="U30" s="188">
        <f t="shared" si="10"/>
        <v>35</v>
      </c>
      <c r="V30" s="188">
        <f t="shared" si="11"/>
        <v>130</v>
      </c>
      <c r="W30" s="188">
        <f t="shared" si="12"/>
        <v>24</v>
      </c>
      <c r="X30" s="188">
        <f t="shared" si="13"/>
        <v>7</v>
      </c>
      <c r="Y30" s="188">
        <f t="shared" si="14"/>
        <v>9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130</v>
      </c>
      <c r="AK30" s="188">
        <v>0</v>
      </c>
      <c r="AL30" s="188">
        <v>130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75</v>
      </c>
      <c r="AS30" s="188">
        <v>35</v>
      </c>
      <c r="AT30" s="188">
        <v>0</v>
      </c>
      <c r="AU30" s="188">
        <v>24</v>
      </c>
      <c r="AV30" s="188">
        <v>7</v>
      </c>
      <c r="AW30" s="188">
        <v>9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196</v>
      </c>
      <c r="BQ30" s="188">
        <v>163</v>
      </c>
      <c r="BR30" s="188">
        <v>3</v>
      </c>
      <c r="BS30" s="188">
        <v>27</v>
      </c>
      <c r="BT30" s="188">
        <v>0</v>
      </c>
      <c r="BU30" s="188">
        <v>0</v>
      </c>
      <c r="BV30" s="188">
        <v>0</v>
      </c>
      <c r="BW30" s="188">
        <v>3</v>
      </c>
    </row>
    <row r="31" spans="1:75" ht="13.5">
      <c r="A31" s="182" t="s">
        <v>141</v>
      </c>
      <c r="B31" s="182" t="s">
        <v>274</v>
      </c>
      <c r="C31" s="184" t="s">
        <v>275</v>
      </c>
      <c r="D31" s="188">
        <f t="shared" si="0"/>
        <v>176</v>
      </c>
      <c r="E31" s="188">
        <f t="shared" si="1"/>
        <v>81</v>
      </c>
      <c r="F31" s="188">
        <f t="shared" si="2"/>
        <v>54</v>
      </c>
      <c r="G31" s="188">
        <f t="shared" si="3"/>
        <v>20</v>
      </c>
      <c r="H31" s="188">
        <f t="shared" si="4"/>
        <v>7</v>
      </c>
      <c r="I31" s="188">
        <f t="shared" si="5"/>
        <v>14</v>
      </c>
      <c r="J31" s="188">
        <f t="shared" si="6"/>
        <v>0</v>
      </c>
      <c r="K31" s="188">
        <f t="shared" si="7"/>
        <v>0</v>
      </c>
      <c r="L31" s="188">
        <f t="shared" si="8"/>
        <v>54</v>
      </c>
      <c r="M31" s="188">
        <v>54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122</v>
      </c>
      <c r="U31" s="188">
        <f t="shared" si="10"/>
        <v>27</v>
      </c>
      <c r="V31" s="188">
        <f t="shared" si="11"/>
        <v>54</v>
      </c>
      <c r="W31" s="188">
        <f t="shared" si="12"/>
        <v>20</v>
      </c>
      <c r="X31" s="188">
        <f t="shared" si="13"/>
        <v>7</v>
      </c>
      <c r="Y31" s="188">
        <f t="shared" si="14"/>
        <v>14</v>
      </c>
      <c r="Z31" s="188">
        <f t="shared" si="15"/>
        <v>0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40</v>
      </c>
      <c r="AK31" s="188">
        <v>0</v>
      </c>
      <c r="AL31" s="188">
        <v>40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82</v>
      </c>
      <c r="AS31" s="188">
        <v>27</v>
      </c>
      <c r="AT31" s="188">
        <v>14</v>
      </c>
      <c r="AU31" s="188">
        <v>20</v>
      </c>
      <c r="AV31" s="188">
        <v>7</v>
      </c>
      <c r="AW31" s="188">
        <v>14</v>
      </c>
      <c r="AX31" s="188">
        <v>0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141</v>
      </c>
      <c r="B32" s="182" t="s">
        <v>276</v>
      </c>
      <c r="C32" s="184" t="s">
        <v>277</v>
      </c>
      <c r="D32" s="188">
        <f t="shared" si="0"/>
        <v>672</v>
      </c>
      <c r="E32" s="188">
        <f t="shared" si="1"/>
        <v>256</v>
      </c>
      <c r="F32" s="188">
        <f t="shared" si="2"/>
        <v>170</v>
      </c>
      <c r="G32" s="188">
        <f t="shared" si="3"/>
        <v>88</v>
      </c>
      <c r="H32" s="188">
        <f t="shared" si="4"/>
        <v>29</v>
      </c>
      <c r="I32" s="188">
        <f t="shared" si="5"/>
        <v>129</v>
      </c>
      <c r="J32" s="188">
        <f t="shared" si="6"/>
        <v>0</v>
      </c>
      <c r="K32" s="188">
        <f t="shared" si="7"/>
        <v>0</v>
      </c>
      <c r="L32" s="188">
        <f t="shared" si="8"/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426</v>
      </c>
      <c r="U32" s="188">
        <f t="shared" si="10"/>
        <v>13</v>
      </c>
      <c r="V32" s="188">
        <f t="shared" si="11"/>
        <v>167</v>
      </c>
      <c r="W32" s="188">
        <f t="shared" si="12"/>
        <v>88</v>
      </c>
      <c r="X32" s="188">
        <f t="shared" si="13"/>
        <v>29</v>
      </c>
      <c r="Y32" s="188">
        <f t="shared" si="14"/>
        <v>129</v>
      </c>
      <c r="Z32" s="188">
        <f t="shared" si="15"/>
        <v>0</v>
      </c>
      <c r="AA32" s="188">
        <f t="shared" si="16"/>
        <v>0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79</v>
      </c>
      <c r="AK32" s="188">
        <v>0</v>
      </c>
      <c r="AL32" s="188">
        <v>79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347</v>
      </c>
      <c r="AS32" s="188">
        <v>13</v>
      </c>
      <c r="AT32" s="188">
        <v>88</v>
      </c>
      <c r="AU32" s="188">
        <v>88</v>
      </c>
      <c r="AV32" s="188">
        <v>29</v>
      </c>
      <c r="AW32" s="188">
        <v>129</v>
      </c>
      <c r="AX32" s="188">
        <v>0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246</v>
      </c>
      <c r="BQ32" s="188">
        <v>243</v>
      </c>
      <c r="BR32" s="188">
        <v>3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141</v>
      </c>
      <c r="B33" s="182" t="s">
        <v>278</v>
      </c>
      <c r="C33" s="184" t="s">
        <v>279</v>
      </c>
      <c r="D33" s="188">
        <f t="shared" si="0"/>
        <v>453</v>
      </c>
      <c r="E33" s="188">
        <f t="shared" si="1"/>
        <v>182</v>
      </c>
      <c r="F33" s="188">
        <f t="shared" si="2"/>
        <v>94</v>
      </c>
      <c r="G33" s="188">
        <f t="shared" si="3"/>
        <v>152</v>
      </c>
      <c r="H33" s="188">
        <f t="shared" si="4"/>
        <v>25</v>
      </c>
      <c r="I33" s="188">
        <f t="shared" si="5"/>
        <v>0</v>
      </c>
      <c r="J33" s="188">
        <f t="shared" si="6"/>
        <v>0</v>
      </c>
      <c r="K33" s="188">
        <f t="shared" si="7"/>
        <v>0</v>
      </c>
      <c r="L33" s="188">
        <f t="shared" si="8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255</v>
      </c>
      <c r="U33" s="188">
        <f t="shared" si="10"/>
        <v>0</v>
      </c>
      <c r="V33" s="188">
        <f t="shared" si="11"/>
        <v>94</v>
      </c>
      <c r="W33" s="188">
        <f t="shared" si="12"/>
        <v>136</v>
      </c>
      <c r="X33" s="188">
        <f t="shared" si="13"/>
        <v>25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255</v>
      </c>
      <c r="AS33" s="188">
        <v>0</v>
      </c>
      <c r="AT33" s="188">
        <v>94</v>
      </c>
      <c r="AU33" s="188">
        <v>136</v>
      </c>
      <c r="AV33" s="188">
        <v>25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198</v>
      </c>
      <c r="BQ33" s="188">
        <v>182</v>
      </c>
      <c r="BR33" s="188">
        <v>0</v>
      </c>
      <c r="BS33" s="188">
        <v>16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141</v>
      </c>
      <c r="B34" s="182" t="s">
        <v>23</v>
      </c>
      <c r="C34" s="184" t="s">
        <v>24</v>
      </c>
      <c r="D34" s="188">
        <f t="shared" si="0"/>
        <v>256</v>
      </c>
      <c r="E34" s="188">
        <f t="shared" si="1"/>
        <v>87</v>
      </c>
      <c r="F34" s="188">
        <f t="shared" si="2"/>
        <v>74</v>
      </c>
      <c r="G34" s="188">
        <f t="shared" si="3"/>
        <v>73</v>
      </c>
      <c r="H34" s="188">
        <f t="shared" si="4"/>
        <v>18</v>
      </c>
      <c r="I34" s="188">
        <f t="shared" si="5"/>
        <v>4</v>
      </c>
      <c r="J34" s="188">
        <f t="shared" si="6"/>
        <v>0</v>
      </c>
      <c r="K34" s="188">
        <f t="shared" si="7"/>
        <v>0</v>
      </c>
      <c r="L34" s="188">
        <f t="shared" si="8"/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9"/>
        <v>256</v>
      </c>
      <c r="U34" s="188">
        <f t="shared" si="10"/>
        <v>87</v>
      </c>
      <c r="V34" s="188">
        <f t="shared" si="11"/>
        <v>74</v>
      </c>
      <c r="W34" s="188">
        <f t="shared" si="12"/>
        <v>73</v>
      </c>
      <c r="X34" s="188">
        <f t="shared" si="13"/>
        <v>18</v>
      </c>
      <c r="Y34" s="188">
        <f t="shared" si="14"/>
        <v>4</v>
      </c>
      <c r="Z34" s="188">
        <f t="shared" si="15"/>
        <v>0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256</v>
      </c>
      <c r="AS34" s="188">
        <v>87</v>
      </c>
      <c r="AT34" s="188">
        <v>74</v>
      </c>
      <c r="AU34" s="188">
        <v>73</v>
      </c>
      <c r="AV34" s="188">
        <v>18</v>
      </c>
      <c r="AW34" s="188">
        <v>4</v>
      </c>
      <c r="AX34" s="188">
        <v>0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141</v>
      </c>
      <c r="B35" s="182" t="s">
        <v>280</v>
      </c>
      <c r="C35" s="184" t="s">
        <v>281</v>
      </c>
      <c r="D35" s="188">
        <f t="shared" si="0"/>
        <v>970</v>
      </c>
      <c r="E35" s="188">
        <f t="shared" si="1"/>
        <v>483</v>
      </c>
      <c r="F35" s="188">
        <f t="shared" si="2"/>
        <v>243</v>
      </c>
      <c r="G35" s="188">
        <f t="shared" si="3"/>
        <v>212</v>
      </c>
      <c r="H35" s="188">
        <f t="shared" si="4"/>
        <v>31</v>
      </c>
      <c r="I35" s="188">
        <f t="shared" si="5"/>
        <v>0</v>
      </c>
      <c r="J35" s="188">
        <f t="shared" si="6"/>
        <v>0</v>
      </c>
      <c r="K35" s="188">
        <f t="shared" si="7"/>
        <v>1</v>
      </c>
      <c r="L35" s="188">
        <f t="shared" si="8"/>
        <v>177</v>
      </c>
      <c r="M35" s="188">
        <v>177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9"/>
        <v>496</v>
      </c>
      <c r="U35" s="188">
        <f t="shared" si="10"/>
        <v>9</v>
      </c>
      <c r="V35" s="188">
        <f t="shared" si="11"/>
        <v>243</v>
      </c>
      <c r="W35" s="188">
        <f t="shared" si="12"/>
        <v>212</v>
      </c>
      <c r="X35" s="188">
        <f t="shared" si="13"/>
        <v>31</v>
      </c>
      <c r="Y35" s="188">
        <f t="shared" si="14"/>
        <v>0</v>
      </c>
      <c r="Z35" s="188">
        <f t="shared" si="15"/>
        <v>0</v>
      </c>
      <c r="AA35" s="188">
        <f t="shared" si="16"/>
        <v>1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150</v>
      </c>
      <c r="AK35" s="188">
        <v>0</v>
      </c>
      <c r="AL35" s="188">
        <v>150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346</v>
      </c>
      <c r="AS35" s="188">
        <v>9</v>
      </c>
      <c r="AT35" s="188">
        <v>93</v>
      </c>
      <c r="AU35" s="188">
        <v>212</v>
      </c>
      <c r="AV35" s="188">
        <v>31</v>
      </c>
      <c r="AW35" s="188">
        <v>0</v>
      </c>
      <c r="AX35" s="188">
        <v>0</v>
      </c>
      <c r="AY35" s="188">
        <v>1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297</v>
      </c>
      <c r="BQ35" s="188">
        <v>297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141</v>
      </c>
      <c r="B36" s="182" t="s">
        <v>282</v>
      </c>
      <c r="C36" s="184" t="s">
        <v>283</v>
      </c>
      <c r="D36" s="188">
        <f t="shared" si="0"/>
        <v>958</v>
      </c>
      <c r="E36" s="188">
        <f t="shared" si="1"/>
        <v>406</v>
      </c>
      <c r="F36" s="188">
        <f t="shared" si="2"/>
        <v>247</v>
      </c>
      <c r="G36" s="188">
        <f t="shared" si="3"/>
        <v>102</v>
      </c>
      <c r="H36" s="188">
        <f t="shared" si="4"/>
        <v>23</v>
      </c>
      <c r="I36" s="188">
        <f t="shared" si="5"/>
        <v>0</v>
      </c>
      <c r="J36" s="188">
        <f t="shared" si="6"/>
        <v>0</v>
      </c>
      <c r="K36" s="188">
        <f t="shared" si="7"/>
        <v>180</v>
      </c>
      <c r="L36" s="188">
        <f t="shared" si="8"/>
        <v>133</v>
      </c>
      <c r="M36" s="188">
        <v>55</v>
      </c>
      <c r="N36" s="188">
        <v>67</v>
      </c>
      <c r="O36" s="188">
        <v>0</v>
      </c>
      <c r="P36" s="188">
        <v>0</v>
      </c>
      <c r="Q36" s="188">
        <v>0</v>
      </c>
      <c r="R36" s="188">
        <v>0</v>
      </c>
      <c r="S36" s="188">
        <v>11</v>
      </c>
      <c r="T36" s="188">
        <f t="shared" si="9"/>
        <v>474</v>
      </c>
      <c r="U36" s="188">
        <f t="shared" si="10"/>
        <v>0</v>
      </c>
      <c r="V36" s="188">
        <f t="shared" si="11"/>
        <v>180</v>
      </c>
      <c r="W36" s="188">
        <f t="shared" si="12"/>
        <v>102</v>
      </c>
      <c r="X36" s="188">
        <f t="shared" si="13"/>
        <v>23</v>
      </c>
      <c r="Y36" s="188">
        <f t="shared" si="14"/>
        <v>0</v>
      </c>
      <c r="Z36" s="188">
        <f t="shared" si="15"/>
        <v>0</v>
      </c>
      <c r="AA36" s="188">
        <f t="shared" si="16"/>
        <v>169</v>
      </c>
      <c r="AB36" s="188">
        <f t="shared" si="17"/>
        <v>169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169</v>
      </c>
      <c r="AJ36" s="188">
        <f t="shared" si="18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305</v>
      </c>
      <c r="AS36" s="188">
        <v>0</v>
      </c>
      <c r="AT36" s="188">
        <v>180</v>
      </c>
      <c r="AU36" s="188">
        <v>102</v>
      </c>
      <c r="AV36" s="188">
        <v>23</v>
      </c>
      <c r="AW36" s="188">
        <v>0</v>
      </c>
      <c r="AX36" s="188">
        <v>0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351</v>
      </c>
      <c r="BQ36" s="188">
        <v>351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141</v>
      </c>
      <c r="B37" s="182" t="s">
        <v>284</v>
      </c>
      <c r="C37" s="184" t="s">
        <v>285</v>
      </c>
      <c r="D37" s="188">
        <f t="shared" si="0"/>
        <v>426</v>
      </c>
      <c r="E37" s="188">
        <f t="shared" si="1"/>
        <v>235</v>
      </c>
      <c r="F37" s="188">
        <f t="shared" si="2"/>
        <v>135</v>
      </c>
      <c r="G37" s="188">
        <f t="shared" si="3"/>
        <v>13</v>
      </c>
      <c r="H37" s="188">
        <f t="shared" si="4"/>
        <v>18</v>
      </c>
      <c r="I37" s="188">
        <f t="shared" si="5"/>
        <v>0</v>
      </c>
      <c r="J37" s="188">
        <f t="shared" si="6"/>
        <v>2</v>
      </c>
      <c r="K37" s="188">
        <f t="shared" si="7"/>
        <v>23</v>
      </c>
      <c r="L37" s="188">
        <f t="shared" si="8"/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9"/>
        <v>426</v>
      </c>
      <c r="U37" s="188">
        <f t="shared" si="10"/>
        <v>235</v>
      </c>
      <c r="V37" s="188">
        <f t="shared" si="11"/>
        <v>135</v>
      </c>
      <c r="W37" s="188">
        <f t="shared" si="12"/>
        <v>13</v>
      </c>
      <c r="X37" s="188">
        <f t="shared" si="13"/>
        <v>18</v>
      </c>
      <c r="Y37" s="188">
        <f t="shared" si="14"/>
        <v>0</v>
      </c>
      <c r="Z37" s="188">
        <f t="shared" si="15"/>
        <v>2</v>
      </c>
      <c r="AA37" s="188">
        <f t="shared" si="16"/>
        <v>23</v>
      </c>
      <c r="AB37" s="188">
        <f t="shared" si="17"/>
        <v>26</v>
      </c>
      <c r="AC37" s="188">
        <v>0</v>
      </c>
      <c r="AD37" s="188">
        <v>3</v>
      </c>
      <c r="AE37" s="188">
        <v>0</v>
      </c>
      <c r="AF37" s="188">
        <v>0</v>
      </c>
      <c r="AG37" s="188">
        <v>0</v>
      </c>
      <c r="AH37" s="188">
        <v>0</v>
      </c>
      <c r="AI37" s="188">
        <v>23</v>
      </c>
      <c r="AJ37" s="188">
        <f t="shared" si="18"/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400</v>
      </c>
      <c r="AS37" s="188">
        <v>235</v>
      </c>
      <c r="AT37" s="188">
        <v>132</v>
      </c>
      <c r="AU37" s="188">
        <v>13</v>
      </c>
      <c r="AV37" s="188">
        <v>18</v>
      </c>
      <c r="AW37" s="188">
        <v>0</v>
      </c>
      <c r="AX37" s="188">
        <v>2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0</v>
      </c>
      <c r="BQ37" s="188">
        <v>0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141</v>
      </c>
      <c r="B38" s="182" t="s">
        <v>286</v>
      </c>
      <c r="C38" s="184" t="s">
        <v>287</v>
      </c>
      <c r="D38" s="188">
        <f t="shared" si="0"/>
        <v>387</v>
      </c>
      <c r="E38" s="188">
        <f t="shared" si="1"/>
        <v>122</v>
      </c>
      <c r="F38" s="188">
        <f t="shared" si="2"/>
        <v>109</v>
      </c>
      <c r="G38" s="188">
        <f t="shared" si="3"/>
        <v>99</v>
      </c>
      <c r="H38" s="188">
        <f t="shared" si="4"/>
        <v>12</v>
      </c>
      <c r="I38" s="188">
        <f t="shared" si="5"/>
        <v>45</v>
      </c>
      <c r="J38" s="188">
        <f t="shared" si="6"/>
        <v>0</v>
      </c>
      <c r="K38" s="188">
        <f t="shared" si="7"/>
        <v>0</v>
      </c>
      <c r="L38" s="188">
        <f t="shared" si="8"/>
        <v>122</v>
      </c>
      <c r="M38" s="188">
        <v>122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9"/>
        <v>265</v>
      </c>
      <c r="U38" s="188">
        <f t="shared" si="10"/>
        <v>0</v>
      </c>
      <c r="V38" s="188">
        <f t="shared" si="11"/>
        <v>109</v>
      </c>
      <c r="W38" s="188">
        <f t="shared" si="12"/>
        <v>99</v>
      </c>
      <c r="X38" s="188">
        <f t="shared" si="13"/>
        <v>12</v>
      </c>
      <c r="Y38" s="188">
        <f t="shared" si="14"/>
        <v>45</v>
      </c>
      <c r="Z38" s="188">
        <f t="shared" si="15"/>
        <v>0</v>
      </c>
      <c r="AA38" s="188">
        <f t="shared" si="16"/>
        <v>0</v>
      </c>
      <c r="AB38" s="188">
        <f t="shared" si="17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109</v>
      </c>
      <c r="AK38" s="188">
        <v>0</v>
      </c>
      <c r="AL38" s="188">
        <v>109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156</v>
      </c>
      <c r="AS38" s="188">
        <v>0</v>
      </c>
      <c r="AT38" s="188">
        <v>0</v>
      </c>
      <c r="AU38" s="188">
        <v>99</v>
      </c>
      <c r="AV38" s="188">
        <v>12</v>
      </c>
      <c r="AW38" s="188">
        <v>45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0</v>
      </c>
      <c r="BQ38" s="188">
        <v>0</v>
      </c>
      <c r="BR38" s="188">
        <v>0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141</v>
      </c>
      <c r="B39" s="182" t="s">
        <v>288</v>
      </c>
      <c r="C39" s="184" t="s">
        <v>289</v>
      </c>
      <c r="D39" s="188">
        <f t="shared" si="0"/>
        <v>253</v>
      </c>
      <c r="E39" s="188">
        <f t="shared" si="1"/>
        <v>64</v>
      </c>
      <c r="F39" s="188">
        <f t="shared" si="2"/>
        <v>99</v>
      </c>
      <c r="G39" s="188">
        <f t="shared" si="3"/>
        <v>83</v>
      </c>
      <c r="H39" s="188">
        <f t="shared" si="4"/>
        <v>7</v>
      </c>
      <c r="I39" s="188">
        <f t="shared" si="5"/>
        <v>0</v>
      </c>
      <c r="J39" s="188">
        <f t="shared" si="6"/>
        <v>0</v>
      </c>
      <c r="K39" s="188">
        <f t="shared" si="7"/>
        <v>0</v>
      </c>
      <c r="L39" s="188">
        <f t="shared" si="8"/>
        <v>47</v>
      </c>
      <c r="M39" s="188">
        <v>47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9"/>
        <v>206</v>
      </c>
      <c r="U39" s="188">
        <f t="shared" si="10"/>
        <v>17</v>
      </c>
      <c r="V39" s="188">
        <f t="shared" si="11"/>
        <v>99</v>
      </c>
      <c r="W39" s="188">
        <f t="shared" si="12"/>
        <v>83</v>
      </c>
      <c r="X39" s="188">
        <f t="shared" si="13"/>
        <v>7</v>
      </c>
      <c r="Y39" s="188">
        <f t="shared" si="14"/>
        <v>0</v>
      </c>
      <c r="Z39" s="188">
        <f t="shared" si="15"/>
        <v>0</v>
      </c>
      <c r="AA39" s="188">
        <f t="shared" si="16"/>
        <v>0</v>
      </c>
      <c r="AB39" s="188">
        <f t="shared" si="17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18"/>
        <v>37</v>
      </c>
      <c r="AK39" s="188">
        <v>0</v>
      </c>
      <c r="AL39" s="188">
        <v>37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19"/>
        <v>169</v>
      </c>
      <c r="AS39" s="188">
        <v>17</v>
      </c>
      <c r="AT39" s="188">
        <v>62</v>
      </c>
      <c r="AU39" s="188">
        <v>83</v>
      </c>
      <c r="AV39" s="188">
        <v>7</v>
      </c>
      <c r="AW39" s="188">
        <v>0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141</v>
      </c>
      <c r="B40" s="182" t="s">
        <v>290</v>
      </c>
      <c r="C40" s="184" t="s">
        <v>291</v>
      </c>
      <c r="D40" s="188">
        <f t="shared" si="0"/>
        <v>933</v>
      </c>
      <c r="E40" s="188">
        <f t="shared" si="1"/>
        <v>306</v>
      </c>
      <c r="F40" s="188">
        <f t="shared" si="2"/>
        <v>241</v>
      </c>
      <c r="G40" s="188">
        <f t="shared" si="3"/>
        <v>121</v>
      </c>
      <c r="H40" s="188">
        <f t="shared" si="4"/>
        <v>21</v>
      </c>
      <c r="I40" s="188">
        <f t="shared" si="5"/>
        <v>0</v>
      </c>
      <c r="J40" s="188">
        <f t="shared" si="6"/>
        <v>0</v>
      </c>
      <c r="K40" s="188">
        <f t="shared" si="7"/>
        <v>244</v>
      </c>
      <c r="L40" s="188">
        <f t="shared" si="8"/>
        <v>146</v>
      </c>
      <c r="M40" s="188">
        <v>40</v>
      </c>
      <c r="N40" s="188">
        <v>70</v>
      </c>
      <c r="O40" s="188">
        <v>0</v>
      </c>
      <c r="P40" s="188">
        <v>0</v>
      </c>
      <c r="Q40" s="188">
        <v>0</v>
      </c>
      <c r="R40" s="188">
        <v>0</v>
      </c>
      <c r="S40" s="188">
        <v>36</v>
      </c>
      <c r="T40" s="188">
        <f t="shared" si="9"/>
        <v>521</v>
      </c>
      <c r="U40" s="188">
        <f t="shared" si="10"/>
        <v>0</v>
      </c>
      <c r="V40" s="188">
        <f t="shared" si="11"/>
        <v>171</v>
      </c>
      <c r="W40" s="188">
        <f t="shared" si="12"/>
        <v>121</v>
      </c>
      <c r="X40" s="188">
        <f t="shared" si="13"/>
        <v>21</v>
      </c>
      <c r="Y40" s="188">
        <f t="shared" si="14"/>
        <v>0</v>
      </c>
      <c r="Z40" s="188">
        <f t="shared" si="15"/>
        <v>0</v>
      </c>
      <c r="AA40" s="188">
        <f t="shared" si="16"/>
        <v>208</v>
      </c>
      <c r="AB40" s="188">
        <f t="shared" si="17"/>
        <v>208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208</v>
      </c>
      <c r="AJ40" s="188">
        <f t="shared" si="18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19"/>
        <v>313</v>
      </c>
      <c r="AS40" s="188">
        <v>0</v>
      </c>
      <c r="AT40" s="188">
        <v>171</v>
      </c>
      <c r="AU40" s="188">
        <v>121</v>
      </c>
      <c r="AV40" s="188">
        <v>21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266</v>
      </c>
      <c r="BQ40" s="188">
        <v>266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141</v>
      </c>
      <c r="B41" s="182" t="s">
        <v>292</v>
      </c>
      <c r="C41" s="184" t="s">
        <v>293</v>
      </c>
      <c r="D41" s="188">
        <f t="shared" si="0"/>
        <v>644</v>
      </c>
      <c r="E41" s="188">
        <f t="shared" si="1"/>
        <v>290</v>
      </c>
      <c r="F41" s="188">
        <f t="shared" si="2"/>
        <v>125</v>
      </c>
      <c r="G41" s="188">
        <f t="shared" si="3"/>
        <v>129</v>
      </c>
      <c r="H41" s="188">
        <f t="shared" si="4"/>
        <v>21</v>
      </c>
      <c r="I41" s="188">
        <f t="shared" si="5"/>
        <v>79</v>
      </c>
      <c r="J41" s="188">
        <f t="shared" si="6"/>
        <v>0</v>
      </c>
      <c r="K41" s="188">
        <f t="shared" si="7"/>
        <v>0</v>
      </c>
      <c r="L41" s="188">
        <f t="shared" si="8"/>
        <v>180</v>
      </c>
      <c r="M41" s="188">
        <v>180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9"/>
        <v>340</v>
      </c>
      <c r="U41" s="188">
        <f t="shared" si="10"/>
        <v>0</v>
      </c>
      <c r="V41" s="188">
        <f t="shared" si="11"/>
        <v>123</v>
      </c>
      <c r="W41" s="188">
        <f t="shared" si="12"/>
        <v>117</v>
      </c>
      <c r="X41" s="188">
        <f t="shared" si="13"/>
        <v>21</v>
      </c>
      <c r="Y41" s="188">
        <f t="shared" si="14"/>
        <v>79</v>
      </c>
      <c r="Z41" s="188">
        <f t="shared" si="15"/>
        <v>0</v>
      </c>
      <c r="AA41" s="188">
        <f t="shared" si="16"/>
        <v>0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123</v>
      </c>
      <c r="AK41" s="188">
        <v>0</v>
      </c>
      <c r="AL41" s="188">
        <v>123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19"/>
        <v>217</v>
      </c>
      <c r="AS41" s="188">
        <v>0</v>
      </c>
      <c r="AT41" s="188">
        <v>0</v>
      </c>
      <c r="AU41" s="188">
        <v>117</v>
      </c>
      <c r="AV41" s="188">
        <v>21</v>
      </c>
      <c r="AW41" s="188">
        <v>79</v>
      </c>
      <c r="AX41" s="188">
        <v>0</v>
      </c>
      <c r="AY41" s="188">
        <v>0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124</v>
      </c>
      <c r="BQ41" s="188">
        <v>110</v>
      </c>
      <c r="BR41" s="188">
        <v>2</v>
      </c>
      <c r="BS41" s="188">
        <v>12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141</v>
      </c>
      <c r="B42" s="182" t="s">
        <v>294</v>
      </c>
      <c r="C42" s="184" t="s">
        <v>295</v>
      </c>
      <c r="D42" s="188">
        <f t="shared" si="0"/>
        <v>671</v>
      </c>
      <c r="E42" s="188">
        <f t="shared" si="1"/>
        <v>338</v>
      </c>
      <c r="F42" s="188">
        <f t="shared" si="2"/>
        <v>164</v>
      </c>
      <c r="G42" s="188">
        <f t="shared" si="3"/>
        <v>152</v>
      </c>
      <c r="H42" s="188">
        <f t="shared" si="4"/>
        <v>16</v>
      </c>
      <c r="I42" s="188">
        <f t="shared" si="5"/>
        <v>0</v>
      </c>
      <c r="J42" s="188">
        <f t="shared" si="6"/>
        <v>0</v>
      </c>
      <c r="K42" s="188">
        <f t="shared" si="7"/>
        <v>1</v>
      </c>
      <c r="L42" s="188">
        <f t="shared" si="8"/>
        <v>275</v>
      </c>
      <c r="M42" s="188">
        <v>275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f t="shared" si="9"/>
        <v>396</v>
      </c>
      <c r="U42" s="188">
        <f t="shared" si="10"/>
        <v>63</v>
      </c>
      <c r="V42" s="188">
        <f t="shared" si="11"/>
        <v>164</v>
      </c>
      <c r="W42" s="188">
        <f t="shared" si="12"/>
        <v>152</v>
      </c>
      <c r="X42" s="188">
        <f t="shared" si="13"/>
        <v>16</v>
      </c>
      <c r="Y42" s="188">
        <f t="shared" si="14"/>
        <v>0</v>
      </c>
      <c r="Z42" s="188">
        <f t="shared" si="15"/>
        <v>0</v>
      </c>
      <c r="AA42" s="188">
        <f t="shared" si="16"/>
        <v>1</v>
      </c>
      <c r="AB42" s="188">
        <f t="shared" si="17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39</v>
      </c>
      <c r="AK42" s="188">
        <v>0</v>
      </c>
      <c r="AL42" s="188">
        <v>39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19"/>
        <v>357</v>
      </c>
      <c r="AS42" s="188">
        <v>63</v>
      </c>
      <c r="AT42" s="188">
        <v>125</v>
      </c>
      <c r="AU42" s="188">
        <v>152</v>
      </c>
      <c r="AV42" s="188">
        <v>16</v>
      </c>
      <c r="AW42" s="188">
        <v>0</v>
      </c>
      <c r="AX42" s="188">
        <v>0</v>
      </c>
      <c r="AY42" s="188">
        <v>1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0</v>
      </c>
      <c r="BQ42" s="188">
        <v>0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141</v>
      </c>
      <c r="B43" s="182" t="s">
        <v>296</v>
      </c>
      <c r="C43" s="184" t="s">
        <v>297</v>
      </c>
      <c r="D43" s="188">
        <f t="shared" si="0"/>
        <v>449</v>
      </c>
      <c r="E43" s="188">
        <f t="shared" si="1"/>
        <v>124</v>
      </c>
      <c r="F43" s="188">
        <f t="shared" si="2"/>
        <v>42</v>
      </c>
      <c r="G43" s="188">
        <f t="shared" si="3"/>
        <v>25</v>
      </c>
      <c r="H43" s="188">
        <f t="shared" si="4"/>
        <v>13</v>
      </c>
      <c r="I43" s="188">
        <f t="shared" si="5"/>
        <v>0</v>
      </c>
      <c r="J43" s="188">
        <f t="shared" si="6"/>
        <v>0</v>
      </c>
      <c r="K43" s="188">
        <f t="shared" si="7"/>
        <v>245</v>
      </c>
      <c r="L43" s="188">
        <f t="shared" si="8"/>
        <v>124</v>
      </c>
      <c r="M43" s="188">
        <v>124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9"/>
        <v>325</v>
      </c>
      <c r="U43" s="188">
        <f t="shared" si="10"/>
        <v>0</v>
      </c>
      <c r="V43" s="188">
        <f t="shared" si="11"/>
        <v>42</v>
      </c>
      <c r="W43" s="188">
        <f t="shared" si="12"/>
        <v>25</v>
      </c>
      <c r="X43" s="188">
        <f t="shared" si="13"/>
        <v>13</v>
      </c>
      <c r="Y43" s="188">
        <f t="shared" si="14"/>
        <v>0</v>
      </c>
      <c r="Z43" s="188">
        <f t="shared" si="15"/>
        <v>0</v>
      </c>
      <c r="AA43" s="188">
        <f t="shared" si="16"/>
        <v>245</v>
      </c>
      <c r="AB43" s="188">
        <f t="shared" si="17"/>
        <v>245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245</v>
      </c>
      <c r="AJ43" s="188">
        <f t="shared" si="18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19"/>
        <v>80</v>
      </c>
      <c r="AS43" s="188">
        <v>0</v>
      </c>
      <c r="AT43" s="188">
        <v>42</v>
      </c>
      <c r="AU43" s="188">
        <v>25</v>
      </c>
      <c r="AV43" s="188">
        <v>13</v>
      </c>
      <c r="AW43" s="188">
        <v>0</v>
      </c>
      <c r="AX43" s="188">
        <v>0</v>
      </c>
      <c r="AY43" s="188">
        <v>0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141</v>
      </c>
      <c r="B44" s="182" t="s">
        <v>298</v>
      </c>
      <c r="C44" s="184" t="s">
        <v>299</v>
      </c>
      <c r="D44" s="188">
        <f t="shared" si="0"/>
        <v>543</v>
      </c>
      <c r="E44" s="188">
        <f t="shared" si="1"/>
        <v>43</v>
      </c>
      <c r="F44" s="188">
        <f t="shared" si="2"/>
        <v>175</v>
      </c>
      <c r="G44" s="188">
        <f t="shared" si="3"/>
        <v>23</v>
      </c>
      <c r="H44" s="188">
        <f t="shared" si="4"/>
        <v>7</v>
      </c>
      <c r="I44" s="188">
        <f t="shared" si="5"/>
        <v>0</v>
      </c>
      <c r="J44" s="188">
        <f t="shared" si="6"/>
        <v>0</v>
      </c>
      <c r="K44" s="188">
        <f t="shared" si="7"/>
        <v>295</v>
      </c>
      <c r="L44" s="188">
        <f t="shared" si="8"/>
        <v>43</v>
      </c>
      <c r="M44" s="188">
        <v>43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9"/>
        <v>500</v>
      </c>
      <c r="U44" s="188">
        <f t="shared" si="10"/>
        <v>0</v>
      </c>
      <c r="V44" s="188">
        <f t="shared" si="11"/>
        <v>175</v>
      </c>
      <c r="W44" s="188">
        <f t="shared" si="12"/>
        <v>23</v>
      </c>
      <c r="X44" s="188">
        <f t="shared" si="13"/>
        <v>7</v>
      </c>
      <c r="Y44" s="188">
        <f t="shared" si="14"/>
        <v>0</v>
      </c>
      <c r="Z44" s="188">
        <f t="shared" si="15"/>
        <v>0</v>
      </c>
      <c r="AA44" s="188">
        <f t="shared" si="16"/>
        <v>295</v>
      </c>
      <c r="AB44" s="188">
        <f t="shared" si="17"/>
        <v>295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295</v>
      </c>
      <c r="AJ44" s="188">
        <f t="shared" si="18"/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19"/>
        <v>205</v>
      </c>
      <c r="AS44" s="188">
        <v>0</v>
      </c>
      <c r="AT44" s="188">
        <v>175</v>
      </c>
      <c r="AU44" s="188">
        <v>23</v>
      </c>
      <c r="AV44" s="188">
        <v>7</v>
      </c>
      <c r="AW44" s="188">
        <v>0</v>
      </c>
      <c r="AX44" s="188">
        <v>0</v>
      </c>
      <c r="AY44" s="188">
        <v>0</v>
      </c>
      <c r="AZ44" s="188">
        <f t="shared" si="20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21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22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141</v>
      </c>
      <c r="B45" s="182" t="s">
        <v>300</v>
      </c>
      <c r="C45" s="184" t="s">
        <v>301</v>
      </c>
      <c r="D45" s="188">
        <f t="shared" si="0"/>
        <v>196</v>
      </c>
      <c r="E45" s="188">
        <f t="shared" si="1"/>
        <v>32</v>
      </c>
      <c r="F45" s="188">
        <f t="shared" si="2"/>
        <v>24</v>
      </c>
      <c r="G45" s="188">
        <f t="shared" si="3"/>
        <v>31</v>
      </c>
      <c r="H45" s="188">
        <f t="shared" si="4"/>
        <v>6</v>
      </c>
      <c r="I45" s="188">
        <f t="shared" si="5"/>
        <v>0</v>
      </c>
      <c r="J45" s="188">
        <f t="shared" si="6"/>
        <v>0</v>
      </c>
      <c r="K45" s="188">
        <f t="shared" si="7"/>
        <v>103</v>
      </c>
      <c r="L45" s="188">
        <f t="shared" si="8"/>
        <v>32</v>
      </c>
      <c r="M45" s="188">
        <v>32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 t="shared" si="9"/>
        <v>164</v>
      </c>
      <c r="U45" s="188">
        <f t="shared" si="10"/>
        <v>0</v>
      </c>
      <c r="V45" s="188">
        <f t="shared" si="11"/>
        <v>24</v>
      </c>
      <c r="W45" s="188">
        <f t="shared" si="12"/>
        <v>31</v>
      </c>
      <c r="X45" s="188">
        <f t="shared" si="13"/>
        <v>6</v>
      </c>
      <c r="Y45" s="188">
        <f t="shared" si="14"/>
        <v>0</v>
      </c>
      <c r="Z45" s="188">
        <f t="shared" si="15"/>
        <v>0</v>
      </c>
      <c r="AA45" s="188">
        <f t="shared" si="16"/>
        <v>103</v>
      </c>
      <c r="AB45" s="188">
        <f t="shared" si="17"/>
        <v>103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103</v>
      </c>
      <c r="AJ45" s="188">
        <f t="shared" si="18"/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19"/>
        <v>61</v>
      </c>
      <c r="AS45" s="188">
        <v>0</v>
      </c>
      <c r="AT45" s="188">
        <v>24</v>
      </c>
      <c r="AU45" s="188">
        <v>31</v>
      </c>
      <c r="AV45" s="188">
        <v>6</v>
      </c>
      <c r="AW45" s="188">
        <v>0</v>
      </c>
      <c r="AX45" s="188">
        <v>0</v>
      </c>
      <c r="AY45" s="188">
        <v>0</v>
      </c>
      <c r="AZ45" s="188">
        <f t="shared" si="20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21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22"/>
        <v>0</v>
      </c>
      <c r="BQ45" s="188">
        <v>0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141</v>
      </c>
      <c r="B46" s="182" t="s">
        <v>302</v>
      </c>
      <c r="C46" s="184" t="s">
        <v>303</v>
      </c>
      <c r="D46" s="188">
        <f t="shared" si="0"/>
        <v>241</v>
      </c>
      <c r="E46" s="188">
        <f t="shared" si="1"/>
        <v>81</v>
      </c>
      <c r="F46" s="188">
        <f t="shared" si="2"/>
        <v>34</v>
      </c>
      <c r="G46" s="188">
        <f t="shared" si="3"/>
        <v>21</v>
      </c>
      <c r="H46" s="188">
        <f t="shared" si="4"/>
        <v>6</v>
      </c>
      <c r="I46" s="188">
        <f t="shared" si="5"/>
        <v>0</v>
      </c>
      <c r="J46" s="188">
        <f t="shared" si="6"/>
        <v>0</v>
      </c>
      <c r="K46" s="188">
        <f t="shared" si="7"/>
        <v>99</v>
      </c>
      <c r="L46" s="188">
        <f t="shared" si="8"/>
        <v>81</v>
      </c>
      <c r="M46" s="188">
        <v>81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f t="shared" si="9"/>
        <v>160</v>
      </c>
      <c r="U46" s="188">
        <f t="shared" si="10"/>
        <v>0</v>
      </c>
      <c r="V46" s="188">
        <f t="shared" si="11"/>
        <v>34</v>
      </c>
      <c r="W46" s="188">
        <f t="shared" si="12"/>
        <v>21</v>
      </c>
      <c r="X46" s="188">
        <f t="shared" si="13"/>
        <v>6</v>
      </c>
      <c r="Y46" s="188">
        <f t="shared" si="14"/>
        <v>0</v>
      </c>
      <c r="Z46" s="188">
        <f t="shared" si="15"/>
        <v>0</v>
      </c>
      <c r="AA46" s="188">
        <f t="shared" si="16"/>
        <v>99</v>
      </c>
      <c r="AB46" s="188">
        <f t="shared" si="17"/>
        <v>99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99</v>
      </c>
      <c r="AJ46" s="188">
        <f t="shared" si="18"/>
        <v>0</v>
      </c>
      <c r="AK46" s="188">
        <v>0</v>
      </c>
      <c r="AL46" s="188">
        <v>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19"/>
        <v>61</v>
      </c>
      <c r="AS46" s="188">
        <v>0</v>
      </c>
      <c r="AT46" s="188">
        <v>34</v>
      </c>
      <c r="AU46" s="188">
        <v>21</v>
      </c>
      <c r="AV46" s="188">
        <v>6</v>
      </c>
      <c r="AW46" s="188">
        <v>0</v>
      </c>
      <c r="AX46" s="188">
        <v>0</v>
      </c>
      <c r="AY46" s="188">
        <v>0</v>
      </c>
      <c r="AZ46" s="188">
        <f t="shared" si="20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21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22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141</v>
      </c>
      <c r="B47" s="182" t="s">
        <v>304</v>
      </c>
      <c r="C47" s="184" t="s">
        <v>305</v>
      </c>
      <c r="D47" s="188">
        <f t="shared" si="0"/>
        <v>260</v>
      </c>
      <c r="E47" s="188">
        <f t="shared" si="1"/>
        <v>35</v>
      </c>
      <c r="F47" s="188">
        <f t="shared" si="2"/>
        <v>225</v>
      </c>
      <c r="G47" s="188">
        <f t="shared" si="3"/>
        <v>0</v>
      </c>
      <c r="H47" s="188">
        <f t="shared" si="4"/>
        <v>0</v>
      </c>
      <c r="I47" s="188">
        <f t="shared" si="5"/>
        <v>0</v>
      </c>
      <c r="J47" s="188">
        <f t="shared" si="6"/>
        <v>0</v>
      </c>
      <c r="K47" s="188">
        <f t="shared" si="7"/>
        <v>0</v>
      </c>
      <c r="L47" s="188">
        <f t="shared" si="8"/>
        <v>35</v>
      </c>
      <c r="M47" s="188">
        <v>35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9"/>
        <v>225</v>
      </c>
      <c r="U47" s="188">
        <f t="shared" si="10"/>
        <v>0</v>
      </c>
      <c r="V47" s="188">
        <f t="shared" si="11"/>
        <v>225</v>
      </c>
      <c r="W47" s="188">
        <f t="shared" si="12"/>
        <v>0</v>
      </c>
      <c r="X47" s="188">
        <f t="shared" si="13"/>
        <v>0</v>
      </c>
      <c r="Y47" s="188">
        <f t="shared" si="14"/>
        <v>0</v>
      </c>
      <c r="Z47" s="188">
        <f t="shared" si="15"/>
        <v>0</v>
      </c>
      <c r="AA47" s="188">
        <f t="shared" si="16"/>
        <v>0</v>
      </c>
      <c r="AB47" s="188">
        <f t="shared" si="17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18"/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19"/>
        <v>225</v>
      </c>
      <c r="AS47" s="188">
        <v>0</v>
      </c>
      <c r="AT47" s="188">
        <v>225</v>
      </c>
      <c r="AU47" s="188">
        <v>0</v>
      </c>
      <c r="AV47" s="188">
        <v>0</v>
      </c>
      <c r="AW47" s="188">
        <v>0</v>
      </c>
      <c r="AX47" s="188">
        <v>0</v>
      </c>
      <c r="AY47" s="188">
        <v>0</v>
      </c>
      <c r="AZ47" s="188">
        <f t="shared" si="20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21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22"/>
        <v>0</v>
      </c>
      <c r="BQ47" s="188">
        <v>0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141</v>
      </c>
      <c r="B48" s="182" t="s">
        <v>306</v>
      </c>
      <c r="C48" s="184" t="s">
        <v>307</v>
      </c>
      <c r="D48" s="188">
        <f t="shared" si="0"/>
        <v>944</v>
      </c>
      <c r="E48" s="188">
        <f t="shared" si="1"/>
        <v>405</v>
      </c>
      <c r="F48" s="188">
        <f t="shared" si="2"/>
        <v>196</v>
      </c>
      <c r="G48" s="188">
        <f t="shared" si="3"/>
        <v>208</v>
      </c>
      <c r="H48" s="188">
        <f t="shared" si="4"/>
        <v>31</v>
      </c>
      <c r="I48" s="188">
        <f t="shared" si="5"/>
        <v>104</v>
      </c>
      <c r="J48" s="188">
        <f t="shared" si="6"/>
        <v>0</v>
      </c>
      <c r="K48" s="188">
        <f t="shared" si="7"/>
        <v>0</v>
      </c>
      <c r="L48" s="188">
        <f t="shared" si="8"/>
        <v>405</v>
      </c>
      <c r="M48" s="188">
        <v>405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f t="shared" si="9"/>
        <v>539</v>
      </c>
      <c r="U48" s="188">
        <f t="shared" si="10"/>
        <v>0</v>
      </c>
      <c r="V48" s="188">
        <f t="shared" si="11"/>
        <v>196</v>
      </c>
      <c r="W48" s="188">
        <f t="shared" si="12"/>
        <v>208</v>
      </c>
      <c r="X48" s="188">
        <f t="shared" si="13"/>
        <v>31</v>
      </c>
      <c r="Y48" s="188">
        <f t="shared" si="14"/>
        <v>104</v>
      </c>
      <c r="Z48" s="188">
        <f t="shared" si="15"/>
        <v>0</v>
      </c>
      <c r="AA48" s="188">
        <f t="shared" si="16"/>
        <v>0</v>
      </c>
      <c r="AB48" s="188">
        <f t="shared" si="17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18"/>
        <v>196</v>
      </c>
      <c r="AK48" s="188">
        <v>0</v>
      </c>
      <c r="AL48" s="188">
        <v>196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19"/>
        <v>343</v>
      </c>
      <c r="AS48" s="188">
        <v>0</v>
      </c>
      <c r="AT48" s="188">
        <v>0</v>
      </c>
      <c r="AU48" s="188">
        <v>208</v>
      </c>
      <c r="AV48" s="188">
        <v>31</v>
      </c>
      <c r="AW48" s="188">
        <v>104</v>
      </c>
      <c r="AX48" s="188">
        <v>0</v>
      </c>
      <c r="AY48" s="188">
        <v>0</v>
      </c>
      <c r="AZ48" s="188">
        <f t="shared" si="20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21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22"/>
        <v>0</v>
      </c>
      <c r="BQ48" s="188">
        <v>0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141</v>
      </c>
      <c r="B49" s="182" t="s">
        <v>308</v>
      </c>
      <c r="C49" s="184" t="s">
        <v>309</v>
      </c>
      <c r="D49" s="188">
        <f t="shared" si="0"/>
        <v>183</v>
      </c>
      <c r="E49" s="188">
        <f t="shared" si="1"/>
        <v>44</v>
      </c>
      <c r="F49" s="188">
        <f t="shared" si="2"/>
        <v>124</v>
      </c>
      <c r="G49" s="188">
        <f t="shared" si="3"/>
        <v>13</v>
      </c>
      <c r="H49" s="188">
        <f t="shared" si="4"/>
        <v>2</v>
      </c>
      <c r="I49" s="188">
        <f t="shared" si="5"/>
        <v>0</v>
      </c>
      <c r="J49" s="188">
        <f t="shared" si="6"/>
        <v>0</v>
      </c>
      <c r="K49" s="188">
        <f t="shared" si="7"/>
        <v>0</v>
      </c>
      <c r="L49" s="188">
        <f t="shared" si="8"/>
        <v>45</v>
      </c>
      <c r="M49" s="188">
        <v>44</v>
      </c>
      <c r="N49" s="188">
        <v>0</v>
      </c>
      <c r="O49" s="188">
        <v>1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9"/>
        <v>126</v>
      </c>
      <c r="U49" s="188">
        <f t="shared" si="10"/>
        <v>0</v>
      </c>
      <c r="V49" s="188">
        <f t="shared" si="11"/>
        <v>124</v>
      </c>
      <c r="W49" s="188">
        <f t="shared" si="12"/>
        <v>0</v>
      </c>
      <c r="X49" s="188">
        <f t="shared" si="13"/>
        <v>2</v>
      </c>
      <c r="Y49" s="188">
        <f t="shared" si="14"/>
        <v>0</v>
      </c>
      <c r="Z49" s="188">
        <f t="shared" si="15"/>
        <v>0</v>
      </c>
      <c r="AA49" s="188">
        <f t="shared" si="16"/>
        <v>0</v>
      </c>
      <c r="AB49" s="188">
        <f t="shared" si="17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18"/>
        <v>124</v>
      </c>
      <c r="AK49" s="188">
        <v>0</v>
      </c>
      <c r="AL49" s="188">
        <v>124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19"/>
        <v>2</v>
      </c>
      <c r="AS49" s="188">
        <v>0</v>
      </c>
      <c r="AT49" s="188">
        <v>0</v>
      </c>
      <c r="AU49" s="188">
        <v>0</v>
      </c>
      <c r="AV49" s="188">
        <v>2</v>
      </c>
      <c r="AW49" s="188">
        <v>0</v>
      </c>
      <c r="AX49" s="188">
        <v>0</v>
      </c>
      <c r="AY49" s="188">
        <v>0</v>
      </c>
      <c r="AZ49" s="188">
        <f t="shared" si="20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21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22"/>
        <v>12</v>
      </c>
      <c r="BQ49" s="188">
        <v>0</v>
      </c>
      <c r="BR49" s="188">
        <v>0</v>
      </c>
      <c r="BS49" s="188">
        <v>12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141</v>
      </c>
      <c r="B50" s="182" t="s">
        <v>310</v>
      </c>
      <c r="C50" s="184" t="s">
        <v>311</v>
      </c>
      <c r="D50" s="188">
        <f t="shared" si="0"/>
        <v>214</v>
      </c>
      <c r="E50" s="188">
        <f t="shared" si="1"/>
        <v>61</v>
      </c>
      <c r="F50" s="188">
        <f t="shared" si="2"/>
        <v>121</v>
      </c>
      <c r="G50" s="188">
        <f t="shared" si="3"/>
        <v>27</v>
      </c>
      <c r="H50" s="188">
        <f t="shared" si="4"/>
        <v>5</v>
      </c>
      <c r="I50" s="188">
        <f t="shared" si="5"/>
        <v>0</v>
      </c>
      <c r="J50" s="188">
        <f t="shared" si="6"/>
        <v>0</v>
      </c>
      <c r="K50" s="188">
        <f t="shared" si="7"/>
        <v>0</v>
      </c>
      <c r="L50" s="188">
        <f t="shared" si="8"/>
        <v>88</v>
      </c>
      <c r="M50" s="188">
        <v>61</v>
      </c>
      <c r="N50" s="188">
        <v>0</v>
      </c>
      <c r="O50" s="188">
        <v>27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9"/>
        <v>123</v>
      </c>
      <c r="U50" s="188">
        <f t="shared" si="10"/>
        <v>0</v>
      </c>
      <c r="V50" s="188">
        <f t="shared" si="11"/>
        <v>118</v>
      </c>
      <c r="W50" s="188">
        <f t="shared" si="12"/>
        <v>0</v>
      </c>
      <c r="X50" s="188">
        <f t="shared" si="13"/>
        <v>5</v>
      </c>
      <c r="Y50" s="188">
        <f t="shared" si="14"/>
        <v>0</v>
      </c>
      <c r="Z50" s="188">
        <f t="shared" si="15"/>
        <v>0</v>
      </c>
      <c r="AA50" s="188">
        <f t="shared" si="16"/>
        <v>0</v>
      </c>
      <c r="AB50" s="188">
        <f t="shared" si="17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18"/>
        <v>118</v>
      </c>
      <c r="AK50" s="188">
        <v>0</v>
      </c>
      <c r="AL50" s="188">
        <v>118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19"/>
        <v>5</v>
      </c>
      <c r="AS50" s="188">
        <v>0</v>
      </c>
      <c r="AT50" s="188">
        <v>0</v>
      </c>
      <c r="AU50" s="188">
        <v>0</v>
      </c>
      <c r="AV50" s="188">
        <v>5</v>
      </c>
      <c r="AW50" s="188">
        <v>0</v>
      </c>
      <c r="AX50" s="188">
        <v>0</v>
      </c>
      <c r="AY50" s="188">
        <v>0</v>
      </c>
      <c r="AZ50" s="188">
        <f t="shared" si="20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21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22"/>
        <v>3</v>
      </c>
      <c r="BQ50" s="188">
        <v>0</v>
      </c>
      <c r="BR50" s="188">
        <v>3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141</v>
      </c>
      <c r="B51" s="182" t="s">
        <v>312</v>
      </c>
      <c r="C51" s="184" t="s">
        <v>313</v>
      </c>
      <c r="D51" s="188">
        <f t="shared" si="0"/>
        <v>175</v>
      </c>
      <c r="E51" s="188">
        <f>M51+U51+BQ51</f>
        <v>64</v>
      </c>
      <c r="F51" s="188">
        <f>N51+V51+BR51</f>
        <v>67</v>
      </c>
      <c r="G51" s="188">
        <f>O51+W51+BS51</f>
        <v>39</v>
      </c>
      <c r="H51" s="188">
        <f>P51+X51+BT51</f>
        <v>5</v>
      </c>
      <c r="I51" s="188">
        <f>Q51+Y51+BU51</f>
        <v>0</v>
      </c>
      <c r="J51" s="188">
        <f>R51+Z51+BV51</f>
        <v>0</v>
      </c>
      <c r="K51" s="188">
        <f>S51+AA51+BW51</f>
        <v>0</v>
      </c>
      <c r="L51" s="188">
        <f>SUM(M51:S51)</f>
        <v>85</v>
      </c>
      <c r="M51" s="188">
        <v>50</v>
      </c>
      <c r="N51" s="188">
        <v>0</v>
      </c>
      <c r="O51" s="188">
        <v>35</v>
      </c>
      <c r="P51" s="188">
        <v>0</v>
      </c>
      <c r="Q51" s="188">
        <v>0</v>
      </c>
      <c r="R51" s="188">
        <v>0</v>
      </c>
      <c r="S51" s="188">
        <v>0</v>
      </c>
      <c r="T51" s="188">
        <f>SUM(U51:AA51)</f>
        <v>72</v>
      </c>
      <c r="U51" s="188">
        <f>AC51+AK51+AS51+BA51+BI51</f>
        <v>0</v>
      </c>
      <c r="V51" s="188">
        <f>AD51+AL51+AT51+BB51+BJ51</f>
        <v>67</v>
      </c>
      <c r="W51" s="188">
        <f>AE51+AM51+AU51+BC51+BK51</f>
        <v>0</v>
      </c>
      <c r="X51" s="188">
        <f>AF51+AN51+AV51+BD51+BL51</f>
        <v>5</v>
      </c>
      <c r="Y51" s="188">
        <f>AG51+AO51+AW51+BE51+BM51</f>
        <v>0</v>
      </c>
      <c r="Z51" s="188">
        <f>AH51+AP51+AX51+BF51+BN51</f>
        <v>0</v>
      </c>
      <c r="AA51" s="188">
        <f>AI51+AQ51+AY51+BG51+BO51</f>
        <v>0</v>
      </c>
      <c r="AB51" s="188">
        <f>SUM(AC51:AI51)</f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>SUM(AK51:AQ51)</f>
        <v>67</v>
      </c>
      <c r="AK51" s="188">
        <v>0</v>
      </c>
      <c r="AL51" s="188">
        <v>67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>SUM(AS51:AY51)</f>
        <v>5</v>
      </c>
      <c r="AS51" s="188">
        <v>0</v>
      </c>
      <c r="AT51" s="188">
        <v>0</v>
      </c>
      <c r="AU51" s="188">
        <v>0</v>
      </c>
      <c r="AV51" s="188">
        <v>5</v>
      </c>
      <c r="AW51" s="188">
        <v>0</v>
      </c>
      <c r="AX51" s="188">
        <v>0</v>
      </c>
      <c r="AY51" s="188">
        <v>0</v>
      </c>
      <c r="AZ51" s="188">
        <f>SUM(BA51:BG51)</f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>SUM(BI51:BO51)</f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>SUM(BQ51:BW51)</f>
        <v>18</v>
      </c>
      <c r="BQ51" s="188">
        <v>14</v>
      </c>
      <c r="BR51" s="188">
        <v>0</v>
      </c>
      <c r="BS51" s="188">
        <v>4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141</v>
      </c>
      <c r="B52" s="182" t="s">
        <v>314</v>
      </c>
      <c r="C52" s="184" t="s">
        <v>315</v>
      </c>
      <c r="D52" s="188">
        <f t="shared" si="0"/>
        <v>502</v>
      </c>
      <c r="E52" s="188">
        <f>M52+U52+BQ52</f>
        <v>243</v>
      </c>
      <c r="F52" s="188">
        <f>N52+V52+BR52</f>
        <v>171</v>
      </c>
      <c r="G52" s="188">
        <f>O52+W52+BS52</f>
        <v>25</v>
      </c>
      <c r="H52" s="188">
        <f>P52+X52+BT52</f>
        <v>29</v>
      </c>
      <c r="I52" s="188">
        <f>Q52+Y52+BU52</f>
        <v>0</v>
      </c>
      <c r="J52" s="188">
        <f>R52+Z52+BV52</f>
        <v>6</v>
      </c>
      <c r="K52" s="188">
        <f>S52+AA52+BW52</f>
        <v>28</v>
      </c>
      <c r="L52" s="188">
        <f>SUM(M52:S52)</f>
        <v>0</v>
      </c>
      <c r="M52" s="188"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f>SUM(U52:AA52)</f>
        <v>479</v>
      </c>
      <c r="U52" s="188">
        <f>AC52+AK52+AS52+BA52+BI52</f>
        <v>233</v>
      </c>
      <c r="V52" s="188">
        <f>AD52+AL52+AT52+BB52+BJ52</f>
        <v>164</v>
      </c>
      <c r="W52" s="188">
        <f>AE52+AM52+AU52+BC52+BK52</f>
        <v>20</v>
      </c>
      <c r="X52" s="188">
        <f>AF52+AN52+AV52+BD52+BL52</f>
        <v>29</v>
      </c>
      <c r="Y52" s="188">
        <f>AG52+AO52+AW52+BE52+BM52</f>
        <v>0</v>
      </c>
      <c r="Z52" s="188">
        <f>AH52+AP52+AX52+BF52+BN52</f>
        <v>6</v>
      </c>
      <c r="AA52" s="188">
        <f>AI52+AQ52+AY52+BG52+BO52</f>
        <v>27</v>
      </c>
      <c r="AB52" s="188">
        <f>SUM(AC52:AI52)</f>
        <v>30</v>
      </c>
      <c r="AC52" s="188">
        <v>0</v>
      </c>
      <c r="AD52" s="188">
        <v>3</v>
      </c>
      <c r="AE52" s="188">
        <v>0</v>
      </c>
      <c r="AF52" s="188">
        <v>0</v>
      </c>
      <c r="AG52" s="188">
        <v>0</v>
      </c>
      <c r="AH52" s="188">
        <v>0</v>
      </c>
      <c r="AI52" s="188">
        <v>27</v>
      </c>
      <c r="AJ52" s="188">
        <f>SUM(AK52:AQ52)</f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>SUM(AS52:AY52)</f>
        <v>449</v>
      </c>
      <c r="AS52" s="188">
        <v>233</v>
      </c>
      <c r="AT52" s="188">
        <v>161</v>
      </c>
      <c r="AU52" s="188">
        <v>20</v>
      </c>
      <c r="AV52" s="188">
        <v>29</v>
      </c>
      <c r="AW52" s="188">
        <v>0</v>
      </c>
      <c r="AX52" s="188">
        <v>6</v>
      </c>
      <c r="AY52" s="188">
        <v>0</v>
      </c>
      <c r="AZ52" s="188">
        <f>SUM(BA52:BG52)</f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>SUM(BI52:BO52)</f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>SUM(BQ52:BW52)</f>
        <v>23</v>
      </c>
      <c r="BQ52" s="188">
        <v>10</v>
      </c>
      <c r="BR52" s="188">
        <v>7</v>
      </c>
      <c r="BS52" s="188">
        <v>5</v>
      </c>
      <c r="BT52" s="188">
        <v>0</v>
      </c>
      <c r="BU52" s="188">
        <v>0</v>
      </c>
      <c r="BV52" s="188">
        <v>0</v>
      </c>
      <c r="BW52" s="188">
        <v>1</v>
      </c>
    </row>
    <row r="53" spans="1:75" ht="13.5">
      <c r="A53" s="182" t="s">
        <v>141</v>
      </c>
      <c r="B53" s="182" t="s">
        <v>316</v>
      </c>
      <c r="C53" s="184" t="s">
        <v>317</v>
      </c>
      <c r="D53" s="188">
        <f t="shared" si="0"/>
        <v>302</v>
      </c>
      <c r="E53" s="188">
        <f>M53+U53+BQ53</f>
        <v>175</v>
      </c>
      <c r="F53" s="188">
        <f>N53+V53+BR53</f>
        <v>97</v>
      </c>
      <c r="G53" s="188">
        <f>O53+W53+BS53</f>
        <v>7</v>
      </c>
      <c r="H53" s="188">
        <f>P53+X53+BT53</f>
        <v>9</v>
      </c>
      <c r="I53" s="188">
        <f>Q53+Y53+BU53</f>
        <v>0</v>
      </c>
      <c r="J53" s="188">
        <f>R53+Z53+BV53</f>
        <v>1</v>
      </c>
      <c r="K53" s="188">
        <f>S53+AA53+BW53</f>
        <v>13</v>
      </c>
      <c r="L53" s="188">
        <f>SUM(M53:S53)</f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f>SUM(U53:AA53)</f>
        <v>301</v>
      </c>
      <c r="U53" s="188">
        <f>AC53+AK53+AS53+BA53+BI53</f>
        <v>175</v>
      </c>
      <c r="V53" s="188">
        <f>AD53+AL53+AT53+BB53+BJ53</f>
        <v>96</v>
      </c>
      <c r="W53" s="188">
        <f>AE53+AM53+AU53+BC53+BK53</f>
        <v>7</v>
      </c>
      <c r="X53" s="188">
        <f>AF53+AN53+AV53+BD53+BL53</f>
        <v>9</v>
      </c>
      <c r="Y53" s="188">
        <f>AG53+AO53+AW53+BE53+BM53</f>
        <v>0</v>
      </c>
      <c r="Z53" s="188">
        <f>AH53+AP53+AX53+BF53+BN53</f>
        <v>1</v>
      </c>
      <c r="AA53" s="188">
        <f>AI53+AQ53+AY53+BG53+BO53</f>
        <v>13</v>
      </c>
      <c r="AB53" s="188">
        <f>SUM(AC53:AI53)</f>
        <v>14</v>
      </c>
      <c r="AC53" s="188">
        <v>0</v>
      </c>
      <c r="AD53" s="188">
        <v>2</v>
      </c>
      <c r="AE53" s="188">
        <v>0</v>
      </c>
      <c r="AF53" s="188">
        <v>0</v>
      </c>
      <c r="AG53" s="188">
        <v>0</v>
      </c>
      <c r="AH53" s="188">
        <v>0</v>
      </c>
      <c r="AI53" s="188">
        <v>12</v>
      </c>
      <c r="AJ53" s="188">
        <f>SUM(AK53:AQ53)</f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>SUM(AS53:AY53)</f>
        <v>287</v>
      </c>
      <c r="AS53" s="188">
        <v>175</v>
      </c>
      <c r="AT53" s="188">
        <v>94</v>
      </c>
      <c r="AU53" s="188">
        <v>7</v>
      </c>
      <c r="AV53" s="188">
        <v>9</v>
      </c>
      <c r="AW53" s="188">
        <v>0</v>
      </c>
      <c r="AX53" s="188">
        <v>1</v>
      </c>
      <c r="AY53" s="188">
        <v>1</v>
      </c>
      <c r="AZ53" s="188">
        <f>SUM(BA53:BG53)</f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>SUM(BI53:BO53)</f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>SUM(BQ53:BW53)</f>
        <v>1</v>
      </c>
      <c r="BQ53" s="188">
        <v>0</v>
      </c>
      <c r="BR53" s="188">
        <v>1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141</v>
      </c>
      <c r="B54" s="182" t="s">
        <v>318</v>
      </c>
      <c r="C54" s="184" t="s">
        <v>319</v>
      </c>
      <c r="D54" s="188">
        <f t="shared" si="0"/>
        <v>138</v>
      </c>
      <c r="E54" s="188">
        <f>M54+U54+BQ54</f>
        <v>51</v>
      </c>
      <c r="F54" s="188">
        <f>N54+V54+BR54</f>
        <v>44</v>
      </c>
      <c r="G54" s="188">
        <f>O54+W54+BS54</f>
        <v>34</v>
      </c>
      <c r="H54" s="188">
        <f>P54+X54+BT54</f>
        <v>2</v>
      </c>
      <c r="I54" s="188">
        <f>Q54+Y54+BU54</f>
        <v>7</v>
      </c>
      <c r="J54" s="188">
        <f>R54+Z54+BV54</f>
        <v>0</v>
      </c>
      <c r="K54" s="188">
        <f>S54+AA54+BW54</f>
        <v>0</v>
      </c>
      <c r="L54" s="188">
        <f>SUM(M54:S54)</f>
        <v>39</v>
      </c>
      <c r="M54" s="188">
        <v>39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f>SUM(U54:AA54)</f>
        <v>87</v>
      </c>
      <c r="U54" s="188">
        <f>AC54+AK54+AS54+BA54+BI54</f>
        <v>0</v>
      </c>
      <c r="V54" s="188">
        <f>AD54+AL54+AT54+BB54+BJ54</f>
        <v>44</v>
      </c>
      <c r="W54" s="188">
        <f>AE54+AM54+AU54+BC54+BK54</f>
        <v>34</v>
      </c>
      <c r="X54" s="188">
        <f>AF54+AN54+AV54+BD54+BL54</f>
        <v>2</v>
      </c>
      <c r="Y54" s="188">
        <f>AG54+AO54+AW54+BE54+BM54</f>
        <v>7</v>
      </c>
      <c r="Z54" s="188">
        <f>AH54+AP54+AX54+BF54+BN54</f>
        <v>0</v>
      </c>
      <c r="AA54" s="188">
        <f>AI54+AQ54+AY54+BG54+BO54</f>
        <v>0</v>
      </c>
      <c r="AB54" s="188">
        <f>SUM(AC54:AI54)</f>
        <v>0</v>
      </c>
      <c r="AC54" s="188">
        <v>0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f>SUM(AK54:AQ54)</f>
        <v>44</v>
      </c>
      <c r="AK54" s="188">
        <v>0</v>
      </c>
      <c r="AL54" s="188">
        <v>44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>SUM(AS54:AY54)</f>
        <v>43</v>
      </c>
      <c r="AS54" s="188">
        <v>0</v>
      </c>
      <c r="AT54" s="188">
        <v>0</v>
      </c>
      <c r="AU54" s="188">
        <v>34</v>
      </c>
      <c r="AV54" s="188">
        <v>2</v>
      </c>
      <c r="AW54" s="188">
        <v>7</v>
      </c>
      <c r="AX54" s="188">
        <v>0</v>
      </c>
      <c r="AY54" s="188">
        <v>0</v>
      </c>
      <c r="AZ54" s="188">
        <f>SUM(BA54:BG54)</f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>SUM(BI54:BO54)</f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>SUM(BQ54:BW54)</f>
        <v>12</v>
      </c>
      <c r="BQ54" s="188">
        <v>12</v>
      </c>
      <c r="BR54" s="188">
        <v>0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201" t="s">
        <v>11</v>
      </c>
      <c r="B55" s="201"/>
      <c r="C55" s="201"/>
      <c r="D55" s="188">
        <f aca="true" t="shared" si="23" ref="D55:AI55">SUM(D7:D54)</f>
        <v>69420</v>
      </c>
      <c r="E55" s="188">
        <f t="shared" si="23"/>
        <v>32078</v>
      </c>
      <c r="F55" s="188">
        <f t="shared" si="23"/>
        <v>16734</v>
      </c>
      <c r="G55" s="188">
        <f t="shared" si="23"/>
        <v>9158</v>
      </c>
      <c r="H55" s="188">
        <f t="shared" si="23"/>
        <v>2762</v>
      </c>
      <c r="I55" s="188">
        <f t="shared" si="23"/>
        <v>3142</v>
      </c>
      <c r="J55" s="188">
        <f t="shared" si="23"/>
        <v>120</v>
      </c>
      <c r="K55" s="188">
        <f t="shared" si="23"/>
        <v>5426</v>
      </c>
      <c r="L55" s="188">
        <f t="shared" si="23"/>
        <v>6081</v>
      </c>
      <c r="M55" s="188">
        <f t="shared" si="23"/>
        <v>4993</v>
      </c>
      <c r="N55" s="188">
        <f t="shared" si="23"/>
        <v>961</v>
      </c>
      <c r="O55" s="188">
        <f t="shared" si="23"/>
        <v>72</v>
      </c>
      <c r="P55" s="188">
        <f t="shared" si="23"/>
        <v>0</v>
      </c>
      <c r="Q55" s="188">
        <f t="shared" si="23"/>
        <v>3</v>
      </c>
      <c r="R55" s="188">
        <f t="shared" si="23"/>
        <v>5</v>
      </c>
      <c r="S55" s="188">
        <f t="shared" si="23"/>
        <v>47</v>
      </c>
      <c r="T55" s="188">
        <f t="shared" si="23"/>
        <v>49233</v>
      </c>
      <c r="U55" s="188">
        <f t="shared" si="23"/>
        <v>14361</v>
      </c>
      <c r="V55" s="188">
        <f t="shared" si="23"/>
        <v>15323</v>
      </c>
      <c r="W55" s="188">
        <f t="shared" si="23"/>
        <v>8258</v>
      </c>
      <c r="X55" s="188">
        <f t="shared" si="23"/>
        <v>2700</v>
      </c>
      <c r="Y55" s="188">
        <f t="shared" si="23"/>
        <v>3125</v>
      </c>
      <c r="Z55" s="188">
        <f t="shared" si="23"/>
        <v>99</v>
      </c>
      <c r="AA55" s="188">
        <f t="shared" si="23"/>
        <v>5367</v>
      </c>
      <c r="AB55" s="188">
        <f t="shared" si="23"/>
        <v>5391</v>
      </c>
      <c r="AC55" s="188">
        <f t="shared" si="23"/>
        <v>0</v>
      </c>
      <c r="AD55" s="188">
        <f t="shared" si="23"/>
        <v>114</v>
      </c>
      <c r="AE55" s="188">
        <f t="shared" si="23"/>
        <v>0</v>
      </c>
      <c r="AF55" s="188">
        <f t="shared" si="23"/>
        <v>0</v>
      </c>
      <c r="AG55" s="188">
        <f t="shared" si="23"/>
        <v>0</v>
      </c>
      <c r="AH55" s="188">
        <f t="shared" si="23"/>
        <v>0</v>
      </c>
      <c r="AI55" s="188">
        <f t="shared" si="23"/>
        <v>5277</v>
      </c>
      <c r="AJ55" s="188">
        <f aca="true" t="shared" si="24" ref="AJ55:BO55">SUM(AJ7:AJ54)</f>
        <v>6846</v>
      </c>
      <c r="AK55" s="188">
        <f t="shared" si="24"/>
        <v>0</v>
      </c>
      <c r="AL55" s="188">
        <f t="shared" si="24"/>
        <v>6846</v>
      </c>
      <c r="AM55" s="188">
        <f t="shared" si="24"/>
        <v>0</v>
      </c>
      <c r="AN55" s="188">
        <f t="shared" si="24"/>
        <v>0</v>
      </c>
      <c r="AO55" s="188">
        <f t="shared" si="24"/>
        <v>0</v>
      </c>
      <c r="AP55" s="188">
        <f t="shared" si="24"/>
        <v>0</v>
      </c>
      <c r="AQ55" s="188">
        <f t="shared" si="24"/>
        <v>0</v>
      </c>
      <c r="AR55" s="188">
        <f t="shared" si="24"/>
        <v>36996</v>
      </c>
      <c r="AS55" s="188">
        <f t="shared" si="24"/>
        <v>14361</v>
      </c>
      <c r="AT55" s="188">
        <f t="shared" si="24"/>
        <v>8363</v>
      </c>
      <c r="AU55" s="188">
        <f t="shared" si="24"/>
        <v>8258</v>
      </c>
      <c r="AV55" s="188">
        <f t="shared" si="24"/>
        <v>2700</v>
      </c>
      <c r="AW55" s="188">
        <f t="shared" si="24"/>
        <v>3125</v>
      </c>
      <c r="AX55" s="188">
        <f t="shared" si="24"/>
        <v>99</v>
      </c>
      <c r="AY55" s="188">
        <f t="shared" si="24"/>
        <v>90</v>
      </c>
      <c r="AZ55" s="188">
        <f t="shared" si="24"/>
        <v>0</v>
      </c>
      <c r="BA55" s="188">
        <f t="shared" si="24"/>
        <v>0</v>
      </c>
      <c r="BB55" s="188">
        <f t="shared" si="24"/>
        <v>0</v>
      </c>
      <c r="BC55" s="188">
        <f t="shared" si="24"/>
        <v>0</v>
      </c>
      <c r="BD55" s="188">
        <f t="shared" si="24"/>
        <v>0</v>
      </c>
      <c r="BE55" s="188">
        <f t="shared" si="24"/>
        <v>0</v>
      </c>
      <c r="BF55" s="188">
        <f t="shared" si="24"/>
        <v>0</v>
      </c>
      <c r="BG55" s="188">
        <f t="shared" si="24"/>
        <v>0</v>
      </c>
      <c r="BH55" s="188">
        <f t="shared" si="24"/>
        <v>0</v>
      </c>
      <c r="BI55" s="188">
        <f t="shared" si="24"/>
        <v>0</v>
      </c>
      <c r="BJ55" s="188">
        <f t="shared" si="24"/>
        <v>0</v>
      </c>
      <c r="BK55" s="188">
        <f t="shared" si="24"/>
        <v>0</v>
      </c>
      <c r="BL55" s="188">
        <f t="shared" si="24"/>
        <v>0</v>
      </c>
      <c r="BM55" s="188">
        <f t="shared" si="24"/>
        <v>0</v>
      </c>
      <c r="BN55" s="188">
        <f t="shared" si="24"/>
        <v>0</v>
      </c>
      <c r="BO55" s="188">
        <f t="shared" si="24"/>
        <v>0</v>
      </c>
      <c r="BP55" s="188">
        <f aca="true" t="shared" si="25" ref="BP55:BW55">SUM(BP7:BP54)</f>
        <v>14106</v>
      </c>
      <c r="BQ55" s="188">
        <f t="shared" si="25"/>
        <v>12724</v>
      </c>
      <c r="BR55" s="188">
        <f t="shared" si="25"/>
        <v>450</v>
      </c>
      <c r="BS55" s="188">
        <f t="shared" si="25"/>
        <v>828</v>
      </c>
      <c r="BT55" s="188">
        <f t="shared" si="25"/>
        <v>62</v>
      </c>
      <c r="BU55" s="188">
        <f t="shared" si="25"/>
        <v>14</v>
      </c>
      <c r="BV55" s="188">
        <f t="shared" si="25"/>
        <v>16</v>
      </c>
      <c r="BW55" s="188">
        <f t="shared" si="25"/>
        <v>12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5" t="s">
        <v>154</v>
      </c>
      <c r="B1" s="253"/>
      <c r="C1" s="183" t="s">
        <v>71</v>
      </c>
    </row>
    <row r="2" spans="6:13" s="47" customFormat="1" ht="15" customHeight="1">
      <c r="F2" s="278" t="s">
        <v>72</v>
      </c>
      <c r="G2" s="279"/>
      <c r="H2" s="279"/>
      <c r="I2" s="279"/>
      <c r="J2" s="276" t="s">
        <v>73</v>
      </c>
      <c r="K2" s="273" t="s">
        <v>74</v>
      </c>
      <c r="L2" s="274"/>
      <c r="M2" s="275"/>
    </row>
    <row r="3" spans="1:13" s="47" customFormat="1" ht="15" customHeight="1" thickBot="1">
      <c r="A3" s="259" t="s">
        <v>75</v>
      </c>
      <c r="B3" s="260"/>
      <c r="C3" s="257"/>
      <c r="D3" s="49">
        <f>SUMIF('ごみ処理概要'!$A$7:$C$55,'ごみ集計結果'!$A$1,'ごみ処理概要'!$E$7:$E$55)</f>
        <v>1481178</v>
      </c>
      <c r="F3" s="280"/>
      <c r="G3" s="281"/>
      <c r="H3" s="281"/>
      <c r="I3" s="281"/>
      <c r="J3" s="277"/>
      <c r="K3" s="50" t="s">
        <v>76</v>
      </c>
      <c r="L3" s="51" t="s">
        <v>77</v>
      </c>
      <c r="M3" s="52" t="s">
        <v>78</v>
      </c>
    </row>
    <row r="4" spans="1:13" s="47" customFormat="1" ht="15" customHeight="1" thickBot="1">
      <c r="A4" s="259" t="s">
        <v>79</v>
      </c>
      <c r="B4" s="260"/>
      <c r="C4" s="257"/>
      <c r="D4" s="49">
        <f>D5-D3</f>
        <v>0</v>
      </c>
      <c r="F4" s="270" t="s">
        <v>80</v>
      </c>
      <c r="G4" s="267" t="s">
        <v>83</v>
      </c>
      <c r="H4" s="53" t="s">
        <v>81</v>
      </c>
      <c r="J4" s="162">
        <f>SUMIF('ごみ処理量内訳'!$A$7:$C$55,'ごみ集計結果'!$A$1,'ごみ処理量内訳'!$E$7:$E$55)</f>
        <v>479183</v>
      </c>
      <c r="K4" s="54" t="s">
        <v>198</v>
      </c>
      <c r="L4" s="55" t="s">
        <v>198</v>
      </c>
      <c r="M4" s="56" t="s">
        <v>198</v>
      </c>
    </row>
    <row r="5" spans="1:13" s="47" customFormat="1" ht="15" customHeight="1">
      <c r="A5" s="261" t="s">
        <v>82</v>
      </c>
      <c r="B5" s="262"/>
      <c r="C5" s="263"/>
      <c r="D5" s="49">
        <f>SUMIF('ごみ処理概要'!$A$7:$C$55,'ごみ集計結果'!$A$1,'ごみ処理概要'!$D$7:$D$55)</f>
        <v>1481178</v>
      </c>
      <c r="F5" s="271"/>
      <c r="G5" s="268"/>
      <c r="H5" s="282" t="s">
        <v>84</v>
      </c>
      <c r="I5" s="57" t="s">
        <v>85</v>
      </c>
      <c r="J5" s="58">
        <f>SUMIF('ごみ処理量内訳'!$A$7:$C$55,'ごみ集計結果'!$A$1,'ごみ処理量内訳'!$W$7:$W$55)</f>
        <v>11604</v>
      </c>
      <c r="K5" s="59" t="s">
        <v>199</v>
      </c>
      <c r="L5" s="60" t="s">
        <v>199</v>
      </c>
      <c r="M5" s="61" t="s">
        <v>199</v>
      </c>
    </row>
    <row r="6" spans="4:13" s="47" customFormat="1" ht="15" customHeight="1">
      <c r="D6" s="62"/>
      <c r="F6" s="271"/>
      <c r="G6" s="268"/>
      <c r="H6" s="283"/>
      <c r="I6" s="63" t="s">
        <v>86</v>
      </c>
      <c r="J6" s="64">
        <f>SUMIF('ごみ処理量内訳'!$A$7:$C$55,'ごみ集計結果'!$A$1,'ごみ処理量内訳'!$X$7:$X$55)</f>
        <v>6365</v>
      </c>
      <c r="K6" s="48" t="s">
        <v>207</v>
      </c>
      <c r="L6" s="65" t="s">
        <v>207</v>
      </c>
      <c r="M6" s="66" t="s">
        <v>207</v>
      </c>
    </row>
    <row r="7" spans="1:13" s="47" customFormat="1" ht="15" customHeight="1">
      <c r="A7" s="254" t="s">
        <v>87</v>
      </c>
      <c r="B7" s="264" t="s">
        <v>238</v>
      </c>
      <c r="C7" s="67" t="s">
        <v>88</v>
      </c>
      <c r="D7" s="49">
        <f>SUMIF('ごみ搬入量内訳'!$A$7:$C$55,'ごみ集計結果'!$A$1,'ごみ搬入量内訳'!$I$7:$I$55)</f>
        <v>0</v>
      </c>
      <c r="F7" s="271"/>
      <c r="G7" s="268"/>
      <c r="H7" s="283"/>
      <c r="I7" s="63" t="s">
        <v>89</v>
      </c>
      <c r="J7" s="64">
        <f>SUMIF('ごみ処理量内訳'!$A$7:$C$55,'ごみ集計結果'!$A$1,'ごみ処理量内訳'!$Y$7:$Y$55)</f>
        <v>0</v>
      </c>
      <c r="K7" s="48" t="s">
        <v>200</v>
      </c>
      <c r="L7" s="65" t="s">
        <v>200</v>
      </c>
      <c r="M7" s="66" t="s">
        <v>200</v>
      </c>
    </row>
    <row r="8" spans="1:13" s="47" customFormat="1" ht="15" customHeight="1">
      <c r="A8" s="255"/>
      <c r="B8" s="265"/>
      <c r="C8" s="67" t="s">
        <v>90</v>
      </c>
      <c r="D8" s="49">
        <f>SUMIF('ごみ搬入量内訳'!$A$7:$C$55,'ごみ集計結果'!$A$1,'ごみ搬入量内訳'!$M$7:$M$55)</f>
        <v>460972</v>
      </c>
      <c r="F8" s="271"/>
      <c r="G8" s="268"/>
      <c r="H8" s="283"/>
      <c r="I8" s="63" t="s">
        <v>91</v>
      </c>
      <c r="J8" s="64">
        <f>SUMIF('ごみ処理量内訳'!$A$7:$C$55,'ごみ集計結果'!$A$1,'ごみ処理量内訳'!$Z$7:$Z$55)</f>
        <v>0</v>
      </c>
      <c r="K8" s="48" t="s">
        <v>201</v>
      </c>
      <c r="L8" s="65" t="s">
        <v>201</v>
      </c>
      <c r="M8" s="66" t="s">
        <v>201</v>
      </c>
    </row>
    <row r="9" spans="1:13" s="47" customFormat="1" ht="15" customHeight="1" thickBot="1">
      <c r="A9" s="255"/>
      <c r="B9" s="265"/>
      <c r="C9" s="67" t="s">
        <v>92</v>
      </c>
      <c r="D9" s="49">
        <f>SUMIF('ごみ搬入量内訳'!$A$7:$C$55,'ごみ集計結果'!$A$1,'ごみ搬入量内訳'!$Q$7:$Q$55)</f>
        <v>39380</v>
      </c>
      <c r="F9" s="271"/>
      <c r="G9" s="268"/>
      <c r="H9" s="284"/>
      <c r="I9" s="68" t="s">
        <v>93</v>
      </c>
      <c r="J9" s="69">
        <f>SUMIF('ごみ処理量内訳'!$A$7:$C$55,'ごみ集計結果'!$A$1,'ごみ処理量内訳'!$AA$7:$AA$55)</f>
        <v>0</v>
      </c>
      <c r="K9" s="70" t="s">
        <v>202</v>
      </c>
      <c r="L9" s="51" t="s">
        <v>202</v>
      </c>
      <c r="M9" s="52" t="s">
        <v>202</v>
      </c>
    </row>
    <row r="10" spans="1:13" s="47" customFormat="1" ht="15" customHeight="1" thickBot="1">
      <c r="A10" s="255"/>
      <c r="B10" s="265"/>
      <c r="C10" s="67" t="s">
        <v>94</v>
      </c>
      <c r="D10" s="49">
        <f>SUMIF('ごみ搬入量内訳'!$A$7:$C$55,'ごみ集計結果'!$A$1,'ごみ搬入量内訳'!$U$7:$U$55)</f>
        <v>44457</v>
      </c>
      <c r="F10" s="271"/>
      <c r="G10" s="269"/>
      <c r="H10" s="71" t="s">
        <v>95</v>
      </c>
      <c r="I10" s="72"/>
      <c r="J10" s="163">
        <f>SUM(J4:J9)</f>
        <v>497152</v>
      </c>
      <c r="K10" s="73" t="s">
        <v>207</v>
      </c>
      <c r="L10" s="164">
        <f>SUMIF('ごみ処理量内訳'!$A$7:$C$55,'ごみ集計結果'!$A$1,'ごみ処理量内訳'!$AD$7:$AD$55)</f>
        <v>60434</v>
      </c>
      <c r="M10" s="165">
        <f>SUMIF('資源化量内訳'!$A$7:$C$55,'ごみ集計結果'!$A$1,'資源化量内訳'!$AB$7:$AB$55)</f>
        <v>5391</v>
      </c>
    </row>
    <row r="11" spans="1:13" s="47" customFormat="1" ht="15" customHeight="1">
      <c r="A11" s="255"/>
      <c r="B11" s="265"/>
      <c r="C11" s="67" t="s">
        <v>96</v>
      </c>
      <c r="D11" s="49">
        <f>SUMIF('ごみ搬入量内訳'!$A$7:$C$55,'ごみ集計結果'!$A$1,'ごみ搬入量内訳'!$Y$7:$Y$55)</f>
        <v>95</v>
      </c>
      <c r="F11" s="271"/>
      <c r="G11" s="285" t="s">
        <v>97</v>
      </c>
      <c r="H11" s="151" t="s">
        <v>85</v>
      </c>
      <c r="I11" s="148"/>
      <c r="J11" s="74">
        <f>SUMIF('ごみ処理量内訳'!$A$7:$C$55,'ごみ集計結果'!$A$1,'ごみ処理量内訳'!$G$7:$G$55)</f>
        <v>23603</v>
      </c>
      <c r="K11" s="58">
        <f>SUMIF('ごみ処理量内訳'!$A$7:$C$55,'ごみ集計結果'!$A$1,'ごみ処理量内訳'!$W$7:$W$55)</f>
        <v>11604</v>
      </c>
      <c r="L11" s="75">
        <f>SUMIF('ごみ処理量内訳'!$A$7:$C$55,'ごみ集計結果'!$A$1,'ごみ処理量内訳'!$AF$7:$AF$55)</f>
        <v>5153</v>
      </c>
      <c r="M11" s="76">
        <f>SUMIF('資源化量内訳'!$A$7:$C$55,'ごみ集計結果'!$A$1,'資源化量内訳'!$AJ$7:$AJ$55)</f>
        <v>6846</v>
      </c>
    </row>
    <row r="12" spans="1:13" s="47" customFormat="1" ht="15" customHeight="1">
      <c r="A12" s="255"/>
      <c r="B12" s="265"/>
      <c r="C12" s="67" t="s">
        <v>98</v>
      </c>
      <c r="D12" s="49">
        <f>SUMIF('ごみ搬入量内訳'!$A$7:$C$55,'ごみ集計結果'!$A$1,'ごみ搬入量内訳'!$AC$7:$AC$55)</f>
        <v>6589</v>
      </c>
      <c r="F12" s="271"/>
      <c r="G12" s="286"/>
      <c r="H12" s="149" t="s">
        <v>86</v>
      </c>
      <c r="I12" s="149"/>
      <c r="J12" s="64">
        <f>SUMIF('ごみ処理量内訳'!$A$7:$C$55,'ごみ集計結果'!$A$1,'ごみ処理量内訳'!$H$7:$H$55)</f>
        <v>49879</v>
      </c>
      <c r="K12" s="64">
        <f>SUMIF('ごみ処理量内訳'!$A$7:$C$55,'ごみ集計結果'!$A$1,'ごみ処理量内訳'!$X$7:$X$55)</f>
        <v>6365</v>
      </c>
      <c r="L12" s="49">
        <f>SUMIF('ごみ処理量内訳'!$A$7:$C$55,'ごみ集計結果'!$A$1,'ごみ処理量内訳'!$AG$7:$AG$55)</f>
        <v>6518</v>
      </c>
      <c r="M12" s="77">
        <f>SUMIF('資源化量内訳'!$A$7:$C$55,'ごみ集計結果'!$A$1,'資源化量内訳'!$AR$7:$AR$55)</f>
        <v>36996</v>
      </c>
    </row>
    <row r="13" spans="1:13" s="47" customFormat="1" ht="15" customHeight="1">
      <c r="A13" s="255"/>
      <c r="B13" s="266"/>
      <c r="C13" s="78" t="s">
        <v>95</v>
      </c>
      <c r="D13" s="49">
        <f>SUM(D7:D12)</f>
        <v>551493</v>
      </c>
      <c r="F13" s="271"/>
      <c r="G13" s="286"/>
      <c r="H13" s="149" t="s">
        <v>89</v>
      </c>
      <c r="I13" s="149"/>
      <c r="J13" s="64">
        <f>SUMIF('ごみ処理量内訳'!$A$7:$C$55,'ごみ集計結果'!$A$1,'ごみ処理量内訳'!$I$7:$I$55)</f>
        <v>0</v>
      </c>
      <c r="K13" s="64">
        <f>SUMIF('ごみ処理量内訳'!$A$7:$C$55,'ごみ集計結果'!$A$1,'ごみ処理量内訳'!$Y$7:$Y$55)</f>
        <v>0</v>
      </c>
      <c r="L13" s="49">
        <f>SUMIF('ごみ処理量内訳'!$A$7:$C$55,'ごみ集計結果'!$A$1,'ごみ処理量内訳'!$AH$7:$AH$55)</f>
        <v>0</v>
      </c>
      <c r="M13" s="77">
        <f>SUMIF('資源化量内訳'!$A$7:$C$55,'ごみ集計結果'!$A$1,'資源化量内訳'!$AZ$7:$AZ$55)</f>
        <v>0</v>
      </c>
    </row>
    <row r="14" spans="1:13" s="47" customFormat="1" ht="15" customHeight="1">
      <c r="A14" s="255"/>
      <c r="B14" s="258" t="s">
        <v>99</v>
      </c>
      <c r="C14" s="258"/>
      <c r="D14" s="49">
        <f>SUMIF('ごみ搬入量内訳'!$A$7:$C$55,'ごみ集計結果'!$A$1,'ごみ搬入量内訳'!$AG$7:$AG$55)</f>
        <v>47759</v>
      </c>
      <c r="F14" s="271"/>
      <c r="G14" s="286"/>
      <c r="H14" s="149" t="s">
        <v>91</v>
      </c>
      <c r="I14" s="149"/>
      <c r="J14" s="64">
        <f>SUMIF('ごみ処理量内訳'!$A$7:$C$55,'ごみ集計結果'!$A$1,'ごみ処理量内訳'!$J$7:$J$55)</f>
        <v>0</v>
      </c>
      <c r="K14" s="64">
        <f>SUMIF('ごみ処理量内訳'!$A$7:$C$55,'ごみ集計結果'!$A$1,'ごみ処理量内訳'!$Z$7:$Z$55)</f>
        <v>0</v>
      </c>
      <c r="L14" s="49">
        <f>SUMIF('ごみ処理量内訳'!$A$7:$C$55,'ごみ集計結果'!$A$1,'ごみ処理量内訳'!$AI$7:$AI$55)</f>
        <v>0</v>
      </c>
      <c r="M14" s="77">
        <f>SUMIF('資源化量内訳'!$A$7:$C$55,'ごみ集計結果'!$A$1,'資源化量内訳'!$BH$7:$BH$55)</f>
        <v>0</v>
      </c>
    </row>
    <row r="15" spans="1:13" s="47" customFormat="1" ht="15" customHeight="1" thickBot="1">
      <c r="A15" s="255"/>
      <c r="B15" s="258" t="s">
        <v>100</v>
      </c>
      <c r="C15" s="258"/>
      <c r="D15" s="49">
        <f>SUMIF('ごみ搬入量内訳'!$A$7:$C$55,'ごみ集計結果'!$A$1,'ごみ搬入量内訳'!$AH$7:$AH$55)</f>
        <v>35</v>
      </c>
      <c r="F15" s="271"/>
      <c r="G15" s="286"/>
      <c r="H15" s="150" t="s">
        <v>93</v>
      </c>
      <c r="I15" s="150"/>
      <c r="J15" s="69">
        <f>SUMIF('ごみ処理量内訳'!$A$7:$C$55,'ごみ集計結果'!$A$1,'ごみ処理量内訳'!$K$7:$K$55)</f>
        <v>0</v>
      </c>
      <c r="K15" s="69">
        <f>SUMIF('ごみ処理量内訳'!$A$7:$C$55,'ごみ集計結果'!$A$1,'ごみ処理量内訳'!$AA$7:$AA$55)</f>
        <v>0</v>
      </c>
      <c r="L15" s="79">
        <f>SUMIF('ごみ処理量内訳'!$A$7:$C$55,'ごみ集計結果'!$A$1,'ごみ処理量内訳'!$AJ$7:$AJ$55)</f>
        <v>0</v>
      </c>
      <c r="M15" s="52" t="s">
        <v>202</v>
      </c>
    </row>
    <row r="16" spans="1:13" s="47" customFormat="1" ht="15" customHeight="1" thickBot="1">
      <c r="A16" s="256"/>
      <c r="B16" s="257" t="s">
        <v>126</v>
      </c>
      <c r="C16" s="258"/>
      <c r="D16" s="49">
        <f>SUM(D13:D15)</f>
        <v>599287</v>
      </c>
      <c r="F16" s="271"/>
      <c r="G16" s="269"/>
      <c r="H16" s="81" t="s">
        <v>95</v>
      </c>
      <c r="I16" s="80"/>
      <c r="J16" s="166">
        <f>SUM(J11:J15)</f>
        <v>73482</v>
      </c>
      <c r="K16" s="167">
        <f>SUM(K11:K15)</f>
        <v>17969</v>
      </c>
      <c r="L16" s="168">
        <f>SUM(L11:L15)</f>
        <v>11671</v>
      </c>
      <c r="M16" s="169">
        <f>SUM(M11:M15)</f>
        <v>43842</v>
      </c>
    </row>
    <row r="17" spans="4:13" s="47" customFormat="1" ht="15" customHeight="1" thickBot="1">
      <c r="D17" s="62"/>
      <c r="F17" s="272"/>
      <c r="G17" s="287" t="s">
        <v>321</v>
      </c>
      <c r="H17" s="288"/>
      <c r="I17" s="288"/>
      <c r="J17" s="162">
        <f>J4+J16</f>
        <v>552665</v>
      </c>
      <c r="K17" s="170">
        <f>K16</f>
        <v>17969</v>
      </c>
      <c r="L17" s="171">
        <f>L10+L16</f>
        <v>72105</v>
      </c>
      <c r="M17" s="172">
        <f>M10+M16</f>
        <v>49233</v>
      </c>
    </row>
    <row r="18" spans="1:13" s="47" customFormat="1" ht="15" customHeight="1">
      <c r="A18" s="258" t="s">
        <v>101</v>
      </c>
      <c r="B18" s="258"/>
      <c r="C18" s="258"/>
      <c r="D18" s="49">
        <f>SUMIF('ごみ搬入量内訳'!$A$7:$C$55,'ごみ集計結果'!$A$1,'ごみ搬入量内訳'!$E$7:$E$55)</f>
        <v>388279</v>
      </c>
      <c r="F18" s="250" t="s">
        <v>102</v>
      </c>
      <c r="G18" s="251"/>
      <c r="H18" s="251"/>
      <c r="I18" s="252"/>
      <c r="J18" s="74">
        <f>SUMIF('資源化量内訳'!$A$7:$C$55,'ごみ集計結果'!$A$1,'資源化量内訳'!$L$7:$L$55)</f>
        <v>6081</v>
      </c>
      <c r="K18" s="82" t="s">
        <v>198</v>
      </c>
      <c r="L18" s="83" t="s">
        <v>198</v>
      </c>
      <c r="M18" s="76">
        <f>J18</f>
        <v>6081</v>
      </c>
    </row>
    <row r="19" spans="1:13" s="47" customFormat="1" ht="15" customHeight="1" thickBot="1">
      <c r="A19" s="289" t="s">
        <v>103</v>
      </c>
      <c r="B19" s="258"/>
      <c r="C19" s="258"/>
      <c r="D19" s="49">
        <f>SUMIF('ごみ搬入量内訳'!$A$7:$C$55,'ごみ集計結果'!$A$1,'ごみ搬入量内訳'!$F$7:$F$55)</f>
        <v>210973</v>
      </c>
      <c r="F19" s="247" t="s">
        <v>104</v>
      </c>
      <c r="G19" s="248"/>
      <c r="H19" s="248"/>
      <c r="I19" s="249"/>
      <c r="J19" s="173">
        <f>SUMIF('ごみ処理量内訳'!$A$7:$C$55,'ごみ集計結果'!$A$1,'ごみ処理量内訳'!$AC$7:$AC$55)</f>
        <v>40506</v>
      </c>
      <c r="K19" s="84" t="s">
        <v>198</v>
      </c>
      <c r="L19" s="85">
        <f>J19</f>
        <v>40506</v>
      </c>
      <c r="M19" s="86" t="s">
        <v>198</v>
      </c>
    </row>
    <row r="20" spans="1:13" s="47" customFormat="1" ht="15" customHeight="1" thickBot="1">
      <c r="A20" s="289" t="s">
        <v>105</v>
      </c>
      <c r="B20" s="258"/>
      <c r="C20" s="258"/>
      <c r="D20" s="49">
        <f>D15</f>
        <v>35</v>
      </c>
      <c r="F20" s="244" t="s">
        <v>126</v>
      </c>
      <c r="G20" s="245"/>
      <c r="H20" s="245"/>
      <c r="I20" s="246"/>
      <c r="J20" s="174">
        <f>J4+J11+J12+J13+J14+J15+J18+J19</f>
        <v>599252</v>
      </c>
      <c r="K20" s="175">
        <f>SUM(K17:K19)</f>
        <v>17969</v>
      </c>
      <c r="L20" s="176">
        <f>SUM(L17:L19)</f>
        <v>112611</v>
      </c>
      <c r="M20" s="177">
        <f>SUM(M17:M19)</f>
        <v>55314</v>
      </c>
    </row>
    <row r="21" spans="1:9" s="47" customFormat="1" ht="15" customHeight="1">
      <c r="A21" s="289" t="s">
        <v>110</v>
      </c>
      <c r="B21" s="258"/>
      <c r="C21" s="258"/>
      <c r="D21" s="49">
        <f>SUM(D18:D20)</f>
        <v>599287</v>
      </c>
      <c r="F21" s="181" t="s">
        <v>239</v>
      </c>
      <c r="G21" s="180"/>
      <c r="H21" s="180"/>
      <c r="I21" s="180"/>
    </row>
    <row r="22" spans="11:13" s="47" customFormat="1" ht="15" customHeight="1">
      <c r="K22" s="87"/>
      <c r="L22" s="88" t="s">
        <v>106</v>
      </c>
      <c r="M22" s="89" t="s">
        <v>107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収集ごみ（混合ごみ＋可燃ごみ＋不燃ごみ＋資源ごみ＋粗大ごみ＋その他）＝551,493t/年</v>
      </c>
      <c r="K23" s="89" t="s">
        <v>108</v>
      </c>
      <c r="L23" s="92">
        <f>SUMIF('資源化量内訳'!$A$7:$C$55,'ごみ集計結果'!$A$1,'資源化量内訳'!$M$7:M$55)+SUMIF('資源化量内訳'!$A$7:$C$55,'ごみ集計結果'!$A$1,'資源化量内訳'!$U$7:U$55)</f>
        <v>19354</v>
      </c>
      <c r="M23" s="49">
        <f>SUMIF('資源化量内訳'!$A$7:$C$55,'ごみ集計結果'!$A$1,'資源化量内訳'!BQ$7:BQ$55)</f>
        <v>12724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計画収集量（収集ごみ＋直接搬入ごみ）＝599,252t/年</v>
      </c>
      <c r="K24" s="89" t="s">
        <v>109</v>
      </c>
      <c r="L24" s="92">
        <f>SUMIF('資源化量内訳'!$A$7:$C$55,'ごみ集計結果'!$A$1,'資源化量内訳'!$N$7:N$55)+SUMIF('資源化量内訳'!$A$7:$C$55,'ごみ集計結果'!$A$1,'資源化量内訳'!V$7:V$55)</f>
        <v>16284</v>
      </c>
      <c r="M24" s="49">
        <f>SUMIF('資源化量内訳'!$A$7:$C$55,'ごみ集計結果'!$A$1,'資源化量内訳'!BR$7:BR$55)</f>
        <v>450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ごみ総排出量（計画収集量＋自家処理量）＝599,287t/年</v>
      </c>
      <c r="K25" s="89" t="s">
        <v>203</v>
      </c>
      <c r="L25" s="92">
        <f>SUMIF('資源化量内訳'!$A$7:$C$55,'ごみ集計結果'!$A$1,'資源化量内訳'!O$7:O$55)+SUMIF('資源化量内訳'!$A$7:$C$55,'ごみ集計結果'!$A$1,'資源化量内訳'!W$7:W$55)</f>
        <v>8330</v>
      </c>
      <c r="M25" s="49">
        <f>SUMIF('資源化量内訳'!$A$7:$C$55,'ごみ集計結果'!$A$1,'資源化量内訳'!BS$7:BS$55)</f>
        <v>828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ごみ処理量（直接最終処分量＋直接焼却量＋焼却以外の中間処理量＋直接資源化量）＝599,252t/年</v>
      </c>
      <c r="K26" s="89" t="s">
        <v>204</v>
      </c>
      <c r="L26" s="92">
        <f>SUMIF('資源化量内訳'!$A$7:$C$55,'ごみ集計結果'!$A$1,'資源化量内訳'!P$7:P$55)+SUMIF('資源化量内訳'!$A$7:$C$55,'ごみ集計結果'!$A$1,'資源化量内訳'!X$7:X$55)</f>
        <v>2700</v>
      </c>
      <c r="M26" s="49">
        <f>SUMIF('資源化量内訳'!$A$7:$C$55,'ごみ集計結果'!$A$1,'資源化量内訳'!BT$7:BT$55)</f>
        <v>62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１人１日あたりごみ排出量（ごみ総排出量/総人口）＝1,108g/人日</v>
      </c>
      <c r="K27" s="89" t="s">
        <v>205</v>
      </c>
      <c r="L27" s="92">
        <f>SUMIF('資源化量内訳'!$A$7:$C$55,'ごみ集計結果'!$A$1,'資源化量内訳'!Q$7:Q$55)+SUMIF('資源化量内訳'!$A$7:$C$55,'ごみ集計結果'!$A$1,'資源化量内訳'!Y$7:Y$55)</f>
        <v>3128</v>
      </c>
      <c r="M27" s="49">
        <f>SUMIF('資源化量内訳'!$A$7:$C$55,'ごみ集計結果'!$A$1,'資源化量内訳'!BU$7:BU$55)</f>
        <v>14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リサイクル率（[資源化量合計＋集団回収量]/[ごみ処理量＋集団回収量]）＝11.32％</v>
      </c>
      <c r="K28" s="89" t="s">
        <v>36</v>
      </c>
      <c r="L28" s="92">
        <f>SUMIF('資源化量内訳'!$A$7:$C$55,'ごみ集計結果'!$A$1,'資源化量内訳'!R$7:R$55)+SUMIF('資源化量内訳'!$A$7:$C$55,'ごみ集計結果'!$A$1,'資源化量内訳'!Z$7:Z$55)</f>
        <v>104</v>
      </c>
      <c r="M28" s="49">
        <f>SUMIF('資源化量内訳'!$A$7:$C$55,'ごみ集計結果'!$A$1,'資源化量内訳'!BV$7:BV$55)</f>
        <v>16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中間処理による減量化量（施設処理量-施設処理後資源化量-施設処理後残渣処分量）＝431,327t/年</v>
      </c>
      <c r="K29" s="89" t="s">
        <v>96</v>
      </c>
      <c r="L29" s="92">
        <f>SUMIF('資源化量内訳'!$A$7:$C$55,'ごみ集計結果'!$A$1,'資源化量内訳'!S$7:S$55)+SUMIF('資源化量内訳'!$A$7:$C$55,'ごみ集計結果'!$A$1,'資源化量内訳'!AA$7:AA$55)</f>
        <v>5414</v>
      </c>
      <c r="M29" s="49">
        <f>SUMIF('資源化量内訳'!$A$7:$C$55,'ごみ集計結果'!$A$1,'資源化量内訳'!BW$7:BW$55)</f>
        <v>12</v>
      </c>
    </row>
    <row r="30" spans="11:13" ht="15" customHeight="1">
      <c r="K30" s="89" t="s">
        <v>126</v>
      </c>
      <c r="L30" s="178">
        <f>SUM(L23:L29)</f>
        <v>55314</v>
      </c>
      <c r="M30" s="179">
        <f>SUM(M23:M29)</f>
        <v>14106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0" t="str">
        <f>'ごみ集計結果'!A1&amp;"のごみ処理フローシート"</f>
        <v>青森県のごみ処理フローシート</v>
      </c>
      <c r="B1" s="290"/>
      <c r="C1" s="290"/>
      <c r="D1" s="290"/>
      <c r="E1" s="290"/>
    </row>
    <row r="2" spans="1:17" s="108" customFormat="1" ht="21.75" customHeight="1">
      <c r="A2" s="294" t="s">
        <v>155</v>
      </c>
      <c r="B2" s="294"/>
      <c r="C2" s="294"/>
      <c r="D2" s="294"/>
      <c r="E2" s="101"/>
      <c r="F2" s="102" t="s">
        <v>208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209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46</v>
      </c>
      <c r="G3" s="112">
        <f>'ごみ集計結果'!J19</f>
        <v>40506</v>
      </c>
      <c r="H3" s="101"/>
      <c r="I3" s="104"/>
      <c r="J3" s="105"/>
      <c r="K3" s="101"/>
      <c r="L3" s="101"/>
      <c r="M3" s="105"/>
      <c r="N3" s="105"/>
      <c r="O3" s="101"/>
      <c r="P3" s="111" t="s">
        <v>56</v>
      </c>
      <c r="Q3" s="112">
        <f>G3+N5+Q9</f>
        <v>112611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210</v>
      </c>
      <c r="G5" s="107"/>
      <c r="H5" s="101"/>
      <c r="I5" s="115" t="s">
        <v>211</v>
      </c>
      <c r="J5" s="107"/>
      <c r="K5" s="101"/>
      <c r="L5" s="116" t="s">
        <v>212</v>
      </c>
      <c r="M5" s="153" t="s">
        <v>58</v>
      </c>
      <c r="N5" s="117">
        <f>'ごみ集計結果'!L10</f>
        <v>60434</v>
      </c>
      <c r="O5" s="101"/>
      <c r="P5" s="101"/>
      <c r="Q5" s="101"/>
    </row>
    <row r="6" spans="1:17" s="108" customFormat="1" ht="21.75" customHeight="1" thickBot="1">
      <c r="A6" s="114"/>
      <c r="B6" s="291" t="s">
        <v>213</v>
      </c>
      <c r="C6" s="291"/>
      <c r="D6" s="291"/>
      <c r="E6" s="101"/>
      <c r="F6" s="111" t="s">
        <v>47</v>
      </c>
      <c r="G6" s="112">
        <f>'ごみ集計結果'!J4</f>
        <v>479183</v>
      </c>
      <c r="H6" s="101"/>
      <c r="I6" s="111" t="s">
        <v>50</v>
      </c>
      <c r="J6" s="112">
        <f>G6+N8</f>
        <v>497152</v>
      </c>
      <c r="K6" s="101"/>
      <c r="L6" s="118" t="s">
        <v>214</v>
      </c>
      <c r="M6" s="155" t="s">
        <v>59</v>
      </c>
      <c r="N6" s="119">
        <f>'ごみ集計結果'!M10</f>
        <v>5391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215</v>
      </c>
      <c r="C8" s="121" t="s">
        <v>42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216</v>
      </c>
      <c r="M8" s="127" t="s">
        <v>49</v>
      </c>
      <c r="N8" s="122">
        <f>N10+N14+N18+N22+N26</f>
        <v>17969</v>
      </c>
      <c r="O8" s="101"/>
      <c r="P8" s="106" t="s">
        <v>217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57</v>
      </c>
      <c r="Q9" s="112">
        <f>N11+N15+N19+N23+N27</f>
        <v>11671</v>
      </c>
    </row>
    <row r="10" spans="1:17" s="108" customFormat="1" ht="21.75" customHeight="1" thickBot="1">
      <c r="A10" s="114"/>
      <c r="B10" s="120" t="s">
        <v>218</v>
      </c>
      <c r="C10" s="152" t="s">
        <v>37</v>
      </c>
      <c r="D10" s="122">
        <f>'ごみ集計結果'!D8</f>
        <v>460972</v>
      </c>
      <c r="E10" s="101"/>
      <c r="F10" s="101"/>
      <c r="G10" s="114"/>
      <c r="H10" s="101"/>
      <c r="I10" s="115" t="s">
        <v>219</v>
      </c>
      <c r="J10" s="107"/>
      <c r="K10" s="101"/>
      <c r="L10" s="116" t="s">
        <v>216</v>
      </c>
      <c r="M10" s="153" t="s">
        <v>60</v>
      </c>
      <c r="N10" s="117">
        <f>'ごみ集計結果'!K11</f>
        <v>11604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51</v>
      </c>
      <c r="J11" s="112">
        <f>'ごみ集計結果'!J11</f>
        <v>23603</v>
      </c>
      <c r="K11" s="101"/>
      <c r="L11" s="128" t="s">
        <v>217</v>
      </c>
      <c r="M11" s="157" t="s">
        <v>61</v>
      </c>
      <c r="N11" s="129">
        <f>'ごみ集計結果'!L11</f>
        <v>5153</v>
      </c>
      <c r="O11" s="101"/>
      <c r="P11" s="101"/>
      <c r="Q11" s="101"/>
    </row>
    <row r="12" spans="1:17" s="108" customFormat="1" ht="21.75" customHeight="1" thickBot="1">
      <c r="A12" s="114"/>
      <c r="B12" s="120" t="s">
        <v>220</v>
      </c>
      <c r="C12" s="152" t="s">
        <v>38</v>
      </c>
      <c r="D12" s="122">
        <f>'ごみ集計結果'!D9</f>
        <v>39380</v>
      </c>
      <c r="E12" s="101"/>
      <c r="F12" s="101"/>
      <c r="G12" s="114"/>
      <c r="H12" s="101"/>
      <c r="I12" s="104"/>
      <c r="J12" s="114"/>
      <c r="K12" s="101"/>
      <c r="L12" s="130" t="s">
        <v>214</v>
      </c>
      <c r="M12" s="156" t="s">
        <v>62</v>
      </c>
      <c r="N12" s="112">
        <f>'ごみ集計結果'!M11</f>
        <v>6846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221</v>
      </c>
      <c r="C14" s="152" t="s">
        <v>39</v>
      </c>
      <c r="D14" s="122">
        <f>'ごみ集計結果'!D10</f>
        <v>44457</v>
      </c>
      <c r="E14" s="101"/>
      <c r="F14" s="101"/>
      <c r="G14" s="114"/>
      <c r="H14" s="101"/>
      <c r="I14" s="102" t="s">
        <v>222</v>
      </c>
      <c r="J14" s="107"/>
      <c r="K14" s="101"/>
      <c r="L14" s="116" t="s">
        <v>216</v>
      </c>
      <c r="M14" s="153" t="s">
        <v>63</v>
      </c>
      <c r="N14" s="117">
        <f>'ごみ集計結果'!K12</f>
        <v>6365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52</v>
      </c>
      <c r="J15" s="112">
        <f>'ごみ集計結果'!J12</f>
        <v>49879</v>
      </c>
      <c r="K15" s="101"/>
      <c r="L15" s="128" t="s">
        <v>217</v>
      </c>
      <c r="M15" s="157" t="s">
        <v>64</v>
      </c>
      <c r="N15" s="129">
        <f>'ごみ集計結果'!L12</f>
        <v>6518</v>
      </c>
      <c r="O15" s="101"/>
    </row>
    <row r="16" spans="1:15" s="108" customFormat="1" ht="21.75" customHeight="1" thickBot="1">
      <c r="A16" s="114"/>
      <c r="B16" s="136" t="s">
        <v>223</v>
      </c>
      <c r="C16" s="152" t="s">
        <v>40</v>
      </c>
      <c r="D16" s="122">
        <f>'ごみ集計結果'!D11</f>
        <v>95</v>
      </c>
      <c r="E16" s="101"/>
      <c r="H16" s="101"/>
      <c r="I16" s="104"/>
      <c r="J16" s="114"/>
      <c r="K16" s="101"/>
      <c r="L16" s="130" t="s">
        <v>214</v>
      </c>
      <c r="M16" s="156" t="s">
        <v>65</v>
      </c>
      <c r="N16" s="112">
        <f>'ごみ集計結果'!M12</f>
        <v>36996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224</v>
      </c>
      <c r="C18" s="152" t="s">
        <v>41</v>
      </c>
      <c r="D18" s="122">
        <f>'ごみ集計結果'!D12</f>
        <v>6589</v>
      </c>
      <c r="E18" s="101"/>
      <c r="F18" s="115" t="s">
        <v>225</v>
      </c>
      <c r="G18" s="103"/>
      <c r="H18" s="101"/>
      <c r="I18" s="115" t="s">
        <v>226</v>
      </c>
      <c r="J18" s="107"/>
      <c r="K18" s="101"/>
      <c r="L18" s="116" t="s">
        <v>216</v>
      </c>
      <c r="M18" s="153" t="s">
        <v>66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73482</v>
      </c>
      <c r="H19" s="101"/>
      <c r="I19" s="111" t="s">
        <v>53</v>
      </c>
      <c r="J19" s="112">
        <f>'ごみ集計結果'!J13</f>
        <v>0</v>
      </c>
      <c r="K19" s="101"/>
      <c r="L19" s="128" t="s">
        <v>217</v>
      </c>
      <c r="M19" s="157" t="s">
        <v>67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227</v>
      </c>
      <c r="C20" s="152" t="s">
        <v>43</v>
      </c>
      <c r="D20" s="122">
        <f>'ごみ集計結果'!D14</f>
        <v>47759</v>
      </c>
      <c r="E20" s="101"/>
      <c r="F20" s="101"/>
      <c r="G20" s="114"/>
      <c r="H20" s="101"/>
      <c r="I20" s="104"/>
      <c r="J20" s="114"/>
      <c r="K20" s="101"/>
      <c r="L20" s="130" t="s">
        <v>214</v>
      </c>
      <c r="M20" s="156" t="s">
        <v>68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228</v>
      </c>
      <c r="C22" s="127" t="s">
        <v>44</v>
      </c>
      <c r="D22" s="122">
        <f>'ごみ集計結果'!D15</f>
        <v>35</v>
      </c>
      <c r="E22" s="101"/>
      <c r="F22" s="101"/>
      <c r="G22" s="114"/>
      <c r="H22" s="101"/>
      <c r="I22" s="115" t="s">
        <v>229</v>
      </c>
      <c r="J22" s="107"/>
      <c r="K22" s="101"/>
      <c r="L22" s="116" t="s">
        <v>216</v>
      </c>
      <c r="M22" s="153" t="s">
        <v>69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54</v>
      </c>
      <c r="J23" s="112">
        <f>'ごみ集計結果'!J14</f>
        <v>0</v>
      </c>
      <c r="K23" s="101"/>
      <c r="L23" s="128" t="s">
        <v>217</v>
      </c>
      <c r="M23" s="157" t="s">
        <v>70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230</v>
      </c>
      <c r="C24" s="127" t="s">
        <v>45</v>
      </c>
      <c r="D24" s="122">
        <f>'ごみ集計結果'!M30</f>
        <v>14106</v>
      </c>
      <c r="E24" s="101"/>
      <c r="F24" s="101"/>
      <c r="G24" s="114"/>
      <c r="H24" s="101"/>
      <c r="I24" s="104"/>
      <c r="J24" s="105"/>
      <c r="K24" s="101"/>
      <c r="L24" s="130" t="s">
        <v>214</v>
      </c>
      <c r="M24" s="156" t="s">
        <v>232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231</v>
      </c>
      <c r="J26" s="107"/>
      <c r="K26" s="101"/>
      <c r="L26" s="142" t="s">
        <v>216</v>
      </c>
      <c r="M26" s="154" t="s">
        <v>233</v>
      </c>
      <c r="N26" s="117">
        <f>'ごみ集計結果'!K15</f>
        <v>0</v>
      </c>
      <c r="O26" s="141"/>
      <c r="P26" s="101" t="s">
        <v>30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55</v>
      </c>
      <c r="J27" s="112">
        <f>'ごみ集計結果'!J15</f>
        <v>0</v>
      </c>
      <c r="K27" s="101"/>
      <c r="L27" s="130" t="s">
        <v>217</v>
      </c>
      <c r="M27" s="156" t="s">
        <v>234</v>
      </c>
      <c r="N27" s="119">
        <f>'ごみ集計結果'!L15</f>
        <v>0</v>
      </c>
      <c r="O27" s="101"/>
      <c r="P27" s="292">
        <f>N12+N16+N20+N24+N6</f>
        <v>49233</v>
      </c>
      <c r="Q27" s="292"/>
    </row>
    <row r="28" spans="1:17" s="108" customFormat="1" ht="21.75" customHeight="1" thickBot="1">
      <c r="A28" s="101"/>
      <c r="B28" s="158" t="s">
        <v>32</v>
      </c>
      <c r="C28" s="143" t="s">
        <v>235</v>
      </c>
      <c r="D28" s="144">
        <f>'ごみ集計結果'!D3</f>
        <v>1481178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3"/>
      <c r="Q28" s="293"/>
    </row>
    <row r="29" spans="1:17" s="108" customFormat="1" ht="21.75" customHeight="1">
      <c r="A29" s="101"/>
      <c r="B29" s="145" t="s">
        <v>33</v>
      </c>
      <c r="C29" s="160" t="s">
        <v>236</v>
      </c>
      <c r="D29" s="146">
        <f>'ごみ集計結果'!D4</f>
        <v>0</v>
      </c>
      <c r="E29" s="101"/>
      <c r="F29" s="115" t="s">
        <v>34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35</v>
      </c>
      <c r="Q29" s="125"/>
    </row>
    <row r="30" spans="1:17" s="108" customFormat="1" ht="21.75" customHeight="1" thickBot="1">
      <c r="A30" s="101"/>
      <c r="B30" s="159" t="s">
        <v>31</v>
      </c>
      <c r="C30" s="161" t="s">
        <v>237</v>
      </c>
      <c r="D30" s="147">
        <f>'ごみ集計結果'!D5</f>
        <v>1481178</v>
      </c>
      <c r="E30" s="101"/>
      <c r="F30" s="111" t="s">
        <v>48</v>
      </c>
      <c r="G30" s="112">
        <f>'ごみ集計結果'!J18</f>
        <v>6081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55314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2006-06-30T04:11:15Z</dcterms:modified>
  <cp:category/>
  <cp:version/>
  <cp:contentType/>
  <cp:contentStatus/>
</cp:coreProperties>
</file>