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'ごみ処理概要'!$A$2:$AQ$42</definedName>
    <definedName name="_xlnm.Print_Area" localSheetId="2">'ごみ処理量内訳'!$A$2:$AJ$42</definedName>
    <definedName name="_xlnm.Print_Area" localSheetId="1">'ごみ搬入量内訳'!$A$2:$AH$42</definedName>
    <definedName name="_xlnm.Print_Area" localSheetId="3">'資源化量内訳'!$A$2:$BW$42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<sst xmlns="http://schemas.openxmlformats.org/spreadsheetml/2006/main" count="861" uniqueCount="175">
  <si>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</si>
  <si>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</si>
  <si>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</si>
  <si>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</si>
  <si>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</si>
  <si>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</si>
  <si>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</si>
  <si>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</si>
  <si>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</si>
  <si>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</si>
  <si>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</si>
  <si>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</si>
  <si>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</si>
  <si>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</si>
  <si>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</si>
  <si>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</si>
  <si>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</si>
  <si>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</si>
  <si>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</si>
  <si>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</si>
  <si>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</si>
  <si>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</si>
  <si>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</si>
  <si>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</si>
  <si>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</si>
  <si>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</si>
  <si>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</si>
  <si>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</si>
  <si>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</si>
  <si>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</si>
  <si>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</si>
  <si>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</si>
  <si>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</si>
  <si>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</si>
  <si>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</si>
  <si>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</si>
  <si>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</si>
  <si>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</si>
  <si>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</si>
  <si>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</si>
  <si>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</si>
  <si>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</si>
  <si>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</si>
  <si>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</si>
  <si>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</si>
  <si>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</si>
  <si>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</si>
  <si>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</si>
  <si>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</si>
  <si>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</si>
  <si>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</si>
  <si>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</si>
  <si>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</si>
  <si>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</si>
  <si>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</si>
  <si>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</si>
  <si>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</si>
  <si>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</si>
  <si>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</si>
  <si>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</si>
  <si>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</si>
  <si>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</si>
  <si>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</si>
  <si>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</si>
  <si>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</si>
  <si>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</si>
  <si>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</si>
  <si>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</si>
  <si>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</si>
  <si>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</si>
  <si>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大島町</t>
  </si>
  <si>
    <t>ﾍﾟｯﾄﾎﾞﾄﾙ</t>
  </si>
  <si>
    <t>ﾌﾟﾗｽﾁｯｸ類</t>
  </si>
  <si>
    <t>朝日町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</si>
  <si>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</si>
  <si>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</si>
  <si>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</si>
  <si>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</si>
  <si>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</si>
  <si>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</si>
  <si>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</si>
  <si>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</si>
  <si>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</si>
  <si>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</si>
  <si>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</si>
  <si>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</si>
  <si>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</si>
  <si>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</si>
  <si>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</si>
  <si>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</si>
  <si>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</si>
  <si>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</si>
  <si>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</si>
  <si>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</si>
  <si>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</si>
  <si>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</si>
  <si>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富山県合計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</si>
  <si>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</si>
  <si>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</si>
  <si>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</si>
  <si>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</si>
  <si>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</si>
  <si>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</si>
  <si>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</si>
  <si>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</si>
  <si>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</si>
  <si>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</si>
  <si>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</si>
  <si>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</si>
  <si>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</si>
  <si>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</si>
  <si>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</si>
  <si>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</si>
  <si>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礪波市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</si>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</sst>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2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56</v>
      </c>
      <c r="B2" s="62" t="s">
        <v>57</v>
      </c>
      <c r="C2" s="67" t="s">
        <v>58</v>
      </c>
      <c r="D2" s="59" t="s">
        <v>75</v>
      </c>
      <c r="E2" s="60"/>
      <c r="F2" s="59" t="s">
        <v>76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77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78</v>
      </c>
      <c r="AF2" s="59" t="s">
        <v>79</v>
      </c>
      <c r="AG2" s="77"/>
      <c r="AH2" s="77"/>
      <c r="AI2" s="77"/>
      <c r="AJ2" s="77"/>
      <c r="AK2" s="77"/>
      <c r="AL2" s="78"/>
      <c r="AM2" s="71" t="s">
        <v>80</v>
      </c>
      <c r="AN2" s="59" t="s">
        <v>81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82</v>
      </c>
      <c r="F3" s="67" t="s">
        <v>83</v>
      </c>
      <c r="G3" s="67" t="s">
        <v>84</v>
      </c>
      <c r="H3" s="67" t="s">
        <v>85</v>
      </c>
      <c r="I3" s="14" t="s">
        <v>15</v>
      </c>
      <c r="J3" s="71" t="s">
        <v>86</v>
      </c>
      <c r="K3" s="71" t="s">
        <v>87</v>
      </c>
      <c r="L3" s="71" t="s">
        <v>88</v>
      </c>
      <c r="M3" s="70"/>
      <c r="N3" s="67" t="s">
        <v>89</v>
      </c>
      <c r="O3" s="67" t="s">
        <v>44</v>
      </c>
      <c r="P3" s="82" t="s">
        <v>16</v>
      </c>
      <c r="Q3" s="83"/>
      <c r="R3" s="83"/>
      <c r="S3" s="83"/>
      <c r="T3" s="83"/>
      <c r="U3" s="84"/>
      <c r="V3" s="16" t="s">
        <v>167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59</v>
      </c>
      <c r="AG3" s="67" t="s">
        <v>23</v>
      </c>
      <c r="AH3" s="67" t="s">
        <v>60</v>
      </c>
      <c r="AI3" s="67" t="s">
        <v>61</v>
      </c>
      <c r="AJ3" s="67" t="s">
        <v>62</v>
      </c>
      <c r="AK3" s="67" t="s">
        <v>63</v>
      </c>
      <c r="AL3" s="14" t="s">
        <v>17</v>
      </c>
      <c r="AM3" s="76"/>
      <c r="AN3" s="67" t="s">
        <v>64</v>
      </c>
      <c r="AO3" s="67" t="s">
        <v>65</v>
      </c>
      <c r="AP3" s="67" t="s">
        <v>66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67</v>
      </c>
      <c r="R4" s="8" t="s">
        <v>68</v>
      </c>
      <c r="S4" s="8" t="s">
        <v>91</v>
      </c>
      <c r="T4" s="8" t="s">
        <v>92</v>
      </c>
      <c r="U4" s="8" t="s">
        <v>93</v>
      </c>
      <c r="V4" s="14" t="s">
        <v>15</v>
      </c>
      <c r="W4" s="8" t="s">
        <v>18</v>
      </c>
      <c r="X4" s="8" t="s">
        <v>39</v>
      </c>
      <c r="Y4" s="8" t="s">
        <v>19</v>
      </c>
      <c r="Z4" s="20" t="s">
        <v>46</v>
      </c>
      <c r="AA4" s="8" t="s">
        <v>20</v>
      </c>
      <c r="AB4" s="20" t="s">
        <v>69</v>
      </c>
      <c r="AC4" s="8" t="s">
        <v>40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94</v>
      </c>
      <c r="G6" s="24" t="s">
        <v>94</v>
      </c>
      <c r="H6" s="24" t="s">
        <v>94</v>
      </c>
      <c r="I6" s="24" t="s">
        <v>94</v>
      </c>
      <c r="J6" s="25" t="s">
        <v>22</v>
      </c>
      <c r="K6" s="25" t="s">
        <v>22</v>
      </c>
      <c r="L6" s="25" t="s">
        <v>22</v>
      </c>
      <c r="M6" s="24" t="s">
        <v>94</v>
      </c>
      <c r="N6" s="24" t="s">
        <v>94</v>
      </c>
      <c r="O6" s="24" t="s">
        <v>94</v>
      </c>
      <c r="P6" s="24" t="s">
        <v>94</v>
      </c>
      <c r="Q6" s="24" t="s">
        <v>94</v>
      </c>
      <c r="R6" s="24" t="s">
        <v>94</v>
      </c>
      <c r="S6" s="24" t="s">
        <v>94</v>
      </c>
      <c r="T6" s="24" t="s">
        <v>94</v>
      </c>
      <c r="U6" s="24" t="s">
        <v>94</v>
      </c>
      <c r="V6" s="24" t="s">
        <v>94</v>
      </c>
      <c r="W6" s="24" t="s">
        <v>94</v>
      </c>
      <c r="X6" s="24" t="s">
        <v>94</v>
      </c>
      <c r="Y6" s="24" t="s">
        <v>94</v>
      </c>
      <c r="Z6" s="24" t="s">
        <v>94</v>
      </c>
      <c r="AA6" s="24" t="s">
        <v>94</v>
      </c>
      <c r="AB6" s="24" t="s">
        <v>94</v>
      </c>
      <c r="AC6" s="24" t="s">
        <v>94</v>
      </c>
      <c r="AD6" s="24" t="s">
        <v>94</v>
      </c>
      <c r="AE6" s="24" t="s">
        <v>95</v>
      </c>
      <c r="AF6" s="24" t="s">
        <v>94</v>
      </c>
      <c r="AG6" s="24" t="s">
        <v>94</v>
      </c>
      <c r="AH6" s="24" t="s">
        <v>94</v>
      </c>
      <c r="AI6" s="24" t="s">
        <v>94</v>
      </c>
      <c r="AJ6" s="24" t="s">
        <v>94</v>
      </c>
      <c r="AK6" s="24" t="s">
        <v>94</v>
      </c>
      <c r="AL6" s="24" t="s">
        <v>94</v>
      </c>
      <c r="AM6" s="24" t="s">
        <v>95</v>
      </c>
      <c r="AN6" s="24" t="s">
        <v>94</v>
      </c>
      <c r="AO6" s="24" t="s">
        <v>94</v>
      </c>
      <c r="AP6" s="24" t="s">
        <v>94</v>
      </c>
      <c r="AQ6" s="24" t="s">
        <v>94</v>
      </c>
    </row>
    <row r="7" spans="1:43" ht="13.5">
      <c r="A7" s="26" t="s">
        <v>97</v>
      </c>
      <c r="B7" s="49" t="s">
        <v>98</v>
      </c>
      <c r="C7" s="50" t="s">
        <v>99</v>
      </c>
      <c r="D7" s="51">
        <v>322550</v>
      </c>
      <c r="E7" s="51">
        <v>322550</v>
      </c>
      <c r="F7" s="51">
        <f>'ごみ搬入量内訳'!H7</f>
        <v>130369</v>
      </c>
      <c r="G7" s="51">
        <f>'ごみ搬入量内訳'!AG7</f>
        <v>1155</v>
      </c>
      <c r="H7" s="51">
        <f>'ごみ搬入量内訳'!AH7</f>
        <v>0</v>
      </c>
      <c r="I7" s="51">
        <f aca="true" t="shared" si="0" ref="I7:I13">SUM(F7:H7)</f>
        <v>131524</v>
      </c>
      <c r="J7" s="51">
        <f aca="true" t="shared" si="1" ref="J7:J13">I7/D7/365*1000000</f>
        <v>1117.159280816609</v>
      </c>
      <c r="K7" s="51">
        <f>('ごみ搬入量内訳'!E7+'ごみ搬入量内訳'!AH7)/'ごみ処理概要'!D7/365*1000000</f>
        <v>799.952433837379</v>
      </c>
      <c r="L7" s="51">
        <f>'ごみ搬入量内訳'!F7/'ごみ処理概要'!D7/365*1000000</f>
        <v>317.20684697923014</v>
      </c>
      <c r="M7" s="51">
        <f>'資源化量内訳'!BP7</f>
        <v>8321</v>
      </c>
      <c r="N7" s="51">
        <f>'ごみ処理量内訳'!E7</f>
        <v>113320</v>
      </c>
      <c r="O7" s="51">
        <f>'ごみ処理量内訳'!L7</f>
        <v>0</v>
      </c>
      <c r="P7" s="51">
        <f aca="true" t="shared" si="2" ref="P7:P13">SUM(Q7:U7)</f>
        <v>10852</v>
      </c>
      <c r="Q7" s="51">
        <f>'ごみ処理量内訳'!G7</f>
        <v>7516</v>
      </c>
      <c r="R7" s="51">
        <f>'ごみ処理量内訳'!H7</f>
        <v>3336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13">SUM(W7:AC7)</f>
        <v>7362</v>
      </c>
      <c r="W7" s="51">
        <f>'資源化量内訳'!M7</f>
        <v>5505</v>
      </c>
      <c r="X7" s="51">
        <f>'資源化量内訳'!N7</f>
        <v>0</v>
      </c>
      <c r="Y7" s="51">
        <f>'資源化量内訳'!O7</f>
        <v>0</v>
      </c>
      <c r="Z7" s="51">
        <f>'資源化量内訳'!P7</f>
        <v>406</v>
      </c>
      <c r="AA7" s="51">
        <f>'資源化量内訳'!Q7</f>
        <v>1451</v>
      </c>
      <c r="AB7" s="51">
        <f>'資源化量内訳'!R7</f>
        <v>0</v>
      </c>
      <c r="AC7" s="51">
        <f>'資源化量内訳'!S7</f>
        <v>0</v>
      </c>
      <c r="AD7" s="51">
        <f aca="true" t="shared" si="4" ref="AD7:AD13">N7+O7+P7+V7</f>
        <v>131534</v>
      </c>
      <c r="AE7" s="52">
        <f aca="true" t="shared" si="5" ref="AE7:AE13">(N7+P7+V7)/AD7*100</f>
        <v>100</v>
      </c>
      <c r="AF7" s="51">
        <f>'資源化量内訳'!AB7</f>
        <v>0</v>
      </c>
      <c r="AG7" s="51">
        <f>'資源化量内訳'!AJ7</f>
        <v>2928</v>
      </c>
      <c r="AH7" s="51">
        <f>'資源化量内訳'!AR7</f>
        <v>3326</v>
      </c>
      <c r="AI7" s="51">
        <f>'資源化量内訳'!AZ7</f>
        <v>0</v>
      </c>
      <c r="AJ7" s="51">
        <f>'資源化量内訳'!BH7</f>
        <v>0</v>
      </c>
      <c r="AK7" s="51" t="s">
        <v>74</v>
      </c>
      <c r="AL7" s="51">
        <f aca="true" t="shared" si="6" ref="AL7:AL13">SUM(AF7:AJ7)</f>
        <v>6254</v>
      </c>
      <c r="AM7" s="52">
        <f aca="true" t="shared" si="7" ref="AM7:AM13">(V7+AL7+M7)/(M7+AD7)*100</f>
        <v>15.68553144328054</v>
      </c>
      <c r="AN7" s="51">
        <f>'ごみ処理量内訳'!AC7</f>
        <v>0</v>
      </c>
      <c r="AO7" s="51">
        <f>'ごみ処理量内訳'!AD7</f>
        <v>12570</v>
      </c>
      <c r="AP7" s="51">
        <f>'ごみ処理量内訳'!AE7</f>
        <v>2833</v>
      </c>
      <c r="AQ7" s="51">
        <f aca="true" t="shared" si="8" ref="AQ7:AQ13">SUM(AN7:AP7)</f>
        <v>15403</v>
      </c>
    </row>
    <row r="8" spans="1:43" ht="13.5">
      <c r="A8" s="26" t="s">
        <v>97</v>
      </c>
      <c r="B8" s="49" t="s">
        <v>100</v>
      </c>
      <c r="C8" s="50" t="s">
        <v>101</v>
      </c>
      <c r="D8" s="51">
        <v>172951</v>
      </c>
      <c r="E8" s="51">
        <v>172951</v>
      </c>
      <c r="F8" s="51">
        <f>'ごみ搬入量内訳'!H8</f>
        <v>56717</v>
      </c>
      <c r="G8" s="51">
        <f>'ごみ搬入量内訳'!AG8</f>
        <v>10895</v>
      </c>
      <c r="H8" s="51">
        <f>'ごみ搬入量内訳'!AH8</f>
        <v>0</v>
      </c>
      <c r="I8" s="51">
        <f t="shared" si="0"/>
        <v>67612</v>
      </c>
      <c r="J8" s="51">
        <f t="shared" si="1"/>
        <v>1071.0453027989638</v>
      </c>
      <c r="K8" s="51">
        <f>('ごみ搬入量内訳'!E8+'ごみ搬入量内訳'!AH8)/'ごみ処理概要'!D8/365*1000000</f>
        <v>643.986344061502</v>
      </c>
      <c r="L8" s="51">
        <f>'ごみ搬入量内訳'!F8/'ごみ処理概要'!D8/365*1000000</f>
        <v>427.05895873746175</v>
      </c>
      <c r="M8" s="51">
        <f>'資源化量内訳'!BP8</f>
        <v>6120</v>
      </c>
      <c r="N8" s="51">
        <f>'ごみ処理量内訳'!E8</f>
        <v>54583</v>
      </c>
      <c r="O8" s="51">
        <f>'ごみ処理量内訳'!L8</f>
        <v>7122</v>
      </c>
      <c r="P8" s="51">
        <f t="shared" si="2"/>
        <v>6165</v>
      </c>
      <c r="Q8" s="51">
        <f>'ごみ処理量内訳'!G8</f>
        <v>0</v>
      </c>
      <c r="R8" s="51">
        <f>'ごみ処理量内訳'!H8</f>
        <v>6165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2204</v>
      </c>
      <c r="W8" s="51">
        <f>'資源化量内訳'!M8</f>
        <v>2056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148</v>
      </c>
      <c r="AD8" s="51">
        <f t="shared" si="4"/>
        <v>70074</v>
      </c>
      <c r="AE8" s="52">
        <f t="shared" si="5"/>
        <v>89.8364586009076</v>
      </c>
      <c r="AF8" s="51">
        <f>'資源化量内訳'!AB8</f>
        <v>0</v>
      </c>
      <c r="AG8" s="51">
        <f>'資源化量内訳'!AJ8</f>
        <v>0</v>
      </c>
      <c r="AH8" s="51">
        <f>'資源化量内訳'!AR8</f>
        <v>2387</v>
      </c>
      <c r="AI8" s="51">
        <f>'資源化量内訳'!AZ8</f>
        <v>0</v>
      </c>
      <c r="AJ8" s="51">
        <f>'資源化量内訳'!BH8</f>
        <v>0</v>
      </c>
      <c r="AK8" s="51" t="s">
        <v>74</v>
      </c>
      <c r="AL8" s="51">
        <f t="shared" si="6"/>
        <v>2387</v>
      </c>
      <c r="AM8" s="52">
        <f t="shared" si="7"/>
        <v>14.057537338898078</v>
      </c>
      <c r="AN8" s="51">
        <f>'ごみ処理量内訳'!AC8</f>
        <v>7122</v>
      </c>
      <c r="AO8" s="51">
        <f>'ごみ処理量内訳'!AD8</f>
        <v>5951</v>
      </c>
      <c r="AP8" s="51">
        <f>'ごみ処理量内訳'!AE8</f>
        <v>722</v>
      </c>
      <c r="AQ8" s="51">
        <f t="shared" si="8"/>
        <v>13795</v>
      </c>
    </row>
    <row r="9" spans="1:43" ht="13.5">
      <c r="A9" s="26" t="s">
        <v>97</v>
      </c>
      <c r="B9" s="49" t="s">
        <v>102</v>
      </c>
      <c r="C9" s="50" t="s">
        <v>103</v>
      </c>
      <c r="D9" s="51">
        <v>37848</v>
      </c>
      <c r="E9" s="51">
        <v>37848</v>
      </c>
      <c r="F9" s="51">
        <f>'ごみ搬入量内訳'!H9</f>
        <v>12357</v>
      </c>
      <c r="G9" s="51">
        <f>'ごみ搬入量内訳'!AG9</f>
        <v>804</v>
      </c>
      <c r="H9" s="51">
        <f>'ごみ搬入量内訳'!AH9</f>
        <v>0</v>
      </c>
      <c r="I9" s="51">
        <f t="shared" si="0"/>
        <v>13161</v>
      </c>
      <c r="J9" s="51">
        <f t="shared" si="1"/>
        <v>952.6932531857784</v>
      </c>
      <c r="K9" s="51">
        <f>('ごみ搬入量内訳'!E9+'ごみ搬入量内訳'!AH9)/'ごみ処理概要'!D9/365*1000000</f>
        <v>642.5123710414839</v>
      </c>
      <c r="L9" s="51">
        <f>'ごみ搬入量内訳'!F9/'ごみ処理概要'!D9/365*1000000</f>
        <v>310.18088214429457</v>
      </c>
      <c r="M9" s="51">
        <f>'資源化量内訳'!BP9</f>
        <v>1840</v>
      </c>
      <c r="N9" s="51">
        <f>'ごみ処理量内訳'!E9</f>
        <v>11091</v>
      </c>
      <c r="O9" s="51">
        <f>'ごみ処理量内訳'!L9</f>
        <v>678</v>
      </c>
      <c r="P9" s="51">
        <f t="shared" si="2"/>
        <v>932</v>
      </c>
      <c r="Q9" s="51">
        <f>'ごみ処理量内訳'!G9</f>
        <v>932</v>
      </c>
      <c r="R9" s="51">
        <f>'ごみ処理量内訳'!H9</f>
        <v>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460</v>
      </c>
      <c r="W9" s="51">
        <f>'資源化量内訳'!M9</f>
        <v>0</v>
      </c>
      <c r="X9" s="51">
        <f>'資源化量内訳'!N9</f>
        <v>84</v>
      </c>
      <c r="Y9" s="51">
        <f>'資源化量内訳'!O9</f>
        <v>253</v>
      </c>
      <c r="Z9" s="51">
        <f>'資源化量内訳'!P9</f>
        <v>4</v>
      </c>
      <c r="AA9" s="51">
        <f>'資源化量内訳'!Q9</f>
        <v>119</v>
      </c>
      <c r="AB9" s="51">
        <f>'資源化量内訳'!R9</f>
        <v>0</v>
      </c>
      <c r="AC9" s="51">
        <f>'資源化量内訳'!S9</f>
        <v>0</v>
      </c>
      <c r="AD9" s="51">
        <f t="shared" si="4"/>
        <v>13161</v>
      </c>
      <c r="AE9" s="52">
        <f t="shared" si="5"/>
        <v>94.84841577387738</v>
      </c>
      <c r="AF9" s="51">
        <f>'資源化量内訳'!AB9</f>
        <v>0</v>
      </c>
      <c r="AG9" s="51">
        <f>'資源化量内訳'!AJ9</f>
        <v>425</v>
      </c>
      <c r="AH9" s="51">
        <f>'資源化量内訳'!AR9</f>
        <v>0</v>
      </c>
      <c r="AI9" s="51">
        <f>'資源化量内訳'!AZ9</f>
        <v>0</v>
      </c>
      <c r="AJ9" s="51">
        <f>'資源化量内訳'!BH9</f>
        <v>0</v>
      </c>
      <c r="AK9" s="51" t="s">
        <v>74</v>
      </c>
      <c r="AL9" s="51">
        <f t="shared" si="6"/>
        <v>425</v>
      </c>
      <c r="AM9" s="52">
        <f t="shared" si="7"/>
        <v>18.165455636290915</v>
      </c>
      <c r="AN9" s="51">
        <f>'ごみ処理量内訳'!AC9</f>
        <v>678</v>
      </c>
      <c r="AO9" s="51">
        <f>'ごみ処理量内訳'!AD9</f>
        <v>1331</v>
      </c>
      <c r="AP9" s="51">
        <f>'ごみ処理量内訳'!AE9</f>
        <v>352</v>
      </c>
      <c r="AQ9" s="51">
        <f t="shared" si="8"/>
        <v>2361</v>
      </c>
    </row>
    <row r="10" spans="1:43" ht="13.5">
      <c r="A10" s="26" t="s">
        <v>97</v>
      </c>
      <c r="B10" s="49" t="s">
        <v>104</v>
      </c>
      <c r="C10" s="50" t="s">
        <v>105</v>
      </c>
      <c r="D10" s="51">
        <v>47125</v>
      </c>
      <c r="E10" s="51">
        <v>47125</v>
      </c>
      <c r="F10" s="51">
        <f>'ごみ搬入量内訳'!H10</f>
        <v>16282</v>
      </c>
      <c r="G10" s="51">
        <f>'ごみ搬入量内訳'!AG10</f>
        <v>1038</v>
      </c>
      <c r="H10" s="51">
        <f>'ごみ搬入量内訳'!AH10</f>
        <v>0</v>
      </c>
      <c r="I10" s="51">
        <f t="shared" si="0"/>
        <v>17320</v>
      </c>
      <c r="J10" s="51">
        <f t="shared" si="1"/>
        <v>1006.9401547908869</v>
      </c>
      <c r="K10" s="51">
        <f>('ごみ搬入量内訳'!E10+'ごみ搬入量内訳'!AH10)/'ごみ処理概要'!D10/365*1000000</f>
        <v>698.6955415864248</v>
      </c>
      <c r="L10" s="51">
        <f>'ごみ搬入量内訳'!F10/'ごみ処理概要'!D10/365*1000000</f>
        <v>308.24461320446204</v>
      </c>
      <c r="M10" s="51">
        <f>'資源化量内訳'!BP10</f>
        <v>1112</v>
      </c>
      <c r="N10" s="51">
        <f>'ごみ処理量内訳'!E10</f>
        <v>14097</v>
      </c>
      <c r="O10" s="51">
        <f>'ごみ処理量内訳'!L10</f>
        <v>22</v>
      </c>
      <c r="P10" s="51">
        <f t="shared" si="2"/>
        <v>2939</v>
      </c>
      <c r="Q10" s="51">
        <f>'ごみ処理量内訳'!G10</f>
        <v>2939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262</v>
      </c>
      <c r="W10" s="51">
        <f>'資源化量内訳'!M10</f>
        <v>0</v>
      </c>
      <c r="X10" s="51">
        <f>'資源化量内訳'!N10</f>
        <v>66</v>
      </c>
      <c r="Y10" s="51">
        <f>'資源化量内訳'!O10</f>
        <v>168</v>
      </c>
      <c r="Z10" s="51">
        <f>'資源化量内訳'!P10</f>
        <v>28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17320</v>
      </c>
      <c r="AE10" s="52">
        <f t="shared" si="5"/>
        <v>99.8729792147806</v>
      </c>
      <c r="AF10" s="51">
        <f>'資源化量内訳'!AB10</f>
        <v>0</v>
      </c>
      <c r="AG10" s="51">
        <f>'資源化量内訳'!AJ10</f>
        <v>586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74</v>
      </c>
      <c r="AL10" s="51">
        <f t="shared" si="6"/>
        <v>586</v>
      </c>
      <c r="AM10" s="52">
        <f t="shared" si="7"/>
        <v>10.633680555555555</v>
      </c>
      <c r="AN10" s="51">
        <f>'ごみ処理量内訳'!AC10</f>
        <v>22</v>
      </c>
      <c r="AO10" s="51">
        <f>'ごみ処理量内訳'!AD10</f>
        <v>1323</v>
      </c>
      <c r="AP10" s="51">
        <f>'ごみ処理量内訳'!AE10</f>
        <v>2307</v>
      </c>
      <c r="AQ10" s="51">
        <f t="shared" si="8"/>
        <v>3652</v>
      </c>
    </row>
    <row r="11" spans="1:43" ht="13.5">
      <c r="A11" s="26" t="s">
        <v>97</v>
      </c>
      <c r="B11" s="49" t="s">
        <v>106</v>
      </c>
      <c r="C11" s="50" t="s">
        <v>107</v>
      </c>
      <c r="D11" s="51">
        <v>57926</v>
      </c>
      <c r="E11" s="51">
        <v>57926</v>
      </c>
      <c r="F11" s="51">
        <f>'ごみ搬入量内訳'!H11</f>
        <v>17654</v>
      </c>
      <c r="G11" s="51">
        <f>'ごみ搬入量内訳'!AG11</f>
        <v>1620</v>
      </c>
      <c r="H11" s="51">
        <f>'ごみ搬入量内訳'!AH11</f>
        <v>0</v>
      </c>
      <c r="I11" s="51">
        <f t="shared" si="0"/>
        <v>19274</v>
      </c>
      <c r="J11" s="51">
        <f t="shared" si="1"/>
        <v>911.6023797958566</v>
      </c>
      <c r="K11" s="51">
        <f>('ごみ搬入量内訳'!E11+'ごみ搬入量内訳'!AH11)/'ごみ処理概要'!D11/365*1000000</f>
        <v>574.1382841310524</v>
      </c>
      <c r="L11" s="51">
        <f>'ごみ搬入量内訳'!F11/'ごみ処理概要'!D11/365*1000000</f>
        <v>337.46409566480423</v>
      </c>
      <c r="M11" s="51">
        <f>'資源化量内訳'!BP11</f>
        <v>1719</v>
      </c>
      <c r="N11" s="51">
        <f>'ごみ処理量内訳'!E11</f>
        <v>14499</v>
      </c>
      <c r="O11" s="51">
        <f>'ごみ処理量内訳'!L11</f>
        <v>1271</v>
      </c>
      <c r="P11" s="51">
        <f t="shared" si="2"/>
        <v>2680</v>
      </c>
      <c r="Q11" s="51">
        <f>'ごみ処理量内訳'!G11</f>
        <v>1373</v>
      </c>
      <c r="R11" s="51">
        <f>'ごみ処理量内訳'!H11</f>
        <v>1307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815</v>
      </c>
      <c r="W11" s="51">
        <f>'資源化量内訳'!M11</f>
        <v>397</v>
      </c>
      <c r="X11" s="51">
        <f>'資源化量内訳'!N11</f>
        <v>418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19265</v>
      </c>
      <c r="AE11" s="52">
        <f t="shared" si="5"/>
        <v>93.40254347261873</v>
      </c>
      <c r="AF11" s="51">
        <f>'資源化量内訳'!AB11</f>
        <v>0</v>
      </c>
      <c r="AG11" s="51">
        <f>'資源化量内訳'!AJ11</f>
        <v>388</v>
      </c>
      <c r="AH11" s="51">
        <f>'資源化量内訳'!AR11</f>
        <v>1280</v>
      </c>
      <c r="AI11" s="51">
        <f>'資源化量内訳'!AZ11</f>
        <v>0</v>
      </c>
      <c r="AJ11" s="51">
        <f>'資源化量内訳'!BH11</f>
        <v>0</v>
      </c>
      <c r="AK11" s="51" t="s">
        <v>74</v>
      </c>
      <c r="AL11" s="51">
        <f t="shared" si="6"/>
        <v>1668</v>
      </c>
      <c r="AM11" s="52">
        <f t="shared" si="7"/>
        <v>20.024780785360274</v>
      </c>
      <c r="AN11" s="51">
        <f>'ごみ処理量内訳'!AC11</f>
        <v>1271</v>
      </c>
      <c r="AO11" s="51">
        <f>'ごみ処理量内訳'!AD11</f>
        <v>1517</v>
      </c>
      <c r="AP11" s="51">
        <f>'ごみ処理量内訳'!AE11</f>
        <v>955</v>
      </c>
      <c r="AQ11" s="51">
        <f t="shared" si="8"/>
        <v>3743</v>
      </c>
    </row>
    <row r="12" spans="1:43" ht="13.5">
      <c r="A12" s="26" t="s">
        <v>97</v>
      </c>
      <c r="B12" s="49" t="s">
        <v>108</v>
      </c>
      <c r="C12" s="50" t="s">
        <v>109</v>
      </c>
      <c r="D12" s="51">
        <v>33993</v>
      </c>
      <c r="E12" s="51">
        <v>33993</v>
      </c>
      <c r="F12" s="51">
        <f>'ごみ搬入量内訳'!H12</f>
        <v>10521</v>
      </c>
      <c r="G12" s="51">
        <f>'ごみ搬入量内訳'!AG12</f>
        <v>92</v>
      </c>
      <c r="H12" s="51">
        <f>'ごみ搬入量内訳'!AH12</f>
        <v>0</v>
      </c>
      <c r="I12" s="51">
        <f t="shared" si="0"/>
        <v>10613</v>
      </c>
      <c r="J12" s="51">
        <f t="shared" si="1"/>
        <v>855.3735277488637</v>
      </c>
      <c r="K12" s="51">
        <f>('ごみ搬入量内訳'!E12+'ごみ搬入量内訳'!AH12)/'ごみ処理概要'!D12/365*1000000</f>
        <v>755.0305481910257</v>
      </c>
      <c r="L12" s="51">
        <f>'ごみ搬入量内訳'!F12/'ごみ処理概要'!D12/365*1000000</f>
        <v>100.34297955783805</v>
      </c>
      <c r="M12" s="51">
        <f>'資源化量内訳'!BP12</f>
        <v>1065</v>
      </c>
      <c r="N12" s="51">
        <f>'ごみ処理量内訳'!E12</f>
        <v>8831</v>
      </c>
      <c r="O12" s="51">
        <f>'ごみ処理量内訳'!L12</f>
        <v>0</v>
      </c>
      <c r="P12" s="51">
        <f t="shared" si="2"/>
        <v>1702</v>
      </c>
      <c r="Q12" s="51">
        <f>'ごみ処理量内訳'!G12</f>
        <v>1073</v>
      </c>
      <c r="R12" s="51">
        <f>'ごみ処理量内訳'!H12</f>
        <v>629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0</v>
      </c>
      <c r="W12" s="51">
        <f>'資源化量内訳'!M12</f>
        <v>0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10533</v>
      </c>
      <c r="AE12" s="52">
        <f t="shared" si="5"/>
        <v>100</v>
      </c>
      <c r="AF12" s="51">
        <f>'資源化量内訳'!AB12</f>
        <v>0</v>
      </c>
      <c r="AG12" s="51">
        <f>'資源化量内訳'!AJ12</f>
        <v>418</v>
      </c>
      <c r="AH12" s="51">
        <f>'資源化量内訳'!AR12</f>
        <v>629</v>
      </c>
      <c r="AI12" s="51">
        <f>'資源化量内訳'!AZ12</f>
        <v>0</v>
      </c>
      <c r="AJ12" s="51">
        <f>'資源化量内訳'!BH12</f>
        <v>0</v>
      </c>
      <c r="AK12" s="51" t="s">
        <v>74</v>
      </c>
      <c r="AL12" s="51">
        <f t="shared" si="6"/>
        <v>1047</v>
      </c>
      <c r="AM12" s="52">
        <f t="shared" si="7"/>
        <v>18.210036213140196</v>
      </c>
      <c r="AN12" s="51">
        <f>'ごみ処理量内訳'!AC12</f>
        <v>0</v>
      </c>
      <c r="AO12" s="51">
        <f>'ごみ処理量内訳'!AD12</f>
        <v>904</v>
      </c>
      <c r="AP12" s="51">
        <f>'ごみ処理量内訳'!AE12</f>
        <v>403</v>
      </c>
      <c r="AQ12" s="51">
        <f t="shared" si="8"/>
        <v>1307</v>
      </c>
    </row>
    <row r="13" spans="1:43" ht="13.5">
      <c r="A13" s="26" t="s">
        <v>97</v>
      </c>
      <c r="B13" s="49" t="s">
        <v>110</v>
      </c>
      <c r="C13" s="50" t="s">
        <v>111</v>
      </c>
      <c r="D13" s="51">
        <v>37120</v>
      </c>
      <c r="E13" s="51">
        <v>37120</v>
      </c>
      <c r="F13" s="51">
        <f>'ごみ搬入量内訳'!H13</f>
        <v>11794</v>
      </c>
      <c r="G13" s="51">
        <f>'ごみ搬入量内訳'!AG13</f>
        <v>390</v>
      </c>
      <c r="H13" s="51">
        <f>'ごみ搬入量内訳'!AH13</f>
        <v>0</v>
      </c>
      <c r="I13" s="51">
        <f t="shared" si="0"/>
        <v>12184</v>
      </c>
      <c r="J13" s="51">
        <f t="shared" si="1"/>
        <v>899.2678318375059</v>
      </c>
      <c r="K13" s="51">
        <f>('ごみ搬入量内訳'!E13+'ごみ搬入量内訳'!AH13)/'ごみ処理概要'!D13/365*1000000</f>
        <v>678.6578885214926</v>
      </c>
      <c r="L13" s="51">
        <f>'ごみ搬入量内訳'!F13/'ごみ処理概要'!D13/365*1000000</f>
        <v>220.60994331601324</v>
      </c>
      <c r="M13" s="51">
        <f>'資源化量内訳'!BP13</f>
        <v>687</v>
      </c>
      <c r="N13" s="51">
        <f>'ごみ処理量内訳'!E13</f>
        <v>9008</v>
      </c>
      <c r="O13" s="51">
        <f>'ごみ処理量内訳'!L13</f>
        <v>43</v>
      </c>
      <c r="P13" s="51">
        <f t="shared" si="2"/>
        <v>2194</v>
      </c>
      <c r="Q13" s="51">
        <f>'ごみ処理量内訳'!G13</f>
        <v>2194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939</v>
      </c>
      <c r="W13" s="51">
        <f>'資源化量内訳'!M13</f>
        <v>650</v>
      </c>
      <c r="X13" s="51">
        <f>'資源化量内訳'!N13</f>
        <v>69</v>
      </c>
      <c r="Y13" s="51">
        <f>'資源化量内訳'!O13</f>
        <v>167</v>
      </c>
      <c r="Z13" s="51">
        <f>'資源化量内訳'!P13</f>
        <v>31</v>
      </c>
      <c r="AA13" s="51">
        <f>'資源化量内訳'!Q13</f>
        <v>22</v>
      </c>
      <c r="AB13" s="51">
        <f>'資源化量内訳'!R13</f>
        <v>0</v>
      </c>
      <c r="AC13" s="51">
        <f>'資源化量内訳'!S13</f>
        <v>0</v>
      </c>
      <c r="AD13" s="51">
        <f t="shared" si="4"/>
        <v>12184</v>
      </c>
      <c r="AE13" s="52">
        <f t="shared" si="5"/>
        <v>99.64707813525936</v>
      </c>
      <c r="AF13" s="51">
        <f>'資源化量内訳'!AB13</f>
        <v>0</v>
      </c>
      <c r="AG13" s="51">
        <f>'資源化量内訳'!AJ13</f>
        <v>443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74</v>
      </c>
      <c r="AL13" s="51">
        <f t="shared" si="6"/>
        <v>443</v>
      </c>
      <c r="AM13" s="52">
        <f t="shared" si="7"/>
        <v>16.07489705539585</v>
      </c>
      <c r="AN13" s="51">
        <f>'ごみ処理量内訳'!AC13</f>
        <v>43</v>
      </c>
      <c r="AO13" s="51">
        <f>'ごみ処理量内訳'!AD13</f>
        <v>845</v>
      </c>
      <c r="AP13" s="51">
        <f>'ごみ処理量内訳'!AE13</f>
        <v>1716</v>
      </c>
      <c r="AQ13" s="51">
        <f t="shared" si="8"/>
        <v>2604</v>
      </c>
    </row>
    <row r="14" spans="1:43" ht="13.5">
      <c r="A14" s="26" t="s">
        <v>97</v>
      </c>
      <c r="B14" s="49" t="s">
        <v>112</v>
      </c>
      <c r="C14" s="50" t="s">
        <v>113</v>
      </c>
      <c r="D14" s="51">
        <v>41307</v>
      </c>
      <c r="E14" s="51">
        <v>41307</v>
      </c>
      <c r="F14" s="51">
        <f>'ごみ搬入量内訳'!H14</f>
        <v>10861</v>
      </c>
      <c r="G14" s="51">
        <f>'ごみ搬入量内訳'!AG14</f>
        <v>940</v>
      </c>
      <c r="H14" s="51">
        <f>'ごみ搬入量内訳'!AH14</f>
        <v>0</v>
      </c>
      <c r="I14" s="51">
        <f aca="true" t="shared" si="9" ref="I14:I41">SUM(F14:H14)</f>
        <v>11801</v>
      </c>
      <c r="J14" s="51">
        <f aca="true" t="shared" si="10" ref="J14:J41">I14/D14/365*1000000</f>
        <v>782.7125390203856</v>
      </c>
      <c r="K14" s="51">
        <f>('ごみ搬入量内訳'!E14+'ごみ搬入量内訳'!AH14)/'ごみ処理概要'!D14/365*1000000</f>
        <v>491.27631357715416</v>
      </c>
      <c r="L14" s="51">
        <f>'ごみ搬入量内訳'!F14/'ごみ処理概要'!D14/365*1000000</f>
        <v>291.4362254432315</v>
      </c>
      <c r="M14" s="51">
        <f>'資源化量内訳'!BP14</f>
        <v>1366</v>
      </c>
      <c r="N14" s="51">
        <f>'ごみ処理量内訳'!E14</f>
        <v>9884</v>
      </c>
      <c r="O14" s="51">
        <f>'ごみ処理量内訳'!L14</f>
        <v>444</v>
      </c>
      <c r="P14" s="51">
        <f aca="true" t="shared" si="11" ref="P14:P41">SUM(Q14:U14)</f>
        <v>1226</v>
      </c>
      <c r="Q14" s="51">
        <f>'ごみ処理量内訳'!G14</f>
        <v>651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575</v>
      </c>
      <c r="U14" s="51">
        <f>'ごみ処理量内訳'!K14</f>
        <v>0</v>
      </c>
      <c r="V14" s="51">
        <f aca="true" t="shared" si="12" ref="V14:V41">SUM(W14:AC14)</f>
        <v>247</v>
      </c>
      <c r="W14" s="51">
        <f>'資源化量内訳'!M14</f>
        <v>0</v>
      </c>
      <c r="X14" s="51">
        <f>'資源化量内訳'!N14</f>
        <v>0</v>
      </c>
      <c r="Y14" s="51">
        <f>'資源化量内訳'!O14</f>
        <v>198</v>
      </c>
      <c r="Z14" s="51">
        <f>'資源化量内訳'!P14</f>
        <v>28</v>
      </c>
      <c r="AA14" s="51">
        <f>'資源化量内訳'!Q14</f>
        <v>2</v>
      </c>
      <c r="AB14" s="51">
        <f>'資源化量内訳'!R14</f>
        <v>0</v>
      </c>
      <c r="AC14" s="51">
        <f>'資源化量内訳'!S14</f>
        <v>19</v>
      </c>
      <c r="AD14" s="51">
        <f aca="true" t="shared" si="13" ref="AD14:AD41">N14+O14+P14+V14</f>
        <v>11801</v>
      </c>
      <c r="AE14" s="52">
        <f aca="true" t="shared" si="14" ref="AE14:AE42">(N14+P14+V14)/AD14*100</f>
        <v>96.23760698245911</v>
      </c>
      <c r="AF14" s="51">
        <f>'資源化量内訳'!AB14</f>
        <v>0</v>
      </c>
      <c r="AG14" s="51">
        <f>'資源化量内訳'!AJ14</f>
        <v>361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575</v>
      </c>
      <c r="AK14" s="51" t="s">
        <v>74</v>
      </c>
      <c r="AL14" s="51">
        <f aca="true" t="shared" si="15" ref="AL14:AL41">SUM(AF14:AJ14)</f>
        <v>936</v>
      </c>
      <c r="AM14" s="52">
        <f aca="true" t="shared" si="16" ref="AM14:AM41">(V14+AL14+M14)/(M14+AD14)*100</f>
        <v>19.359003569529882</v>
      </c>
      <c r="AN14" s="51">
        <f>'ごみ処理量内訳'!AC14</f>
        <v>444</v>
      </c>
      <c r="AO14" s="51">
        <f>'ごみ処理量内訳'!AD14</f>
        <v>868</v>
      </c>
      <c r="AP14" s="51">
        <f>'ごみ処理量内訳'!AE14</f>
        <v>247</v>
      </c>
      <c r="AQ14" s="51">
        <f aca="true" t="shared" si="17" ref="AQ14:AQ41">SUM(AN14:AP14)</f>
        <v>1559</v>
      </c>
    </row>
    <row r="15" spans="1:43" ht="13.5">
      <c r="A15" s="26" t="s">
        <v>97</v>
      </c>
      <c r="B15" s="49" t="s">
        <v>114</v>
      </c>
      <c r="C15" s="50" t="s">
        <v>115</v>
      </c>
      <c r="D15" s="51">
        <v>34819</v>
      </c>
      <c r="E15" s="51">
        <v>34819</v>
      </c>
      <c r="F15" s="51">
        <f>'ごみ搬入量内訳'!H15</f>
        <v>7784</v>
      </c>
      <c r="G15" s="51">
        <f>'ごみ搬入量内訳'!AG15</f>
        <v>832</v>
      </c>
      <c r="H15" s="51">
        <f>'ごみ搬入量内訳'!AH15</f>
        <v>0</v>
      </c>
      <c r="I15" s="51">
        <f t="shared" si="9"/>
        <v>8616</v>
      </c>
      <c r="J15" s="51">
        <f t="shared" si="10"/>
        <v>677.9482309099857</v>
      </c>
      <c r="K15" s="51">
        <f>('ごみ搬入量内訳'!E15+'ごみ搬入量内訳'!AH15)/'ごみ処理概要'!D15/365*1000000</f>
        <v>462.1158263851377</v>
      </c>
      <c r="L15" s="51">
        <f>'ごみ搬入量内訳'!F15/'ごみ処理概要'!D15/365*1000000</f>
        <v>215.83240452484804</v>
      </c>
      <c r="M15" s="51">
        <f>'資源化量内訳'!BP15</f>
        <v>804</v>
      </c>
      <c r="N15" s="51">
        <f>'ごみ処理量内訳'!E15</f>
        <v>7085</v>
      </c>
      <c r="O15" s="51">
        <f>'ごみ処理量内訳'!L15</f>
        <v>547</v>
      </c>
      <c r="P15" s="51">
        <f t="shared" si="11"/>
        <v>763</v>
      </c>
      <c r="Q15" s="51">
        <f>'ごみ処理量内訳'!G15</f>
        <v>0</v>
      </c>
      <c r="R15" s="51">
        <f>'ごみ処理量内訳'!H15</f>
        <v>751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12</v>
      </c>
      <c r="V15" s="51">
        <f t="shared" si="12"/>
        <v>233</v>
      </c>
      <c r="W15" s="51">
        <f>'資源化量内訳'!M15</f>
        <v>10</v>
      </c>
      <c r="X15" s="51">
        <f>'資源化量内訳'!N15</f>
        <v>0</v>
      </c>
      <c r="Y15" s="51">
        <f>'資源化量内訳'!O15</f>
        <v>0</v>
      </c>
      <c r="Z15" s="51">
        <f>'資源化量内訳'!P15</f>
        <v>44</v>
      </c>
      <c r="AA15" s="51">
        <f>'資源化量内訳'!Q15</f>
        <v>179</v>
      </c>
      <c r="AB15" s="51">
        <f>'資源化量内訳'!R15</f>
        <v>0</v>
      </c>
      <c r="AC15" s="51">
        <f>'資源化量内訳'!S15</f>
        <v>0</v>
      </c>
      <c r="AD15" s="51">
        <f t="shared" si="13"/>
        <v>8628</v>
      </c>
      <c r="AE15" s="52">
        <f t="shared" si="14"/>
        <v>93.66017617060733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601</v>
      </c>
      <c r="AI15" s="51">
        <f>'資源化量内訳'!AZ15</f>
        <v>0</v>
      </c>
      <c r="AJ15" s="51">
        <f>'資源化量内訳'!BH15</f>
        <v>0</v>
      </c>
      <c r="AK15" s="51" t="s">
        <v>74</v>
      </c>
      <c r="AL15" s="51">
        <f t="shared" si="15"/>
        <v>601</v>
      </c>
      <c r="AM15" s="52">
        <f t="shared" si="16"/>
        <v>17.36641221374046</v>
      </c>
      <c r="AN15" s="51">
        <f>'ごみ処理量内訳'!AC15</f>
        <v>547</v>
      </c>
      <c r="AO15" s="51">
        <f>'ごみ処理量内訳'!AD15</f>
        <v>1080</v>
      </c>
      <c r="AP15" s="51">
        <f>'ごみ処理量内訳'!AE15</f>
        <v>128</v>
      </c>
      <c r="AQ15" s="51">
        <f t="shared" si="17"/>
        <v>1755</v>
      </c>
    </row>
    <row r="16" spans="1:43" ht="13.5">
      <c r="A16" s="26" t="s">
        <v>97</v>
      </c>
      <c r="B16" s="49" t="s">
        <v>116</v>
      </c>
      <c r="C16" s="50" t="s">
        <v>117</v>
      </c>
      <c r="D16" s="51">
        <v>22804</v>
      </c>
      <c r="E16" s="51">
        <v>22804</v>
      </c>
      <c r="F16" s="51">
        <f>'ごみ搬入量内訳'!H16</f>
        <v>6907</v>
      </c>
      <c r="G16" s="51">
        <f>'ごみ搬入量内訳'!AG16</f>
        <v>61</v>
      </c>
      <c r="H16" s="51">
        <f>'ごみ搬入量内訳'!AH16</f>
        <v>0</v>
      </c>
      <c r="I16" s="51">
        <f t="shared" si="9"/>
        <v>6968</v>
      </c>
      <c r="J16" s="51">
        <f t="shared" si="10"/>
        <v>837.1518575207907</v>
      </c>
      <c r="K16" s="51">
        <f>('ごみ搬入量内訳'!E16+'ごみ搬入量内訳'!AH16)/'ごみ処理概要'!D16/365*1000000</f>
        <v>591.4607627116608</v>
      </c>
      <c r="L16" s="51">
        <f>'ごみ搬入量内訳'!F16/'ごみ処理概要'!D16/365*1000000</f>
        <v>245.69109480912988</v>
      </c>
      <c r="M16" s="51">
        <f>'資源化量内訳'!BP16</f>
        <v>835</v>
      </c>
      <c r="N16" s="51">
        <f>'ごみ処理量内訳'!E16</f>
        <v>6022</v>
      </c>
      <c r="O16" s="51">
        <f>'ごみ処理量内訳'!L16</f>
        <v>0</v>
      </c>
      <c r="P16" s="51">
        <f t="shared" si="11"/>
        <v>744</v>
      </c>
      <c r="Q16" s="51">
        <f>'ごみ処理量内訳'!G16</f>
        <v>505</v>
      </c>
      <c r="R16" s="51">
        <f>'ごみ処理量内訳'!H16</f>
        <v>239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12"/>
        <v>202</v>
      </c>
      <c r="W16" s="51">
        <f>'資源化量内訳'!M16</f>
        <v>90</v>
      </c>
      <c r="X16" s="51">
        <f>'資源化量内訳'!N16</f>
        <v>0</v>
      </c>
      <c r="Y16" s="51">
        <f>'資源化量内訳'!O16</f>
        <v>0</v>
      </c>
      <c r="Z16" s="51">
        <f>'資源化量内訳'!P16</f>
        <v>24</v>
      </c>
      <c r="AA16" s="51">
        <f>'資源化量内訳'!Q16</f>
        <v>88</v>
      </c>
      <c r="AB16" s="51">
        <f>'資源化量内訳'!R16</f>
        <v>0</v>
      </c>
      <c r="AC16" s="51">
        <f>'資源化量内訳'!S16</f>
        <v>0</v>
      </c>
      <c r="AD16" s="51">
        <f t="shared" si="13"/>
        <v>6968</v>
      </c>
      <c r="AE16" s="52">
        <f t="shared" si="14"/>
        <v>100</v>
      </c>
      <c r="AF16" s="51">
        <f>'資源化量内訳'!AB16</f>
        <v>0</v>
      </c>
      <c r="AG16" s="51">
        <f>'資源化量内訳'!AJ16</f>
        <v>197</v>
      </c>
      <c r="AH16" s="51">
        <f>'資源化量内訳'!AR16</f>
        <v>239</v>
      </c>
      <c r="AI16" s="51">
        <f>'資源化量内訳'!AZ16</f>
        <v>0</v>
      </c>
      <c r="AJ16" s="51">
        <f>'資源化量内訳'!BH16</f>
        <v>0</v>
      </c>
      <c r="AK16" s="51" t="s">
        <v>74</v>
      </c>
      <c r="AL16" s="51">
        <f t="shared" si="15"/>
        <v>436</v>
      </c>
      <c r="AM16" s="52">
        <f t="shared" si="16"/>
        <v>18.877354863514036</v>
      </c>
      <c r="AN16" s="51">
        <f>'ごみ処理量内訳'!AC16</f>
        <v>0</v>
      </c>
      <c r="AO16" s="51">
        <f>'ごみ処理量内訳'!AD16</f>
        <v>670</v>
      </c>
      <c r="AP16" s="51">
        <f>'ごみ処理量内訳'!AE16</f>
        <v>190</v>
      </c>
      <c r="AQ16" s="51">
        <f t="shared" si="17"/>
        <v>860</v>
      </c>
    </row>
    <row r="17" spans="1:43" ht="13.5">
      <c r="A17" s="26" t="s">
        <v>97</v>
      </c>
      <c r="B17" s="49" t="s">
        <v>118</v>
      </c>
      <c r="C17" s="50" t="s">
        <v>119</v>
      </c>
      <c r="D17" s="51">
        <v>11781</v>
      </c>
      <c r="E17" s="51">
        <v>11768</v>
      </c>
      <c r="F17" s="51">
        <f>'ごみ搬入量内訳'!H17</f>
        <v>4819</v>
      </c>
      <c r="G17" s="51">
        <f>'ごみ搬入量内訳'!AG17</f>
        <v>0</v>
      </c>
      <c r="H17" s="51">
        <f>'ごみ搬入量内訳'!AH17</f>
        <v>12</v>
      </c>
      <c r="I17" s="51">
        <f t="shared" si="9"/>
        <v>4831</v>
      </c>
      <c r="J17" s="51">
        <f t="shared" si="10"/>
        <v>1123.4713893859744</v>
      </c>
      <c r="K17" s="51">
        <f>('ごみ搬入量内訳'!E17+'ごみ搬入量内訳'!AH17)/'ごみ処理概要'!D17/365*1000000</f>
        <v>777.1975539904629</v>
      </c>
      <c r="L17" s="51">
        <f>'ごみ搬入量内訳'!F17/'ごみ処理概要'!D17/365*1000000</f>
        <v>346.2738353955114</v>
      </c>
      <c r="M17" s="51">
        <f>'資源化量内訳'!BP17</f>
        <v>344</v>
      </c>
      <c r="N17" s="51">
        <f>'ごみ処理量内訳'!E17</f>
        <v>4377</v>
      </c>
      <c r="O17" s="51">
        <f>'ごみ処理量内訳'!L17</f>
        <v>0</v>
      </c>
      <c r="P17" s="51">
        <f t="shared" si="11"/>
        <v>442</v>
      </c>
      <c r="Q17" s="51">
        <f>'ごみ処理量内訳'!G17</f>
        <v>363</v>
      </c>
      <c r="R17" s="51">
        <f>'ごみ処理量内訳'!H17</f>
        <v>79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12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13"/>
        <v>4819</v>
      </c>
      <c r="AE17" s="52">
        <f t="shared" si="14"/>
        <v>100</v>
      </c>
      <c r="AF17" s="51">
        <f>'資源化量内訳'!AB17</f>
        <v>0</v>
      </c>
      <c r="AG17" s="51">
        <f>'資源化量内訳'!AJ17</f>
        <v>223</v>
      </c>
      <c r="AH17" s="51">
        <f>'資源化量内訳'!AR17</f>
        <v>79</v>
      </c>
      <c r="AI17" s="51">
        <f>'資源化量内訳'!AZ17</f>
        <v>0</v>
      </c>
      <c r="AJ17" s="51">
        <f>'資源化量内訳'!BH17</f>
        <v>0</v>
      </c>
      <c r="AK17" s="51" t="s">
        <v>74</v>
      </c>
      <c r="AL17" s="51">
        <f t="shared" si="15"/>
        <v>302</v>
      </c>
      <c r="AM17" s="52">
        <f t="shared" si="16"/>
        <v>12.512105365097812</v>
      </c>
      <c r="AN17" s="51">
        <f>'ごみ処理量内訳'!AC17</f>
        <v>0</v>
      </c>
      <c r="AO17" s="51">
        <f>'ごみ処理量内訳'!AD17</f>
        <v>487</v>
      </c>
      <c r="AP17" s="51">
        <f>'ごみ処理量内訳'!AE17</f>
        <v>40</v>
      </c>
      <c r="AQ17" s="51">
        <f t="shared" si="17"/>
        <v>527</v>
      </c>
    </row>
    <row r="18" spans="1:43" ht="13.5">
      <c r="A18" s="26" t="s">
        <v>97</v>
      </c>
      <c r="B18" s="49" t="s">
        <v>120</v>
      </c>
      <c r="C18" s="50" t="s">
        <v>121</v>
      </c>
      <c r="D18" s="51">
        <v>2342</v>
      </c>
      <c r="E18" s="51">
        <v>2342</v>
      </c>
      <c r="F18" s="51">
        <f>'ごみ搬入量内訳'!H18</f>
        <v>693</v>
      </c>
      <c r="G18" s="51">
        <f>'ごみ搬入量内訳'!AG18</f>
        <v>5</v>
      </c>
      <c r="H18" s="51">
        <f>'ごみ搬入量内訳'!AH18</f>
        <v>0</v>
      </c>
      <c r="I18" s="51">
        <f t="shared" si="9"/>
        <v>698</v>
      </c>
      <c r="J18" s="51">
        <f t="shared" si="10"/>
        <v>816.536621316519</v>
      </c>
      <c r="K18" s="51">
        <f>('ごみ搬入量内訳'!E18+'ごみ搬入量内訳'!AH18)/'ごみ処理概要'!D18/365*1000000</f>
        <v>602.4589684498673</v>
      </c>
      <c r="L18" s="51">
        <f>'ごみ搬入量内訳'!F18/'ごみ処理概要'!D18/365*1000000</f>
        <v>214.07765286665185</v>
      </c>
      <c r="M18" s="51">
        <f>'資源化量内訳'!BP18</f>
        <v>0</v>
      </c>
      <c r="N18" s="51">
        <f>'ごみ処理量内訳'!E18</f>
        <v>525</v>
      </c>
      <c r="O18" s="51">
        <f>'ごみ処理量内訳'!L18</f>
        <v>8</v>
      </c>
      <c r="P18" s="51">
        <f t="shared" si="11"/>
        <v>44</v>
      </c>
      <c r="Q18" s="51">
        <f>'ごみ処理量内訳'!G18</f>
        <v>22</v>
      </c>
      <c r="R18" s="51">
        <f>'ごみ処理量内訳'!H18</f>
        <v>22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12"/>
        <v>121</v>
      </c>
      <c r="W18" s="51">
        <f>'資源化量内訳'!M18</f>
        <v>102</v>
      </c>
      <c r="X18" s="51">
        <f>'資源化量内訳'!N18</f>
        <v>0</v>
      </c>
      <c r="Y18" s="51">
        <f>'資源化量内訳'!O18</f>
        <v>0</v>
      </c>
      <c r="Z18" s="51">
        <f>'資源化量内訳'!P18</f>
        <v>2</v>
      </c>
      <c r="AA18" s="51">
        <f>'資源化量内訳'!Q18</f>
        <v>17</v>
      </c>
      <c r="AB18" s="51">
        <f>'資源化量内訳'!R18</f>
        <v>0</v>
      </c>
      <c r="AC18" s="51">
        <f>'資源化量内訳'!S18</f>
        <v>0</v>
      </c>
      <c r="AD18" s="51">
        <f t="shared" si="13"/>
        <v>698</v>
      </c>
      <c r="AE18" s="52">
        <f t="shared" si="14"/>
        <v>98.8538681948424</v>
      </c>
      <c r="AF18" s="51">
        <f>'資源化量内訳'!AB18</f>
        <v>0</v>
      </c>
      <c r="AG18" s="51">
        <f>'資源化量内訳'!AJ18</f>
        <v>22</v>
      </c>
      <c r="AH18" s="51">
        <f>'資源化量内訳'!AR18</f>
        <v>9</v>
      </c>
      <c r="AI18" s="51">
        <f>'資源化量内訳'!AZ18</f>
        <v>0</v>
      </c>
      <c r="AJ18" s="51">
        <f>'資源化量内訳'!BH18</f>
        <v>0</v>
      </c>
      <c r="AK18" s="51" t="s">
        <v>74</v>
      </c>
      <c r="AL18" s="51">
        <f t="shared" si="15"/>
        <v>31</v>
      </c>
      <c r="AM18" s="52">
        <f t="shared" si="16"/>
        <v>21.776504297994272</v>
      </c>
      <c r="AN18" s="51">
        <f>'ごみ処理量内訳'!AC18</f>
        <v>8</v>
      </c>
      <c r="AO18" s="51">
        <f>'ごみ処理量内訳'!AD18</f>
        <v>58</v>
      </c>
      <c r="AP18" s="51">
        <f>'ごみ処理量内訳'!AE18</f>
        <v>0</v>
      </c>
      <c r="AQ18" s="51">
        <f t="shared" si="17"/>
        <v>66</v>
      </c>
    </row>
    <row r="19" spans="1:43" ht="13.5">
      <c r="A19" s="26" t="s">
        <v>97</v>
      </c>
      <c r="B19" s="49" t="s">
        <v>122</v>
      </c>
      <c r="C19" s="50" t="s">
        <v>123</v>
      </c>
      <c r="D19" s="51">
        <v>23278</v>
      </c>
      <c r="E19" s="51">
        <v>23278</v>
      </c>
      <c r="F19" s="51">
        <f>'ごみ搬入量内訳'!H19</f>
        <v>7846</v>
      </c>
      <c r="G19" s="51">
        <f>'ごみ搬入量内訳'!AG19</f>
        <v>70</v>
      </c>
      <c r="H19" s="51">
        <f>'ごみ搬入量内訳'!AH19</f>
        <v>0</v>
      </c>
      <c r="I19" s="51">
        <f t="shared" si="9"/>
        <v>7916</v>
      </c>
      <c r="J19" s="51">
        <f t="shared" si="10"/>
        <v>931.6810393022042</v>
      </c>
      <c r="K19" s="51">
        <f>('ごみ搬入量内訳'!E19+'ごみ搬入量内訳'!AH19)/'ごみ処理概要'!D19/365*1000000</f>
        <v>658.0379851867893</v>
      </c>
      <c r="L19" s="51">
        <f>'ごみ搬入量内訳'!F19/'ごみ処理概要'!D19/365*1000000</f>
        <v>273.64305411541494</v>
      </c>
      <c r="M19" s="51">
        <f>'資源化量内訳'!BP19</f>
        <v>285</v>
      </c>
      <c r="N19" s="51">
        <f>'ごみ処理量内訳'!E19</f>
        <v>6844</v>
      </c>
      <c r="O19" s="51">
        <f>'ごみ処理量内訳'!L19</f>
        <v>0</v>
      </c>
      <c r="P19" s="51">
        <f t="shared" si="11"/>
        <v>733</v>
      </c>
      <c r="Q19" s="51">
        <f>'ごみ処理量内訳'!G19</f>
        <v>467</v>
      </c>
      <c r="R19" s="51">
        <f>'ごみ処理量内訳'!H19</f>
        <v>266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12"/>
        <v>339</v>
      </c>
      <c r="W19" s="51">
        <f>'資源化量内訳'!M19</f>
        <v>252</v>
      </c>
      <c r="X19" s="51">
        <f>'資源化量内訳'!N19</f>
        <v>30</v>
      </c>
      <c r="Y19" s="51">
        <f>'資源化量内訳'!O19</f>
        <v>36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21</v>
      </c>
      <c r="AC19" s="51">
        <f>'資源化量内訳'!S19</f>
        <v>0</v>
      </c>
      <c r="AD19" s="51">
        <f t="shared" si="13"/>
        <v>7916</v>
      </c>
      <c r="AE19" s="52">
        <f t="shared" si="14"/>
        <v>100</v>
      </c>
      <c r="AF19" s="51">
        <f>'資源化量内訳'!AB19</f>
        <v>0</v>
      </c>
      <c r="AG19" s="51">
        <f>'資源化量内訳'!AJ19</f>
        <v>182</v>
      </c>
      <c r="AH19" s="51">
        <f>'資源化量内訳'!AR19</f>
        <v>266</v>
      </c>
      <c r="AI19" s="51">
        <f>'資源化量内訳'!AZ19</f>
        <v>0</v>
      </c>
      <c r="AJ19" s="51">
        <f>'資源化量内訳'!BH19</f>
        <v>0</v>
      </c>
      <c r="AK19" s="51" t="s">
        <v>74</v>
      </c>
      <c r="AL19" s="51">
        <f t="shared" si="15"/>
        <v>448</v>
      </c>
      <c r="AM19" s="52">
        <f t="shared" si="16"/>
        <v>13.071576636995488</v>
      </c>
      <c r="AN19" s="51">
        <f>'ごみ処理量内訳'!AC19</f>
        <v>0</v>
      </c>
      <c r="AO19" s="51">
        <f>'ごみ処理量内訳'!AD19</f>
        <v>760</v>
      </c>
      <c r="AP19" s="51">
        <f>'ごみ処理量内訳'!AE19</f>
        <v>175</v>
      </c>
      <c r="AQ19" s="51">
        <f t="shared" si="17"/>
        <v>935</v>
      </c>
    </row>
    <row r="20" spans="1:43" ht="13.5">
      <c r="A20" s="26" t="s">
        <v>97</v>
      </c>
      <c r="B20" s="49" t="s">
        <v>124</v>
      </c>
      <c r="C20" s="50" t="s">
        <v>125</v>
      </c>
      <c r="D20" s="51">
        <v>28481</v>
      </c>
      <c r="E20" s="51">
        <v>28481</v>
      </c>
      <c r="F20" s="51">
        <f>'ごみ搬入量内訳'!H20</f>
        <v>8864</v>
      </c>
      <c r="G20" s="51">
        <f>'ごみ搬入量内訳'!AG20</f>
        <v>81</v>
      </c>
      <c r="H20" s="51">
        <f>'ごみ搬入量内訳'!AH20</f>
        <v>5</v>
      </c>
      <c r="I20" s="51">
        <f t="shared" si="9"/>
        <v>8950</v>
      </c>
      <c r="J20" s="51">
        <f t="shared" si="10"/>
        <v>860.9440660512439</v>
      </c>
      <c r="K20" s="51">
        <f>('ごみ搬入量内訳'!E20+'ごみ搬入量内訳'!AH20)/'ごみ処理概要'!D20/365*1000000</f>
        <v>608.7211229019299</v>
      </c>
      <c r="L20" s="51">
        <f>'ごみ搬入量内訳'!F20/'ごみ処理概要'!D20/365*1000000</f>
        <v>252.22294314931415</v>
      </c>
      <c r="M20" s="51">
        <f>'資源化量内訳'!BP20</f>
        <v>1167</v>
      </c>
      <c r="N20" s="51">
        <f>'ごみ処理量内訳'!E20</f>
        <v>7950</v>
      </c>
      <c r="O20" s="51">
        <f>'ごみ処理量内訳'!L20</f>
        <v>0</v>
      </c>
      <c r="P20" s="51">
        <f t="shared" si="11"/>
        <v>202</v>
      </c>
      <c r="Q20" s="51">
        <f>'ごみ処理量内訳'!G20</f>
        <v>202</v>
      </c>
      <c r="R20" s="51">
        <f>'ごみ処理量内訳'!H20</f>
        <v>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12"/>
        <v>632</v>
      </c>
      <c r="W20" s="51">
        <f>'資源化量内訳'!M20</f>
        <v>142</v>
      </c>
      <c r="X20" s="51">
        <f>'資源化量内訳'!N20</f>
        <v>142</v>
      </c>
      <c r="Y20" s="51">
        <f>'資源化量内訳'!O20</f>
        <v>255</v>
      </c>
      <c r="Z20" s="51">
        <f>'資源化量内訳'!P20</f>
        <v>20</v>
      </c>
      <c r="AA20" s="51">
        <f>'資源化量内訳'!Q20</f>
        <v>73</v>
      </c>
      <c r="AB20" s="51">
        <f>'資源化量内訳'!R20</f>
        <v>0</v>
      </c>
      <c r="AC20" s="51">
        <f>'資源化量内訳'!S20</f>
        <v>0</v>
      </c>
      <c r="AD20" s="51">
        <f t="shared" si="13"/>
        <v>8784</v>
      </c>
      <c r="AE20" s="52">
        <f t="shared" si="14"/>
        <v>100</v>
      </c>
      <c r="AF20" s="51">
        <f>'資源化量内訳'!AB20</f>
        <v>0</v>
      </c>
      <c r="AG20" s="51">
        <f>'資源化量内訳'!AJ20</f>
        <v>78</v>
      </c>
      <c r="AH20" s="51">
        <f>'資源化量内訳'!AR20</f>
        <v>0</v>
      </c>
      <c r="AI20" s="51">
        <f>'資源化量内訳'!AZ20</f>
        <v>0</v>
      </c>
      <c r="AJ20" s="51">
        <f>'資源化量内訳'!BH20</f>
        <v>0</v>
      </c>
      <c r="AK20" s="51" t="s">
        <v>74</v>
      </c>
      <c r="AL20" s="51">
        <f t="shared" si="15"/>
        <v>78</v>
      </c>
      <c r="AM20" s="52">
        <f t="shared" si="16"/>
        <v>18.862425886845543</v>
      </c>
      <c r="AN20" s="51">
        <f>'ごみ処理量内訳'!AC20</f>
        <v>0</v>
      </c>
      <c r="AO20" s="51">
        <f>'ごみ処理量内訳'!AD20</f>
        <v>47</v>
      </c>
      <c r="AP20" s="51">
        <f>'ごみ処理量内訳'!AE20</f>
        <v>75</v>
      </c>
      <c r="AQ20" s="51">
        <f t="shared" si="17"/>
        <v>122</v>
      </c>
    </row>
    <row r="21" spans="1:43" ht="13.5">
      <c r="A21" s="26" t="s">
        <v>97</v>
      </c>
      <c r="B21" s="49" t="s">
        <v>126</v>
      </c>
      <c r="C21" s="50" t="s">
        <v>127</v>
      </c>
      <c r="D21" s="51">
        <v>6468</v>
      </c>
      <c r="E21" s="51">
        <v>6468</v>
      </c>
      <c r="F21" s="51">
        <f>'ごみ搬入量内訳'!H21</f>
        <v>2638</v>
      </c>
      <c r="G21" s="51">
        <f>'ごみ搬入量内訳'!AG21</f>
        <v>150</v>
      </c>
      <c r="H21" s="51">
        <f>'ごみ搬入量内訳'!AH21</f>
        <v>0</v>
      </c>
      <c r="I21" s="51">
        <f t="shared" si="9"/>
        <v>2788</v>
      </c>
      <c r="J21" s="51">
        <f t="shared" si="10"/>
        <v>1180.9456036461909</v>
      </c>
      <c r="K21" s="51">
        <f>('ごみ搬入量内訳'!E21+'ごみ搬入量内訳'!AH21)/'ごみ処理概要'!D21/365*1000000</f>
        <v>1112.3253784701926</v>
      </c>
      <c r="L21" s="51">
        <f>'ごみ搬入量内訳'!F21/'ごみ処理概要'!D21/365*1000000</f>
        <v>68.62022517599817</v>
      </c>
      <c r="M21" s="51">
        <f>'資源化量内訳'!BP21</f>
        <v>118</v>
      </c>
      <c r="N21" s="51">
        <f>'ごみ処理量内訳'!E21</f>
        <v>2189</v>
      </c>
      <c r="O21" s="51">
        <f>'ごみ処理量内訳'!L21</f>
        <v>3</v>
      </c>
      <c r="P21" s="51">
        <f t="shared" si="11"/>
        <v>513</v>
      </c>
      <c r="Q21" s="51">
        <f>'ごみ処理量内訳'!G21</f>
        <v>513</v>
      </c>
      <c r="R21" s="51">
        <f>'ごみ処理量内訳'!H21</f>
        <v>0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12"/>
        <v>83</v>
      </c>
      <c r="W21" s="51">
        <f>'資源化量内訳'!M21</f>
        <v>0</v>
      </c>
      <c r="X21" s="51">
        <f>'資源化量内訳'!N21</f>
        <v>23</v>
      </c>
      <c r="Y21" s="51">
        <f>'資源化量内訳'!O21</f>
        <v>55</v>
      </c>
      <c r="Z21" s="51">
        <f>'資源化量内訳'!P21</f>
        <v>5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13"/>
        <v>2788</v>
      </c>
      <c r="AE21" s="52">
        <f t="shared" si="14"/>
        <v>99.89239598278336</v>
      </c>
      <c r="AF21" s="51">
        <f>'資源化量内訳'!AB21</f>
        <v>0</v>
      </c>
      <c r="AG21" s="51">
        <f>'資源化量内訳'!AJ21</f>
        <v>102</v>
      </c>
      <c r="AH21" s="51">
        <f>'資源化量内訳'!AR21</f>
        <v>0</v>
      </c>
      <c r="AI21" s="51">
        <f>'資源化量内訳'!AZ21</f>
        <v>0</v>
      </c>
      <c r="AJ21" s="51">
        <f>'資源化量内訳'!BH21</f>
        <v>0</v>
      </c>
      <c r="AK21" s="51" t="s">
        <v>74</v>
      </c>
      <c r="AL21" s="51">
        <f t="shared" si="15"/>
        <v>102</v>
      </c>
      <c r="AM21" s="52">
        <f t="shared" si="16"/>
        <v>10.426703372333105</v>
      </c>
      <c r="AN21" s="51">
        <f>'ごみ処理量内訳'!AC21</f>
        <v>3</v>
      </c>
      <c r="AO21" s="51">
        <f>'ごみ処理量内訳'!AD21</f>
        <v>204</v>
      </c>
      <c r="AP21" s="51">
        <f>'ごみ処理量内訳'!AE21</f>
        <v>403</v>
      </c>
      <c r="AQ21" s="51">
        <f t="shared" si="17"/>
        <v>610</v>
      </c>
    </row>
    <row r="22" spans="1:43" ht="13.5">
      <c r="A22" s="26" t="s">
        <v>97</v>
      </c>
      <c r="B22" s="49" t="s">
        <v>128</v>
      </c>
      <c r="C22" s="50" t="s">
        <v>129</v>
      </c>
      <c r="D22" s="51">
        <v>28924</v>
      </c>
      <c r="E22" s="51">
        <v>28924</v>
      </c>
      <c r="F22" s="51">
        <f>'ごみ搬入量内訳'!H22</f>
        <v>9239</v>
      </c>
      <c r="G22" s="51">
        <f>'ごみ搬入量内訳'!AG22</f>
        <v>397</v>
      </c>
      <c r="H22" s="51">
        <f>'ごみ搬入量内訳'!AH22</f>
        <v>0</v>
      </c>
      <c r="I22" s="51">
        <f t="shared" si="9"/>
        <v>9636</v>
      </c>
      <c r="J22" s="51">
        <f t="shared" si="10"/>
        <v>912.736827548057</v>
      </c>
      <c r="K22" s="51">
        <f>('ごみ搬入量内訳'!E22+'ごみ搬入量内訳'!AH22)/'ごみ処理概要'!D22/365*1000000</f>
        <v>814.605304785522</v>
      </c>
      <c r="L22" s="51">
        <f>'ごみ搬入量内訳'!F22/'ごみ処理概要'!D22/365*1000000</f>
        <v>98.13152276253497</v>
      </c>
      <c r="M22" s="51">
        <f>'資源化量内訳'!BP22</f>
        <v>541</v>
      </c>
      <c r="N22" s="51">
        <f>'ごみ処理量内訳'!E22</f>
        <v>7336</v>
      </c>
      <c r="O22" s="51">
        <f>'ごみ処理量内訳'!L22</f>
        <v>14</v>
      </c>
      <c r="P22" s="51">
        <f t="shared" si="11"/>
        <v>1926</v>
      </c>
      <c r="Q22" s="51">
        <f>'ごみ処理量内訳'!G22</f>
        <v>1926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12"/>
        <v>360</v>
      </c>
      <c r="W22" s="51">
        <f>'資源化量内訳'!M22</f>
        <v>2</v>
      </c>
      <c r="X22" s="51">
        <f>'資源化量内訳'!N22</f>
        <v>86</v>
      </c>
      <c r="Y22" s="51">
        <f>'資源化量内訳'!O22</f>
        <v>262</v>
      </c>
      <c r="Z22" s="51">
        <f>'資源化量内訳'!P22</f>
        <v>10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13"/>
        <v>9636</v>
      </c>
      <c r="AE22" s="52">
        <f t="shared" si="14"/>
        <v>99.8547114985471</v>
      </c>
      <c r="AF22" s="51">
        <f>'資源化量内訳'!AB22</f>
        <v>0</v>
      </c>
      <c r="AG22" s="51">
        <f>'資源化量内訳'!AJ22</f>
        <v>384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74</v>
      </c>
      <c r="AL22" s="51">
        <f t="shared" si="15"/>
        <v>384</v>
      </c>
      <c r="AM22" s="52">
        <f t="shared" si="16"/>
        <v>12.626510759555861</v>
      </c>
      <c r="AN22" s="51">
        <f>'ごみ処理量内訳'!AC22</f>
        <v>14</v>
      </c>
      <c r="AO22" s="51">
        <f>'ごみ処理量内訳'!AD22</f>
        <v>685</v>
      </c>
      <c r="AP22" s="51">
        <f>'ごみ処理量内訳'!AE22</f>
        <v>1512</v>
      </c>
      <c r="AQ22" s="51">
        <f t="shared" si="17"/>
        <v>2211</v>
      </c>
    </row>
    <row r="23" spans="1:43" ht="13.5">
      <c r="A23" s="26" t="s">
        <v>97</v>
      </c>
      <c r="B23" s="49" t="s">
        <v>130</v>
      </c>
      <c r="C23" s="50" t="s">
        <v>73</v>
      </c>
      <c r="D23" s="51">
        <v>16151</v>
      </c>
      <c r="E23" s="51">
        <v>16151</v>
      </c>
      <c r="F23" s="51">
        <f>'ごみ搬入量内訳'!H23</f>
        <v>5202</v>
      </c>
      <c r="G23" s="51">
        <f>'ごみ搬入量内訳'!AG23</f>
        <v>303</v>
      </c>
      <c r="H23" s="51">
        <f>'ごみ搬入量内訳'!AH23</f>
        <v>0</v>
      </c>
      <c r="I23" s="51">
        <f t="shared" si="9"/>
        <v>5505</v>
      </c>
      <c r="J23" s="51">
        <f t="shared" si="10"/>
        <v>933.8240220928684</v>
      </c>
      <c r="K23" s="51">
        <f>('ごみ搬入量内訳'!E23+'ごみ搬入量内訳'!AH23)/'ごみ処理概要'!D23/365*1000000</f>
        <v>762.495727394631</v>
      </c>
      <c r="L23" s="51">
        <f>'ごみ搬入量内訳'!F23/'ごみ処理概要'!D23/365*1000000</f>
        <v>171.32829469823744</v>
      </c>
      <c r="M23" s="51">
        <f>'資源化量内訳'!BP23</f>
        <v>247</v>
      </c>
      <c r="N23" s="51">
        <f>'ごみ処理量内訳'!E23</f>
        <v>4299</v>
      </c>
      <c r="O23" s="51">
        <f>'ごみ処理量内訳'!L23</f>
        <v>8</v>
      </c>
      <c r="P23" s="51">
        <f t="shared" si="11"/>
        <v>1074</v>
      </c>
      <c r="Q23" s="51">
        <f>'ごみ処理量内訳'!G23</f>
        <v>1074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12"/>
        <v>133</v>
      </c>
      <c r="W23" s="51">
        <f>'資源化量内訳'!M23</f>
        <v>0</v>
      </c>
      <c r="X23" s="51">
        <f>'資源化量内訳'!N23</f>
        <v>27</v>
      </c>
      <c r="Y23" s="51">
        <f>'資源化量内訳'!O23</f>
        <v>96</v>
      </c>
      <c r="Z23" s="51">
        <f>'資源化量内訳'!P23</f>
        <v>10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13"/>
        <v>5514</v>
      </c>
      <c r="AE23" s="52">
        <f t="shared" si="14"/>
        <v>99.85491476242292</v>
      </c>
      <c r="AF23" s="51">
        <f>'資源化量内訳'!AB23</f>
        <v>0</v>
      </c>
      <c r="AG23" s="51">
        <f>'資源化量内訳'!AJ23</f>
        <v>214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74</v>
      </c>
      <c r="AL23" s="51">
        <f t="shared" si="15"/>
        <v>214</v>
      </c>
      <c r="AM23" s="52">
        <f t="shared" si="16"/>
        <v>10.310709946189897</v>
      </c>
      <c r="AN23" s="51">
        <f>'ごみ処理量内訳'!AC23</f>
        <v>8</v>
      </c>
      <c r="AO23" s="51">
        <f>'ごみ処理量内訳'!AD23</f>
        <v>405</v>
      </c>
      <c r="AP23" s="51">
        <f>'ごみ処理量内訳'!AE23</f>
        <v>844</v>
      </c>
      <c r="AQ23" s="51">
        <f t="shared" si="17"/>
        <v>1257</v>
      </c>
    </row>
    <row r="24" spans="1:43" ht="13.5">
      <c r="A24" s="26" t="s">
        <v>97</v>
      </c>
      <c r="B24" s="49" t="s">
        <v>131</v>
      </c>
      <c r="C24" s="50" t="s">
        <v>132</v>
      </c>
      <c r="D24" s="51">
        <v>22587</v>
      </c>
      <c r="E24" s="51">
        <v>22587</v>
      </c>
      <c r="F24" s="51">
        <f>'ごみ搬入量内訳'!H24</f>
        <v>5812</v>
      </c>
      <c r="G24" s="51">
        <f>'ごみ搬入量内訳'!AG24</f>
        <v>50</v>
      </c>
      <c r="H24" s="51">
        <f>'ごみ搬入量内訳'!AH24</f>
        <v>0</v>
      </c>
      <c r="I24" s="51">
        <f t="shared" si="9"/>
        <v>5862</v>
      </c>
      <c r="J24" s="51">
        <f t="shared" si="10"/>
        <v>711.0405973614353</v>
      </c>
      <c r="K24" s="51">
        <f>('ごみ搬入量内訳'!E24+'ごみ搬入量内訳'!AH24)/'ごみ処理概要'!D24/365*1000000</f>
        <v>497.55860293016167</v>
      </c>
      <c r="L24" s="51">
        <f>'ごみ搬入量内訳'!F24/'ごみ処理概要'!D24/365*1000000</f>
        <v>213.48199443127368</v>
      </c>
      <c r="M24" s="51">
        <f>'資源化量内訳'!BP24</f>
        <v>1344</v>
      </c>
      <c r="N24" s="51">
        <f>'ごみ処理量内訳'!E24</f>
        <v>5083</v>
      </c>
      <c r="O24" s="51">
        <f>'ごみ処理量内訳'!L24</f>
        <v>0</v>
      </c>
      <c r="P24" s="51">
        <f t="shared" si="11"/>
        <v>588</v>
      </c>
      <c r="Q24" s="51">
        <f>'ごみ処理量内訳'!G24</f>
        <v>334</v>
      </c>
      <c r="R24" s="51">
        <f>'ごみ処理量内訳'!H24</f>
        <v>254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12"/>
        <v>191</v>
      </c>
      <c r="W24" s="51">
        <f>'資源化量内訳'!M24</f>
        <v>74</v>
      </c>
      <c r="X24" s="51">
        <f>'資源化量内訳'!N24</f>
        <v>0</v>
      </c>
      <c r="Y24" s="51">
        <f>'資源化量内訳'!O24</f>
        <v>0</v>
      </c>
      <c r="Z24" s="51">
        <f>'資源化量内訳'!P24</f>
        <v>36</v>
      </c>
      <c r="AA24" s="51">
        <f>'資源化量内訳'!Q24</f>
        <v>81</v>
      </c>
      <c r="AB24" s="51">
        <f>'資源化量内訳'!R24</f>
        <v>0</v>
      </c>
      <c r="AC24" s="51">
        <f>'資源化量内訳'!S24</f>
        <v>0</v>
      </c>
      <c r="AD24" s="51">
        <f t="shared" si="13"/>
        <v>5862</v>
      </c>
      <c r="AE24" s="52">
        <f t="shared" si="14"/>
        <v>100</v>
      </c>
      <c r="AF24" s="51">
        <f>'資源化量内訳'!AB24</f>
        <v>0</v>
      </c>
      <c r="AG24" s="51">
        <f>'資源化量内訳'!AJ24</f>
        <v>130</v>
      </c>
      <c r="AH24" s="51">
        <f>'資源化量内訳'!AR24</f>
        <v>254</v>
      </c>
      <c r="AI24" s="51">
        <f>'資源化量内訳'!AZ24</f>
        <v>0</v>
      </c>
      <c r="AJ24" s="51">
        <f>'資源化量内訳'!BH24</f>
        <v>0</v>
      </c>
      <c r="AK24" s="51" t="s">
        <v>74</v>
      </c>
      <c r="AL24" s="51">
        <f t="shared" si="15"/>
        <v>384</v>
      </c>
      <c r="AM24" s="52">
        <f t="shared" si="16"/>
        <v>26.630585623091868</v>
      </c>
      <c r="AN24" s="51">
        <f>'ごみ処理量内訳'!AC24</f>
        <v>0</v>
      </c>
      <c r="AO24" s="51">
        <f>'ごみ処理量内訳'!AD24</f>
        <v>559</v>
      </c>
      <c r="AP24" s="51">
        <f>'ごみ処理量内訳'!AE24</f>
        <v>126</v>
      </c>
      <c r="AQ24" s="51">
        <f t="shared" si="17"/>
        <v>685</v>
      </c>
    </row>
    <row r="25" spans="1:43" ht="13.5">
      <c r="A25" s="26" t="s">
        <v>97</v>
      </c>
      <c r="B25" s="49" t="s">
        <v>133</v>
      </c>
      <c r="C25" s="50" t="s">
        <v>134</v>
      </c>
      <c r="D25" s="51">
        <v>35369</v>
      </c>
      <c r="E25" s="51">
        <v>35369</v>
      </c>
      <c r="F25" s="51">
        <f>'ごみ搬入量内訳'!H25</f>
        <v>10741</v>
      </c>
      <c r="G25" s="51">
        <f>'ごみ搬入量内訳'!AG25</f>
        <v>99</v>
      </c>
      <c r="H25" s="51">
        <f>'ごみ搬入量内訳'!AH25</f>
        <v>0</v>
      </c>
      <c r="I25" s="51">
        <f t="shared" si="9"/>
        <v>10840</v>
      </c>
      <c r="J25" s="51">
        <f t="shared" si="10"/>
        <v>839.6796668547685</v>
      </c>
      <c r="K25" s="51">
        <f>('ごみ搬入量内訳'!E25+'ごみ搬入量内訳'!AH25)/'ごみ処理概要'!D25/365*1000000</f>
        <v>576.388966888038</v>
      </c>
      <c r="L25" s="51">
        <f>'ごみ搬入量内訳'!F25/'ごみ処理概要'!D25/365*1000000</f>
        <v>263.2906999667304</v>
      </c>
      <c r="M25" s="51">
        <f>'資源化量内訳'!BP25</f>
        <v>1622</v>
      </c>
      <c r="N25" s="51">
        <f>'ごみ処理量内訳'!E25</f>
        <v>9687</v>
      </c>
      <c r="O25" s="51">
        <f>'ごみ処理量内訳'!L25</f>
        <v>0</v>
      </c>
      <c r="P25" s="51">
        <f t="shared" si="11"/>
        <v>1035</v>
      </c>
      <c r="Q25" s="51">
        <f>'ごみ処理量内訳'!G25</f>
        <v>628</v>
      </c>
      <c r="R25" s="51">
        <f>'ごみ処理量内訳'!H25</f>
        <v>407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12"/>
        <v>118</v>
      </c>
      <c r="W25" s="51">
        <f>'資源化量内訳'!M25</f>
        <v>0</v>
      </c>
      <c r="X25" s="51">
        <f>'資源化量内訳'!N25</f>
        <v>0</v>
      </c>
      <c r="Y25" s="51">
        <f>'資源化量内訳'!O25</f>
        <v>10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108</v>
      </c>
      <c r="AD25" s="51">
        <f t="shared" si="13"/>
        <v>10840</v>
      </c>
      <c r="AE25" s="52">
        <f t="shared" si="14"/>
        <v>100</v>
      </c>
      <c r="AF25" s="51">
        <f>'資源化量内訳'!AB25</f>
        <v>0</v>
      </c>
      <c r="AG25" s="51">
        <f>'資源化量内訳'!AJ25</f>
        <v>244</v>
      </c>
      <c r="AH25" s="51">
        <f>'資源化量内訳'!AR25</f>
        <v>407</v>
      </c>
      <c r="AI25" s="51">
        <f>'資源化量内訳'!AZ25</f>
        <v>0</v>
      </c>
      <c r="AJ25" s="51">
        <f>'資源化量内訳'!BH25</f>
        <v>0</v>
      </c>
      <c r="AK25" s="51" t="s">
        <v>74</v>
      </c>
      <c r="AL25" s="51">
        <f t="shared" si="15"/>
        <v>651</v>
      </c>
      <c r="AM25" s="52">
        <f t="shared" si="16"/>
        <v>19.186326432354356</v>
      </c>
      <c r="AN25" s="51">
        <f>'ごみ処理量内訳'!AC25</f>
        <v>0</v>
      </c>
      <c r="AO25" s="51">
        <f>'ごみ処理量内訳'!AD25</f>
        <v>1071</v>
      </c>
      <c r="AP25" s="51">
        <f>'ごみ処理量内訳'!AE25</f>
        <v>236</v>
      </c>
      <c r="AQ25" s="51">
        <f t="shared" si="17"/>
        <v>1307</v>
      </c>
    </row>
    <row r="26" spans="1:43" ht="13.5">
      <c r="A26" s="26" t="s">
        <v>97</v>
      </c>
      <c r="B26" s="49" t="s">
        <v>135</v>
      </c>
      <c r="C26" s="50" t="s">
        <v>136</v>
      </c>
      <c r="D26" s="51">
        <v>1915</v>
      </c>
      <c r="E26" s="51">
        <v>1915</v>
      </c>
      <c r="F26" s="51">
        <f>'ごみ搬入量内訳'!H26</f>
        <v>379</v>
      </c>
      <c r="G26" s="51">
        <f>'ごみ搬入量内訳'!AG26</f>
        <v>156</v>
      </c>
      <c r="H26" s="51">
        <f>'ごみ搬入量内訳'!AH26</f>
        <v>0</v>
      </c>
      <c r="I26" s="51">
        <f t="shared" si="9"/>
        <v>535</v>
      </c>
      <c r="J26" s="51">
        <f t="shared" si="10"/>
        <v>765.4064880718195</v>
      </c>
      <c r="K26" s="51">
        <f>('ごみ搬入量内訳'!E26+'ごみ搬入量内訳'!AH26)/'ごみ処理概要'!D26/365*1000000</f>
        <v>765.4064880718195</v>
      </c>
      <c r="L26" s="51">
        <f>'ごみ搬入量内訳'!F26/'ごみ処理概要'!D26/365*1000000</f>
        <v>0</v>
      </c>
      <c r="M26" s="51">
        <f>'資源化量内訳'!BP26</f>
        <v>0</v>
      </c>
      <c r="N26" s="51">
        <f>'ごみ処理量内訳'!E26</f>
        <v>474</v>
      </c>
      <c r="O26" s="51">
        <f>'ごみ処理量内訳'!L26</f>
        <v>51</v>
      </c>
      <c r="P26" s="51">
        <f t="shared" si="11"/>
        <v>45</v>
      </c>
      <c r="Q26" s="51">
        <f>'ごみ処理量内訳'!G26</f>
        <v>17</v>
      </c>
      <c r="R26" s="51">
        <f>'ごみ処理量内訳'!H26</f>
        <v>28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12"/>
        <v>3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3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13"/>
        <v>573</v>
      </c>
      <c r="AE26" s="52">
        <f t="shared" si="14"/>
        <v>91.09947643979058</v>
      </c>
      <c r="AF26" s="51">
        <f>'資源化量内訳'!AB26</f>
        <v>0</v>
      </c>
      <c r="AG26" s="51">
        <f>'資源化量内訳'!AJ26</f>
        <v>17</v>
      </c>
      <c r="AH26" s="51">
        <f>'資源化量内訳'!AR26</f>
        <v>28</v>
      </c>
      <c r="AI26" s="51">
        <f>'資源化量内訳'!AZ26</f>
        <v>0</v>
      </c>
      <c r="AJ26" s="51">
        <f>'資源化量内訳'!BH26</f>
        <v>0</v>
      </c>
      <c r="AK26" s="51" t="s">
        <v>74</v>
      </c>
      <c r="AL26" s="51">
        <f t="shared" si="15"/>
        <v>45</v>
      </c>
      <c r="AM26" s="52">
        <f t="shared" si="16"/>
        <v>8.37696335078534</v>
      </c>
      <c r="AN26" s="51">
        <f>'ごみ処理量内訳'!AC26</f>
        <v>51</v>
      </c>
      <c r="AO26" s="51">
        <f>'ごみ処理量内訳'!AD26</f>
        <v>51</v>
      </c>
      <c r="AP26" s="51">
        <f>'ごみ処理量内訳'!AE26</f>
        <v>0</v>
      </c>
      <c r="AQ26" s="51">
        <f t="shared" si="17"/>
        <v>102</v>
      </c>
    </row>
    <row r="27" spans="1:43" ht="13.5">
      <c r="A27" s="26" t="s">
        <v>97</v>
      </c>
      <c r="B27" s="49" t="s">
        <v>137</v>
      </c>
      <c r="C27" s="50" t="s">
        <v>138</v>
      </c>
      <c r="D27" s="51">
        <v>1970</v>
      </c>
      <c r="E27" s="51">
        <v>1970</v>
      </c>
      <c r="F27" s="51">
        <f>'ごみ搬入量内訳'!H27</f>
        <v>663</v>
      </c>
      <c r="G27" s="51">
        <f>'ごみ搬入量内訳'!AG27</f>
        <v>5</v>
      </c>
      <c r="H27" s="51">
        <f>'ごみ搬入量内訳'!AH27</f>
        <v>0</v>
      </c>
      <c r="I27" s="51">
        <f t="shared" si="9"/>
        <v>668</v>
      </c>
      <c r="J27" s="51">
        <f t="shared" si="10"/>
        <v>929.003546345873</v>
      </c>
      <c r="K27" s="51">
        <f>('ごみ搬入量内訳'!E27+'ごみ搬入量内訳'!AH27)/'ごみ処理概要'!D27/365*1000000</f>
        <v>696.7526597594048</v>
      </c>
      <c r="L27" s="51">
        <f>'ごみ搬入量内訳'!F27/'ごみ処理概要'!D27/365*1000000</f>
        <v>232.25088658646825</v>
      </c>
      <c r="M27" s="51">
        <f>'資源化量内訳'!BP27</f>
        <v>0</v>
      </c>
      <c r="N27" s="51">
        <f>'ごみ処理量内訳'!E27</f>
        <v>492</v>
      </c>
      <c r="O27" s="51">
        <f>'ごみ処理量内訳'!L27</f>
        <v>0</v>
      </c>
      <c r="P27" s="51">
        <f t="shared" si="11"/>
        <v>62</v>
      </c>
      <c r="Q27" s="51">
        <f>'ごみ処理量内訳'!G27</f>
        <v>39</v>
      </c>
      <c r="R27" s="51">
        <f>'ごみ処理量内訳'!H27</f>
        <v>23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12"/>
        <v>114</v>
      </c>
      <c r="W27" s="51">
        <f>'資源化量内訳'!M27</f>
        <v>101</v>
      </c>
      <c r="X27" s="51">
        <f>'資源化量内訳'!N27</f>
        <v>0</v>
      </c>
      <c r="Y27" s="51">
        <f>'資源化量内訳'!O27</f>
        <v>0</v>
      </c>
      <c r="Z27" s="51">
        <f>'資源化量内訳'!P27</f>
        <v>3</v>
      </c>
      <c r="AA27" s="51">
        <f>'資源化量内訳'!Q27</f>
        <v>10</v>
      </c>
      <c r="AB27" s="51">
        <f>'資源化量内訳'!R27</f>
        <v>0</v>
      </c>
      <c r="AC27" s="51">
        <f>'資源化量内訳'!S27</f>
        <v>0</v>
      </c>
      <c r="AD27" s="51">
        <f t="shared" si="13"/>
        <v>668</v>
      </c>
      <c r="AE27" s="52">
        <f t="shared" si="14"/>
        <v>100</v>
      </c>
      <c r="AF27" s="51">
        <f>'資源化量内訳'!AB27</f>
        <v>0</v>
      </c>
      <c r="AG27" s="51">
        <f>'資源化量内訳'!AJ27</f>
        <v>15</v>
      </c>
      <c r="AH27" s="51">
        <f>'資源化量内訳'!AR27</f>
        <v>11</v>
      </c>
      <c r="AI27" s="51">
        <f>'資源化量内訳'!AZ27</f>
        <v>0</v>
      </c>
      <c r="AJ27" s="51">
        <f>'資源化量内訳'!BH27</f>
        <v>0</v>
      </c>
      <c r="AK27" s="51" t="s">
        <v>74</v>
      </c>
      <c r="AL27" s="51">
        <f t="shared" si="15"/>
        <v>26</v>
      </c>
      <c r="AM27" s="52">
        <f t="shared" si="16"/>
        <v>20.958083832335326</v>
      </c>
      <c r="AN27" s="51">
        <f>'ごみ処理量内訳'!AC27</f>
        <v>0</v>
      </c>
      <c r="AO27" s="51">
        <f>'ごみ処理量内訳'!AD27</f>
        <v>55</v>
      </c>
      <c r="AP27" s="51">
        <f>'ごみ処理量内訳'!AE27</f>
        <v>27</v>
      </c>
      <c r="AQ27" s="51">
        <f t="shared" si="17"/>
        <v>82</v>
      </c>
    </row>
    <row r="28" spans="1:43" ht="13.5">
      <c r="A28" s="26" t="s">
        <v>97</v>
      </c>
      <c r="B28" s="49" t="s">
        <v>139</v>
      </c>
      <c r="C28" s="50" t="s">
        <v>140</v>
      </c>
      <c r="D28" s="51">
        <v>32456</v>
      </c>
      <c r="E28" s="51">
        <v>32456</v>
      </c>
      <c r="F28" s="51">
        <f>'ごみ搬入量内訳'!H28</f>
        <v>10889</v>
      </c>
      <c r="G28" s="51">
        <f>'ごみ搬入量内訳'!AG28</f>
        <v>2452</v>
      </c>
      <c r="H28" s="51">
        <f>'ごみ搬入量内訳'!AH28</f>
        <v>0</v>
      </c>
      <c r="I28" s="51">
        <f t="shared" si="9"/>
        <v>13341</v>
      </c>
      <c r="J28" s="51">
        <f t="shared" si="10"/>
        <v>1126.161108316085</v>
      </c>
      <c r="K28" s="51">
        <f>('ごみ搬入量内訳'!E28+'ごみ搬入量内訳'!AH28)/'ごみ処理概要'!D28/365*1000000</f>
        <v>694.3858239268507</v>
      </c>
      <c r="L28" s="51">
        <f>'ごみ搬入量内訳'!F28/'ごみ処理概要'!D28/365*1000000</f>
        <v>431.77528438923423</v>
      </c>
      <c r="M28" s="51">
        <f>'資源化量内訳'!BP28</f>
        <v>1227</v>
      </c>
      <c r="N28" s="51">
        <f>'ごみ処理量内訳'!E28</f>
        <v>9708</v>
      </c>
      <c r="O28" s="51">
        <f>'ごみ処理量内訳'!L28</f>
        <v>2275</v>
      </c>
      <c r="P28" s="51">
        <f t="shared" si="11"/>
        <v>982</v>
      </c>
      <c r="Q28" s="51">
        <f>'ごみ処理量内訳'!G28</f>
        <v>982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12"/>
        <v>377</v>
      </c>
      <c r="W28" s="51">
        <f>'資源化量内訳'!M28</f>
        <v>0</v>
      </c>
      <c r="X28" s="51">
        <f>'資源化量内訳'!N28</f>
        <v>0</v>
      </c>
      <c r="Y28" s="51">
        <f>'資源化量内訳'!O28</f>
        <v>141</v>
      </c>
      <c r="Z28" s="51">
        <f>'資源化量内訳'!P28</f>
        <v>25</v>
      </c>
      <c r="AA28" s="51">
        <f>'資源化量内訳'!Q28</f>
        <v>211</v>
      </c>
      <c r="AB28" s="51">
        <f>'資源化量内訳'!R28</f>
        <v>0</v>
      </c>
      <c r="AC28" s="51">
        <f>'資源化量内訳'!S28</f>
        <v>0</v>
      </c>
      <c r="AD28" s="51">
        <f t="shared" si="13"/>
        <v>13342</v>
      </c>
      <c r="AE28" s="52">
        <f t="shared" si="14"/>
        <v>82.9485834207765</v>
      </c>
      <c r="AF28" s="51">
        <f>'資源化量内訳'!AB28</f>
        <v>0</v>
      </c>
      <c r="AG28" s="51">
        <f>'資源化量内訳'!AJ28</f>
        <v>463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74</v>
      </c>
      <c r="AL28" s="51">
        <f t="shared" si="15"/>
        <v>463</v>
      </c>
      <c r="AM28" s="52">
        <f t="shared" si="16"/>
        <v>14.187658727434965</v>
      </c>
      <c r="AN28" s="51">
        <f>'ごみ処理量内訳'!AC28</f>
        <v>2275</v>
      </c>
      <c r="AO28" s="51">
        <f>'ごみ処理量内訳'!AD28</f>
        <v>1167</v>
      </c>
      <c r="AP28" s="51">
        <f>'ごみ処理量内訳'!AE28</f>
        <v>361</v>
      </c>
      <c r="AQ28" s="51">
        <f t="shared" si="17"/>
        <v>3803</v>
      </c>
    </row>
    <row r="29" spans="1:43" ht="13.5">
      <c r="A29" s="26" t="s">
        <v>97</v>
      </c>
      <c r="B29" s="49" t="s">
        <v>141</v>
      </c>
      <c r="C29" s="50" t="s">
        <v>142</v>
      </c>
      <c r="D29" s="51">
        <v>12815</v>
      </c>
      <c r="E29" s="51">
        <v>12815</v>
      </c>
      <c r="F29" s="51">
        <f>'ごみ搬入量内訳'!H29</f>
        <v>3721</v>
      </c>
      <c r="G29" s="51">
        <f>'ごみ搬入量内訳'!AG29</f>
        <v>104</v>
      </c>
      <c r="H29" s="51">
        <f>'ごみ搬入量内訳'!AH29</f>
        <v>0</v>
      </c>
      <c r="I29" s="51">
        <f t="shared" si="9"/>
        <v>3825</v>
      </c>
      <c r="J29" s="51">
        <f t="shared" si="10"/>
        <v>817.7488922976606</v>
      </c>
      <c r="K29" s="51">
        <f>('ごみ搬入量内訳'!E29+'ごみ搬入量内訳'!AH29)/'ごみ処理概要'!D29/365*1000000</f>
        <v>597.3308248574284</v>
      </c>
      <c r="L29" s="51">
        <f>'ごみ搬入量内訳'!F29/'ごみ処理概要'!D29/365*1000000</f>
        <v>220.41806744023216</v>
      </c>
      <c r="M29" s="51">
        <f>'資源化量内訳'!BP29</f>
        <v>557</v>
      </c>
      <c r="N29" s="51">
        <f>'ごみ処理量内訳'!E29</f>
        <v>3329</v>
      </c>
      <c r="O29" s="51">
        <f>'ごみ処理量内訳'!L29</f>
        <v>80</v>
      </c>
      <c r="P29" s="51">
        <f t="shared" si="11"/>
        <v>278</v>
      </c>
      <c r="Q29" s="51">
        <f>'ごみ処理量内訳'!G29</f>
        <v>278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137</v>
      </c>
      <c r="W29" s="51">
        <f>'資源化量内訳'!M29</f>
        <v>0</v>
      </c>
      <c r="X29" s="51">
        <f>'資源化量内訳'!N29</f>
        <v>29</v>
      </c>
      <c r="Y29" s="51">
        <f>'資源化量内訳'!O29</f>
        <v>57</v>
      </c>
      <c r="Z29" s="51">
        <f>'資源化量内訳'!P29</f>
        <v>5</v>
      </c>
      <c r="AA29" s="51">
        <f>'資源化量内訳'!Q29</f>
        <v>46</v>
      </c>
      <c r="AB29" s="51">
        <f>'資源化量内訳'!R29</f>
        <v>0</v>
      </c>
      <c r="AC29" s="51">
        <f>'資源化量内訳'!S29</f>
        <v>0</v>
      </c>
      <c r="AD29" s="51">
        <f t="shared" si="13"/>
        <v>3824</v>
      </c>
      <c r="AE29" s="52">
        <f t="shared" si="14"/>
        <v>97.90794979079497</v>
      </c>
      <c r="AF29" s="51">
        <f>'資源化量内訳'!AB29</f>
        <v>0</v>
      </c>
      <c r="AG29" s="51">
        <f>'資源化量内訳'!AJ29</f>
        <v>47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74</v>
      </c>
      <c r="AL29" s="51">
        <f t="shared" si="15"/>
        <v>47</v>
      </c>
      <c r="AM29" s="52">
        <f t="shared" si="16"/>
        <v>16.913946587537094</v>
      </c>
      <c r="AN29" s="51">
        <f>'ごみ処理量内訳'!AC29</f>
        <v>80</v>
      </c>
      <c r="AO29" s="51">
        <f>'ごみ処理量内訳'!AD29</f>
        <v>399</v>
      </c>
      <c r="AP29" s="51">
        <f>'ごみ処理量内訳'!AE29</f>
        <v>185</v>
      </c>
      <c r="AQ29" s="51">
        <f t="shared" si="17"/>
        <v>664</v>
      </c>
    </row>
    <row r="30" spans="1:43" ht="13.5">
      <c r="A30" s="26" t="s">
        <v>97</v>
      </c>
      <c r="B30" s="49" t="s">
        <v>143</v>
      </c>
      <c r="C30" s="50" t="s">
        <v>144</v>
      </c>
      <c r="D30" s="51">
        <v>2084</v>
      </c>
      <c r="E30" s="51">
        <v>2084</v>
      </c>
      <c r="F30" s="51">
        <f>'ごみ搬入量内訳'!H30</f>
        <v>553</v>
      </c>
      <c r="G30" s="51">
        <f>'ごみ搬入量内訳'!AG30</f>
        <v>89</v>
      </c>
      <c r="H30" s="51">
        <f>'ごみ搬入量内訳'!AH30</f>
        <v>0</v>
      </c>
      <c r="I30" s="51">
        <f t="shared" si="9"/>
        <v>642</v>
      </c>
      <c r="J30" s="51">
        <f t="shared" si="10"/>
        <v>844.0038913575054</v>
      </c>
      <c r="K30" s="51">
        <f>('ごみ搬入量内訳'!E30+'ごみ搬入量内訳'!AH30)/'ごみ処理概要'!D30/365*1000000</f>
        <v>673.0996765966397</v>
      </c>
      <c r="L30" s="51">
        <f>'ごみ搬入量内訳'!F30/'ごみ処理概要'!D30/365*1000000</f>
        <v>170.90421476086556</v>
      </c>
      <c r="M30" s="51">
        <f>'資源化量内訳'!BP30</f>
        <v>41</v>
      </c>
      <c r="N30" s="51">
        <f>'ごみ処理量内訳'!E30</f>
        <v>556</v>
      </c>
      <c r="O30" s="51">
        <f>'ごみ処理量内訳'!L30</f>
        <v>1</v>
      </c>
      <c r="P30" s="51">
        <f t="shared" si="11"/>
        <v>86</v>
      </c>
      <c r="Q30" s="51">
        <f>'ごみ処理量内訳'!G30</f>
        <v>70</v>
      </c>
      <c r="R30" s="51">
        <f>'ごみ処理量内訳'!H30</f>
        <v>16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12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13"/>
        <v>643</v>
      </c>
      <c r="AE30" s="52">
        <f t="shared" si="14"/>
        <v>99.84447900466563</v>
      </c>
      <c r="AF30" s="51">
        <f>'資源化量内訳'!AB30</f>
        <v>0</v>
      </c>
      <c r="AG30" s="51">
        <f>'資源化量内訳'!AJ30</f>
        <v>32</v>
      </c>
      <c r="AH30" s="51">
        <f>'資源化量内訳'!AR30</f>
        <v>16</v>
      </c>
      <c r="AI30" s="51">
        <f>'資源化量内訳'!AZ30</f>
        <v>0</v>
      </c>
      <c r="AJ30" s="51">
        <f>'資源化量内訳'!BH30</f>
        <v>0</v>
      </c>
      <c r="AK30" s="51" t="s">
        <v>74</v>
      </c>
      <c r="AL30" s="51">
        <f t="shared" si="15"/>
        <v>48</v>
      </c>
      <c r="AM30" s="52">
        <f t="shared" si="16"/>
        <v>13.011695906432749</v>
      </c>
      <c r="AN30" s="51">
        <f>'ごみ処理量内訳'!AC30</f>
        <v>1</v>
      </c>
      <c r="AO30" s="51">
        <f>'ごみ処理量内訳'!AD30</f>
        <v>67</v>
      </c>
      <c r="AP30" s="51">
        <f>'ごみ処理量内訳'!AE30</f>
        <v>27</v>
      </c>
      <c r="AQ30" s="51">
        <f t="shared" si="17"/>
        <v>95</v>
      </c>
    </row>
    <row r="31" spans="1:43" ht="13.5">
      <c r="A31" s="26" t="s">
        <v>97</v>
      </c>
      <c r="B31" s="49" t="s">
        <v>145</v>
      </c>
      <c r="C31" s="50" t="s">
        <v>70</v>
      </c>
      <c r="D31" s="51">
        <v>9598</v>
      </c>
      <c r="E31" s="51">
        <v>9598</v>
      </c>
      <c r="F31" s="51">
        <f>'ごみ搬入量内訳'!H31</f>
        <v>3855</v>
      </c>
      <c r="G31" s="51">
        <f>'ごみ搬入量内訳'!AG31</f>
        <v>85</v>
      </c>
      <c r="H31" s="51">
        <f>'ごみ搬入量内訳'!AH31</f>
        <v>0</v>
      </c>
      <c r="I31" s="51">
        <f t="shared" si="9"/>
        <v>3940</v>
      </c>
      <c r="J31" s="51">
        <f t="shared" si="10"/>
        <v>1124.6635286460935</v>
      </c>
      <c r="K31" s="51">
        <f>('ごみ搬入量内訳'!E31+'ごみ搬入量内訳'!AH31)/'ごみ処理概要'!D31/365*1000000</f>
        <v>745.5891210212174</v>
      </c>
      <c r="L31" s="51">
        <f>'ごみ搬入量内訳'!F31/'ごみ処理概要'!D31/365*1000000</f>
        <v>379.0744076248762</v>
      </c>
      <c r="M31" s="51">
        <f>'資源化量内訳'!BP31</f>
        <v>0</v>
      </c>
      <c r="N31" s="51">
        <f>'ごみ処理量内訳'!E31</f>
        <v>3079</v>
      </c>
      <c r="O31" s="51">
        <f>'ごみ処理量内訳'!L31</f>
        <v>36</v>
      </c>
      <c r="P31" s="51">
        <f t="shared" si="11"/>
        <v>292</v>
      </c>
      <c r="Q31" s="51">
        <f>'ごみ処理量内訳'!G31</f>
        <v>292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532</v>
      </c>
      <c r="W31" s="51">
        <f>'資源化量内訳'!M31</f>
        <v>412</v>
      </c>
      <c r="X31" s="51">
        <f>'資源化量内訳'!N31</f>
        <v>9</v>
      </c>
      <c r="Y31" s="51">
        <f>'資源化量内訳'!O31</f>
        <v>34</v>
      </c>
      <c r="Z31" s="51">
        <f>'資源化量内訳'!P31</f>
        <v>8</v>
      </c>
      <c r="AA31" s="51">
        <f>'資源化量内訳'!Q31</f>
        <v>47</v>
      </c>
      <c r="AB31" s="51">
        <f>'資源化量内訳'!R31</f>
        <v>22</v>
      </c>
      <c r="AC31" s="51">
        <f>'資源化量内訳'!S31</f>
        <v>0</v>
      </c>
      <c r="AD31" s="51">
        <f t="shared" si="13"/>
        <v>3939</v>
      </c>
      <c r="AE31" s="52">
        <f t="shared" si="14"/>
        <v>99.08606245239908</v>
      </c>
      <c r="AF31" s="51">
        <f>'資源化量内訳'!AB31</f>
        <v>0</v>
      </c>
      <c r="AG31" s="51">
        <f>'資源化量内訳'!AJ31</f>
        <v>109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74</v>
      </c>
      <c r="AL31" s="51">
        <f t="shared" si="15"/>
        <v>109</v>
      </c>
      <c r="AM31" s="52">
        <f t="shared" si="16"/>
        <v>16.273165778116272</v>
      </c>
      <c r="AN31" s="51">
        <f>'ごみ処理量内訳'!AC31</f>
        <v>36</v>
      </c>
      <c r="AO31" s="51">
        <f>'ごみ処理量内訳'!AD31</f>
        <v>370</v>
      </c>
      <c r="AP31" s="51">
        <f>'ごみ処理量内訳'!AE31</f>
        <v>138</v>
      </c>
      <c r="AQ31" s="51">
        <f t="shared" si="17"/>
        <v>544</v>
      </c>
    </row>
    <row r="32" spans="1:43" ht="13.5">
      <c r="A32" s="26" t="s">
        <v>97</v>
      </c>
      <c r="B32" s="49" t="s">
        <v>146</v>
      </c>
      <c r="C32" s="50" t="s">
        <v>147</v>
      </c>
      <c r="D32" s="51">
        <v>9926</v>
      </c>
      <c r="E32" s="51">
        <v>9926</v>
      </c>
      <c r="F32" s="51">
        <f>'ごみ搬入量内訳'!H32</f>
        <v>1610</v>
      </c>
      <c r="G32" s="51">
        <f>'ごみ搬入量内訳'!AG32</f>
        <v>398</v>
      </c>
      <c r="H32" s="51">
        <f>'ごみ搬入量内訳'!AH32</f>
        <v>0</v>
      </c>
      <c r="I32" s="51">
        <f t="shared" si="9"/>
        <v>2008</v>
      </c>
      <c r="J32" s="51">
        <f t="shared" si="10"/>
        <v>554.2383500920511</v>
      </c>
      <c r="K32" s="51">
        <f>('ごみ搬入量内訳'!E32+'ごみ搬入量内訳'!AH32)/'ごみ処理概要'!D32/365*1000000</f>
        <v>459.2891506738909</v>
      </c>
      <c r="L32" s="51">
        <f>'ごみ搬入量内訳'!F32/'ごみ処理概要'!D32/365*1000000</f>
        <v>94.94919941816015</v>
      </c>
      <c r="M32" s="51">
        <f>'資源化量内訳'!BP32</f>
        <v>204</v>
      </c>
      <c r="N32" s="51">
        <f>'ごみ処理量内訳'!E32</f>
        <v>0</v>
      </c>
      <c r="O32" s="51">
        <f>'ごみ処理量内訳'!L32</f>
        <v>0</v>
      </c>
      <c r="P32" s="51">
        <f t="shared" si="11"/>
        <v>1807</v>
      </c>
      <c r="Q32" s="51">
        <f>'ごみ処理量内訳'!G32</f>
        <v>0</v>
      </c>
      <c r="R32" s="51">
        <f>'ごみ処理量内訳'!H32</f>
        <v>209</v>
      </c>
      <c r="S32" s="51">
        <f>'ごみ処理量内訳'!I32</f>
        <v>0</v>
      </c>
      <c r="T32" s="51">
        <f>'ごみ処理量内訳'!J32</f>
        <v>1598</v>
      </c>
      <c r="U32" s="51">
        <f>'ごみ処理量内訳'!K32</f>
        <v>0</v>
      </c>
      <c r="V32" s="51">
        <f t="shared" si="12"/>
        <v>201</v>
      </c>
      <c r="W32" s="51">
        <f>'資源化量内訳'!M32</f>
        <v>66</v>
      </c>
      <c r="X32" s="51">
        <f>'資源化量内訳'!N32</f>
        <v>18</v>
      </c>
      <c r="Y32" s="51">
        <f>'資源化量内訳'!O32</f>
        <v>109</v>
      </c>
      <c r="Z32" s="51">
        <f>'資源化量内訳'!P32</f>
        <v>8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13"/>
        <v>2008</v>
      </c>
      <c r="AE32" s="52">
        <f t="shared" si="14"/>
        <v>100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130</v>
      </c>
      <c r="AI32" s="51">
        <f>'資源化量内訳'!AZ32</f>
        <v>0</v>
      </c>
      <c r="AJ32" s="51">
        <f>'資源化量内訳'!BH32</f>
        <v>1592</v>
      </c>
      <c r="AK32" s="51" t="s">
        <v>74</v>
      </c>
      <c r="AL32" s="51">
        <f t="shared" si="15"/>
        <v>1722</v>
      </c>
      <c r="AM32" s="52">
        <f t="shared" si="16"/>
        <v>96.15732368896926</v>
      </c>
      <c r="AN32" s="51">
        <f>'ごみ処理量内訳'!AC32</f>
        <v>0</v>
      </c>
      <c r="AO32" s="51">
        <f>'ごみ処理量内訳'!AD32</f>
        <v>0</v>
      </c>
      <c r="AP32" s="51">
        <f>'ごみ処理量内訳'!AE32</f>
        <v>85</v>
      </c>
      <c r="AQ32" s="51">
        <f t="shared" si="17"/>
        <v>85</v>
      </c>
    </row>
    <row r="33" spans="1:43" ht="13.5">
      <c r="A33" s="26" t="s">
        <v>97</v>
      </c>
      <c r="B33" s="49" t="s">
        <v>148</v>
      </c>
      <c r="C33" s="50" t="s">
        <v>149</v>
      </c>
      <c r="D33" s="51">
        <v>1445</v>
      </c>
      <c r="E33" s="51">
        <v>1445</v>
      </c>
      <c r="F33" s="51">
        <f>'ごみ搬入量内訳'!H33</f>
        <v>221</v>
      </c>
      <c r="G33" s="51">
        <f>'ごみ搬入量内訳'!AG33</f>
        <v>37</v>
      </c>
      <c r="H33" s="51">
        <f>'ごみ搬入量内訳'!AH33</f>
        <v>0</v>
      </c>
      <c r="I33" s="51">
        <f t="shared" si="9"/>
        <v>258</v>
      </c>
      <c r="J33" s="51">
        <f t="shared" si="10"/>
        <v>489.1690761719675</v>
      </c>
      <c r="K33" s="51">
        <f>('ごみ搬入量内訳'!E33+'ごみ搬入量内訳'!AH33)/'ごみ処理概要'!D33/365*1000000</f>
        <v>422.80893017964644</v>
      </c>
      <c r="L33" s="51">
        <f>'ごみ搬入量内訳'!F33/'ごみ処理概要'!D33/365*1000000</f>
        <v>66.3601459923212</v>
      </c>
      <c r="M33" s="51">
        <f>'資源化量内訳'!BP33</f>
        <v>52</v>
      </c>
      <c r="N33" s="51">
        <f>'ごみ処理量内訳'!E33</f>
        <v>0</v>
      </c>
      <c r="O33" s="51">
        <f>'ごみ処理量内訳'!L33</f>
        <v>0</v>
      </c>
      <c r="P33" s="51">
        <f t="shared" si="11"/>
        <v>258</v>
      </c>
      <c r="Q33" s="51">
        <f>'ごみ処理量内訳'!G33</f>
        <v>0</v>
      </c>
      <c r="R33" s="51">
        <f>'ごみ処理量内訳'!H33</f>
        <v>56</v>
      </c>
      <c r="S33" s="51">
        <f>'ごみ処理量内訳'!I33</f>
        <v>0</v>
      </c>
      <c r="T33" s="51">
        <f>'ごみ処理量内訳'!J33</f>
        <v>202</v>
      </c>
      <c r="U33" s="51">
        <f>'ごみ処理量内訳'!K33</f>
        <v>0</v>
      </c>
      <c r="V33" s="51">
        <f t="shared" si="12"/>
        <v>21</v>
      </c>
      <c r="W33" s="51">
        <f>'資源化量内訳'!M33</f>
        <v>3</v>
      </c>
      <c r="X33" s="51">
        <f>'資源化量内訳'!N33</f>
        <v>2</v>
      </c>
      <c r="Y33" s="51">
        <f>'資源化量内訳'!O33</f>
        <v>15</v>
      </c>
      <c r="Z33" s="51">
        <f>'資源化量内訳'!P33</f>
        <v>1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13"/>
        <v>279</v>
      </c>
      <c r="AE33" s="52">
        <f t="shared" si="14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22</v>
      </c>
      <c r="AI33" s="51">
        <f>'資源化量内訳'!AZ33</f>
        <v>0</v>
      </c>
      <c r="AJ33" s="51">
        <f>'資源化量内訳'!BH33</f>
        <v>201</v>
      </c>
      <c r="AK33" s="51" t="s">
        <v>74</v>
      </c>
      <c r="AL33" s="51">
        <f t="shared" si="15"/>
        <v>223</v>
      </c>
      <c r="AM33" s="52">
        <f t="shared" si="16"/>
        <v>89.42598187311178</v>
      </c>
      <c r="AN33" s="51">
        <f>'ごみ処理量内訳'!AC33</f>
        <v>0</v>
      </c>
      <c r="AO33" s="51">
        <f>'ごみ処理量内訳'!AD33</f>
        <v>0</v>
      </c>
      <c r="AP33" s="51">
        <f>'ごみ処理量内訳'!AE33</f>
        <v>7</v>
      </c>
      <c r="AQ33" s="51">
        <f t="shared" si="17"/>
        <v>7</v>
      </c>
    </row>
    <row r="34" spans="1:43" ht="13.5">
      <c r="A34" s="26" t="s">
        <v>97</v>
      </c>
      <c r="B34" s="49" t="s">
        <v>150</v>
      </c>
      <c r="C34" s="50" t="s">
        <v>151</v>
      </c>
      <c r="D34" s="51">
        <v>868</v>
      </c>
      <c r="E34" s="51">
        <v>868</v>
      </c>
      <c r="F34" s="51">
        <f>'ごみ搬入量内訳'!H34</f>
        <v>167</v>
      </c>
      <c r="G34" s="51">
        <f>'ごみ搬入量内訳'!AG34</f>
        <v>16</v>
      </c>
      <c r="H34" s="51">
        <f>'ごみ搬入量内訳'!AH34</f>
        <v>0</v>
      </c>
      <c r="I34" s="51">
        <f t="shared" si="9"/>
        <v>183</v>
      </c>
      <c r="J34" s="51">
        <f t="shared" si="10"/>
        <v>577.6150495549523</v>
      </c>
      <c r="K34" s="51">
        <f>('ごみ搬入量内訳'!E34+'ごみ搬入量内訳'!AH34)/'ごみ処理概要'!D34/365*1000000</f>
        <v>441.89129474149354</v>
      </c>
      <c r="L34" s="51">
        <f>'ごみ搬入量内訳'!F34/'ごみ処理概要'!D34/365*1000000</f>
        <v>135.72375481345875</v>
      </c>
      <c r="M34" s="51">
        <f>'資源化量内訳'!BP34</f>
        <v>19</v>
      </c>
      <c r="N34" s="51">
        <f>'ごみ処理量内訳'!E34</f>
        <v>0</v>
      </c>
      <c r="O34" s="51">
        <f>'ごみ処理量内訳'!L34</f>
        <v>0</v>
      </c>
      <c r="P34" s="51">
        <f t="shared" si="11"/>
        <v>171</v>
      </c>
      <c r="Q34" s="51">
        <f>'ごみ処理量内訳'!G34</f>
        <v>0</v>
      </c>
      <c r="R34" s="51">
        <f>'ごみ処理量内訳'!H34</f>
        <v>21</v>
      </c>
      <c r="S34" s="51">
        <f>'ごみ処理量内訳'!I34</f>
        <v>0</v>
      </c>
      <c r="T34" s="51">
        <f>'ごみ処理量内訳'!J34</f>
        <v>150</v>
      </c>
      <c r="U34" s="51">
        <f>'ごみ処理量内訳'!K34</f>
        <v>0</v>
      </c>
      <c r="V34" s="51">
        <f t="shared" si="12"/>
        <v>12</v>
      </c>
      <c r="W34" s="51">
        <f>'資源化量内訳'!M34</f>
        <v>2</v>
      </c>
      <c r="X34" s="51">
        <f>'資源化量内訳'!N34</f>
        <v>1</v>
      </c>
      <c r="Y34" s="51">
        <f>'資源化量内訳'!O34</f>
        <v>8</v>
      </c>
      <c r="Z34" s="51">
        <f>'資源化量内訳'!P34</f>
        <v>1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13"/>
        <v>183</v>
      </c>
      <c r="AE34" s="52">
        <f t="shared" si="14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13</v>
      </c>
      <c r="AI34" s="51">
        <f>'資源化量内訳'!AZ34</f>
        <v>0</v>
      </c>
      <c r="AJ34" s="51">
        <f>'資源化量内訳'!BH34</f>
        <v>149</v>
      </c>
      <c r="AK34" s="51" t="s">
        <v>74</v>
      </c>
      <c r="AL34" s="51">
        <f t="shared" si="15"/>
        <v>162</v>
      </c>
      <c r="AM34" s="52">
        <f t="shared" si="16"/>
        <v>95.54455445544554</v>
      </c>
      <c r="AN34" s="51">
        <f>'ごみ処理量内訳'!AC34</f>
        <v>0</v>
      </c>
      <c r="AO34" s="51">
        <f>'ごみ処理量内訳'!AD34</f>
        <v>0</v>
      </c>
      <c r="AP34" s="51">
        <f>'ごみ処理量内訳'!AE34</f>
        <v>9</v>
      </c>
      <c r="AQ34" s="51">
        <f t="shared" si="17"/>
        <v>9</v>
      </c>
    </row>
    <row r="35" spans="1:43" ht="13.5">
      <c r="A35" s="26" t="s">
        <v>97</v>
      </c>
      <c r="B35" s="49" t="s">
        <v>152</v>
      </c>
      <c r="C35" s="50" t="s">
        <v>153</v>
      </c>
      <c r="D35" s="51">
        <v>981</v>
      </c>
      <c r="E35" s="51">
        <v>981</v>
      </c>
      <c r="F35" s="51">
        <f>'ごみ搬入量内訳'!H35</f>
        <v>247</v>
      </c>
      <c r="G35" s="51">
        <f>'ごみ搬入量内訳'!AG35</f>
        <v>12</v>
      </c>
      <c r="H35" s="51">
        <f>'ごみ搬入量内訳'!AH35</f>
        <v>0</v>
      </c>
      <c r="I35" s="51">
        <f t="shared" si="9"/>
        <v>259</v>
      </c>
      <c r="J35" s="51">
        <f t="shared" si="10"/>
        <v>723.3323558571768</v>
      </c>
      <c r="K35" s="51">
        <f>('ごみ搬入量内訳'!E35+'ごみ搬入量内訳'!AH35)/'ごみ処理概要'!D35/365*1000000</f>
        <v>480.35971122561546</v>
      </c>
      <c r="L35" s="51">
        <f>'ごみ搬入量内訳'!F35/'ごみ処理概要'!D35/365*1000000</f>
        <v>242.9726446315613</v>
      </c>
      <c r="M35" s="51">
        <f>'資源化量内訳'!BP35</f>
        <v>32</v>
      </c>
      <c r="N35" s="51">
        <f>'ごみ処理量内訳'!E35</f>
        <v>204</v>
      </c>
      <c r="O35" s="51">
        <f>'ごみ処理量内訳'!L35</f>
        <v>2</v>
      </c>
      <c r="P35" s="51">
        <f t="shared" si="11"/>
        <v>39</v>
      </c>
      <c r="Q35" s="51">
        <f>'ごみ処理量内訳'!G35</f>
        <v>27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12</v>
      </c>
      <c r="U35" s="51">
        <f>'ごみ処理量内訳'!K35</f>
        <v>0</v>
      </c>
      <c r="V35" s="51">
        <f t="shared" si="12"/>
        <v>14</v>
      </c>
      <c r="W35" s="51">
        <f>'資源化量内訳'!M35</f>
        <v>0</v>
      </c>
      <c r="X35" s="51">
        <f>'資源化量内訳'!N35</f>
        <v>0</v>
      </c>
      <c r="Y35" s="51">
        <f>'資源化量内訳'!O35</f>
        <v>13</v>
      </c>
      <c r="Z35" s="51">
        <f>'資源化量内訳'!P35</f>
        <v>1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259</v>
      </c>
      <c r="AE35" s="52">
        <f t="shared" si="14"/>
        <v>99.22779922779922</v>
      </c>
      <c r="AF35" s="51">
        <f>'資源化量内訳'!AB35</f>
        <v>0</v>
      </c>
      <c r="AG35" s="51">
        <f>'資源化量内訳'!AJ35</f>
        <v>15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12</v>
      </c>
      <c r="AK35" s="51" t="s">
        <v>74</v>
      </c>
      <c r="AL35" s="51">
        <f t="shared" si="15"/>
        <v>27</v>
      </c>
      <c r="AM35" s="52">
        <f t="shared" si="16"/>
        <v>25.085910652920962</v>
      </c>
      <c r="AN35" s="51">
        <f>'ごみ処理量内訳'!AC35</f>
        <v>2</v>
      </c>
      <c r="AO35" s="51">
        <f>'ごみ処理量内訳'!AD35</f>
        <v>18</v>
      </c>
      <c r="AP35" s="51">
        <f>'ごみ処理量内訳'!AE35</f>
        <v>10</v>
      </c>
      <c r="AQ35" s="51">
        <f t="shared" si="17"/>
        <v>30</v>
      </c>
    </row>
    <row r="36" spans="1:43" ht="13.5">
      <c r="A36" s="26" t="s">
        <v>97</v>
      </c>
      <c r="B36" s="49" t="s">
        <v>154</v>
      </c>
      <c r="C36" s="50" t="s">
        <v>155</v>
      </c>
      <c r="D36" s="51">
        <v>7291</v>
      </c>
      <c r="E36" s="51">
        <v>7291</v>
      </c>
      <c r="F36" s="51">
        <f>'ごみ搬入量内訳'!H36</f>
        <v>1722</v>
      </c>
      <c r="G36" s="51">
        <f>'ごみ搬入量内訳'!AG36</f>
        <v>174</v>
      </c>
      <c r="H36" s="51">
        <f>'ごみ搬入量内訳'!AH36</f>
        <v>0</v>
      </c>
      <c r="I36" s="51">
        <f t="shared" si="9"/>
        <v>1896</v>
      </c>
      <c r="J36" s="51">
        <f t="shared" si="10"/>
        <v>712.4565283150741</v>
      </c>
      <c r="K36" s="51">
        <f>('ごみ搬入量内訳'!E36+'ごみ搬入量内訳'!AH36)/'ごみ処理概要'!D36/365*1000000</f>
        <v>502.4020982896909</v>
      </c>
      <c r="L36" s="51">
        <f>'ごみ搬入量内訳'!F36/'ごみ処理概要'!D36/365*1000000</f>
        <v>210.05443002538317</v>
      </c>
      <c r="M36" s="51">
        <f>'資源化量内訳'!BP36</f>
        <v>256</v>
      </c>
      <c r="N36" s="51">
        <f>'ごみ処理量内訳'!E36</f>
        <v>1472</v>
      </c>
      <c r="O36" s="51">
        <f>'ごみ処理量内訳'!L36</f>
        <v>116</v>
      </c>
      <c r="P36" s="51">
        <f t="shared" si="11"/>
        <v>228</v>
      </c>
      <c r="Q36" s="51">
        <f>'ごみ処理量内訳'!G36</f>
        <v>142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86</v>
      </c>
      <c r="U36" s="51">
        <f>'ごみ処理量内訳'!K36</f>
        <v>0</v>
      </c>
      <c r="V36" s="51">
        <f t="shared" si="12"/>
        <v>71</v>
      </c>
      <c r="W36" s="51">
        <f>'資源化量内訳'!M36</f>
        <v>0</v>
      </c>
      <c r="X36" s="51">
        <f>'資源化量内訳'!N36</f>
        <v>0</v>
      </c>
      <c r="Y36" s="51">
        <f>'資源化量内訳'!O36</f>
        <v>61</v>
      </c>
      <c r="Z36" s="51">
        <f>'資源化量内訳'!P36</f>
        <v>6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4</v>
      </c>
      <c r="AD36" s="51">
        <f t="shared" si="13"/>
        <v>1887</v>
      </c>
      <c r="AE36" s="52">
        <f t="shared" si="14"/>
        <v>93.85267620561739</v>
      </c>
      <c r="AF36" s="51">
        <f>'資源化量内訳'!AB36</f>
        <v>0</v>
      </c>
      <c r="AG36" s="51">
        <f>'資源化量内訳'!AJ36</f>
        <v>79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86</v>
      </c>
      <c r="AK36" s="51" t="s">
        <v>74</v>
      </c>
      <c r="AL36" s="51">
        <f t="shared" si="15"/>
        <v>165</v>
      </c>
      <c r="AM36" s="52">
        <f t="shared" si="16"/>
        <v>22.958469435370976</v>
      </c>
      <c r="AN36" s="51">
        <f>'ごみ処理量内訳'!AC36</f>
        <v>116</v>
      </c>
      <c r="AO36" s="51">
        <f>'ごみ処理量内訳'!AD36</f>
        <v>130</v>
      </c>
      <c r="AP36" s="51">
        <f>'ごみ処理量内訳'!AE36</f>
        <v>54</v>
      </c>
      <c r="AQ36" s="51">
        <f t="shared" si="17"/>
        <v>300</v>
      </c>
    </row>
    <row r="37" spans="1:43" ht="13.5">
      <c r="A37" s="26" t="s">
        <v>97</v>
      </c>
      <c r="B37" s="49" t="s">
        <v>156</v>
      </c>
      <c r="C37" s="50" t="s">
        <v>157</v>
      </c>
      <c r="D37" s="51">
        <v>10414</v>
      </c>
      <c r="E37" s="51">
        <v>10414</v>
      </c>
      <c r="F37" s="51">
        <f>'ごみ搬入量内訳'!H37</f>
        <v>2323</v>
      </c>
      <c r="G37" s="51">
        <f>'ごみ搬入量内訳'!AG37</f>
        <v>239</v>
      </c>
      <c r="H37" s="51">
        <f>'ごみ搬入量内訳'!AH37</f>
        <v>0</v>
      </c>
      <c r="I37" s="51">
        <f t="shared" si="9"/>
        <v>2562</v>
      </c>
      <c r="J37" s="51">
        <f t="shared" si="10"/>
        <v>674.013643383117</v>
      </c>
      <c r="K37" s="51">
        <f>('ごみ搬入量内訳'!E37+'ごみ搬入量内訳'!AH37)/'ごみ処理概要'!D37/365*1000000</f>
        <v>559.5733877735714</v>
      </c>
      <c r="L37" s="51">
        <f>'ごみ搬入量内訳'!F37/'ごみ処理概要'!D37/365*1000000</f>
        <v>114.44025560954563</v>
      </c>
      <c r="M37" s="51">
        <f>'資源化量内訳'!BP37</f>
        <v>281</v>
      </c>
      <c r="N37" s="51">
        <f>'ごみ処理量内訳'!E37</f>
        <v>2016</v>
      </c>
      <c r="O37" s="51">
        <f>'ごみ処理量内訳'!L37</f>
        <v>155</v>
      </c>
      <c r="P37" s="51">
        <f t="shared" si="11"/>
        <v>296</v>
      </c>
      <c r="Q37" s="51">
        <f>'ごみ処理量内訳'!G37</f>
        <v>179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117</v>
      </c>
      <c r="U37" s="51">
        <f>'ごみ処理量内訳'!K37</f>
        <v>0</v>
      </c>
      <c r="V37" s="51">
        <f t="shared" si="12"/>
        <v>95</v>
      </c>
      <c r="W37" s="51">
        <f>'資源化量内訳'!M37</f>
        <v>0</v>
      </c>
      <c r="X37" s="51">
        <f>'資源化量内訳'!N37</f>
        <v>0</v>
      </c>
      <c r="Y37" s="51">
        <f>'資源化量内訳'!O37</f>
        <v>90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5</v>
      </c>
      <c r="AC37" s="51">
        <f>'資源化量内訳'!S37</f>
        <v>0</v>
      </c>
      <c r="AD37" s="51">
        <f t="shared" si="13"/>
        <v>2562</v>
      </c>
      <c r="AE37" s="52">
        <f t="shared" si="14"/>
        <v>93.95003903200625</v>
      </c>
      <c r="AF37" s="51">
        <f>'資源化量内訳'!AB37</f>
        <v>0</v>
      </c>
      <c r="AG37" s="51">
        <f>'資源化量内訳'!AJ37</f>
        <v>98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117</v>
      </c>
      <c r="AK37" s="51" t="s">
        <v>74</v>
      </c>
      <c r="AL37" s="51">
        <f t="shared" si="15"/>
        <v>215</v>
      </c>
      <c r="AM37" s="52">
        <f t="shared" si="16"/>
        <v>20.787900105522336</v>
      </c>
      <c r="AN37" s="51">
        <f>'ごみ処理量内訳'!AC37</f>
        <v>155</v>
      </c>
      <c r="AO37" s="51">
        <f>'ごみ処理量内訳'!AD37</f>
        <v>177</v>
      </c>
      <c r="AP37" s="51">
        <f>'ごみ処理量内訳'!AE37</f>
        <v>68</v>
      </c>
      <c r="AQ37" s="51">
        <f t="shared" si="17"/>
        <v>400</v>
      </c>
    </row>
    <row r="38" spans="1:43" ht="13.5">
      <c r="A38" s="26" t="s">
        <v>97</v>
      </c>
      <c r="B38" s="49" t="s">
        <v>158</v>
      </c>
      <c r="C38" s="50" t="s">
        <v>159</v>
      </c>
      <c r="D38" s="51">
        <v>1411</v>
      </c>
      <c r="E38" s="51">
        <v>1411</v>
      </c>
      <c r="F38" s="51">
        <f>'ごみ搬入量内訳'!H38</f>
        <v>134</v>
      </c>
      <c r="G38" s="51">
        <f>'ごみ搬入量内訳'!AG38</f>
        <v>28</v>
      </c>
      <c r="H38" s="51">
        <f>'ごみ搬入量内訳'!AH38</f>
        <v>0</v>
      </c>
      <c r="I38" s="51">
        <f t="shared" si="9"/>
        <v>162</v>
      </c>
      <c r="J38" s="51">
        <f t="shared" si="10"/>
        <v>314.5539450307273</v>
      </c>
      <c r="K38" s="51">
        <f>('ごみ搬入量内訳'!E38+'ごみ搬入量内訳'!AH38)/'ごみ処理概要'!D38/365*1000000</f>
        <v>250.47814141335687</v>
      </c>
      <c r="L38" s="51">
        <f>'ごみ搬入量内訳'!F38/'ごみ処理概要'!D38/365*1000000</f>
        <v>64.07580361737037</v>
      </c>
      <c r="M38" s="51">
        <f>'資源化量内訳'!BP38</f>
        <v>43</v>
      </c>
      <c r="N38" s="51">
        <f>'ごみ処理量内訳'!E38</f>
        <v>0</v>
      </c>
      <c r="O38" s="51">
        <f>'ごみ処理量内訳'!L38</f>
        <v>0</v>
      </c>
      <c r="P38" s="51">
        <f t="shared" si="11"/>
        <v>162</v>
      </c>
      <c r="Q38" s="51">
        <f>'ごみ処理量内訳'!G38</f>
        <v>0</v>
      </c>
      <c r="R38" s="51">
        <f>'ごみ処理量内訳'!H38</f>
        <v>36</v>
      </c>
      <c r="S38" s="51">
        <f>'ごみ処理量内訳'!I38</f>
        <v>0</v>
      </c>
      <c r="T38" s="51">
        <f>'ごみ処理量内訳'!J38</f>
        <v>126</v>
      </c>
      <c r="U38" s="51">
        <f>'ごみ処理量内訳'!K38</f>
        <v>0</v>
      </c>
      <c r="V38" s="51">
        <f t="shared" si="12"/>
        <v>14</v>
      </c>
      <c r="W38" s="51">
        <f>'資源化量内訳'!M38</f>
        <v>3</v>
      </c>
      <c r="X38" s="51">
        <f>'資源化量内訳'!N38</f>
        <v>2</v>
      </c>
      <c r="Y38" s="51">
        <f>'資源化量内訳'!O38</f>
        <v>8</v>
      </c>
      <c r="Z38" s="51">
        <f>'資源化量内訳'!P38</f>
        <v>1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176</v>
      </c>
      <c r="AE38" s="52">
        <f t="shared" si="14"/>
        <v>100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14</v>
      </c>
      <c r="AI38" s="51">
        <f>'資源化量内訳'!AZ38</f>
        <v>0</v>
      </c>
      <c r="AJ38" s="51">
        <f>'資源化量内訳'!BH38</f>
        <v>126</v>
      </c>
      <c r="AK38" s="51" t="s">
        <v>74</v>
      </c>
      <c r="AL38" s="51">
        <f t="shared" si="15"/>
        <v>140</v>
      </c>
      <c r="AM38" s="52">
        <f t="shared" si="16"/>
        <v>89.95433789954338</v>
      </c>
      <c r="AN38" s="51">
        <f>'ごみ処理量内訳'!AC38</f>
        <v>0</v>
      </c>
      <c r="AO38" s="51">
        <f>'ごみ処理量内訳'!AD38</f>
        <v>0</v>
      </c>
      <c r="AP38" s="51">
        <f>'ごみ処理量内訳'!AE38</f>
        <v>3</v>
      </c>
      <c r="AQ38" s="51">
        <f t="shared" si="17"/>
        <v>3</v>
      </c>
    </row>
    <row r="39" spans="1:43" ht="13.5">
      <c r="A39" s="26" t="s">
        <v>97</v>
      </c>
      <c r="B39" s="49" t="s">
        <v>160</v>
      </c>
      <c r="C39" s="50" t="s">
        <v>161</v>
      </c>
      <c r="D39" s="51">
        <v>14911</v>
      </c>
      <c r="E39" s="51">
        <v>14911</v>
      </c>
      <c r="F39" s="51">
        <f>'ごみ搬入量内訳'!H39</f>
        <v>3606</v>
      </c>
      <c r="G39" s="51">
        <f>'ごみ搬入量内訳'!AG39</f>
        <v>128</v>
      </c>
      <c r="H39" s="51">
        <f>'ごみ搬入量内訳'!AH39</f>
        <v>0</v>
      </c>
      <c r="I39" s="51">
        <f t="shared" si="9"/>
        <v>3734</v>
      </c>
      <c r="J39" s="51">
        <f t="shared" si="10"/>
        <v>686.0798729998907</v>
      </c>
      <c r="K39" s="51">
        <f>('ごみ搬入量内訳'!E39+'ごみ搬入量内訳'!AH39)/'ごみ処理概要'!D39/365*1000000</f>
        <v>449.2408381051775</v>
      </c>
      <c r="L39" s="51">
        <f>'ごみ搬入量内訳'!F39/'ごみ処理概要'!D39/365*1000000</f>
        <v>236.8390348947132</v>
      </c>
      <c r="M39" s="51">
        <f>'資源化量内訳'!BP39</f>
        <v>503</v>
      </c>
      <c r="N39" s="51">
        <f>'ごみ処理量内訳'!E39</f>
        <v>3190</v>
      </c>
      <c r="O39" s="51">
        <f>'ごみ処理量内訳'!L39</f>
        <v>35</v>
      </c>
      <c r="P39" s="51">
        <f t="shared" si="11"/>
        <v>390</v>
      </c>
      <c r="Q39" s="51">
        <f>'ごみ処理量内訳'!G39</f>
        <v>204</v>
      </c>
      <c r="R39" s="51">
        <f>'ごみ処理量内訳'!H39</f>
        <v>0</v>
      </c>
      <c r="S39" s="51">
        <f>'ごみ処理量内訳'!I39</f>
        <v>0</v>
      </c>
      <c r="T39" s="51">
        <f>'ごみ処理量内訳'!J39</f>
        <v>186</v>
      </c>
      <c r="U39" s="51">
        <f>'ごみ処理量内訳'!K39</f>
        <v>0</v>
      </c>
      <c r="V39" s="51">
        <f t="shared" si="12"/>
        <v>119</v>
      </c>
      <c r="W39" s="51">
        <f>'資源化量内訳'!M39</f>
        <v>0</v>
      </c>
      <c r="X39" s="51">
        <f>'資源化量内訳'!N39</f>
        <v>0</v>
      </c>
      <c r="Y39" s="51">
        <f>'資源化量内訳'!O39</f>
        <v>99</v>
      </c>
      <c r="Z39" s="51">
        <f>'資源化量内訳'!P39</f>
        <v>13</v>
      </c>
      <c r="AA39" s="51">
        <f>'資源化量内訳'!Q39</f>
        <v>1</v>
      </c>
      <c r="AB39" s="51">
        <f>'資源化量内訳'!R39</f>
        <v>0</v>
      </c>
      <c r="AC39" s="51">
        <f>'資源化量内訳'!S39</f>
        <v>6</v>
      </c>
      <c r="AD39" s="51">
        <f t="shared" si="13"/>
        <v>3734</v>
      </c>
      <c r="AE39" s="52">
        <f t="shared" si="14"/>
        <v>99.06266738082485</v>
      </c>
      <c r="AF39" s="51">
        <f>'資源化量内訳'!AB39</f>
        <v>0</v>
      </c>
      <c r="AG39" s="51">
        <f>'資源化量内訳'!AJ39</f>
        <v>113</v>
      </c>
      <c r="AH39" s="51">
        <f>'資源化量内訳'!AR39</f>
        <v>0</v>
      </c>
      <c r="AI39" s="51">
        <f>'資源化量内訳'!AZ39</f>
        <v>0</v>
      </c>
      <c r="AJ39" s="51">
        <f>'資源化量内訳'!BH39</f>
        <v>186</v>
      </c>
      <c r="AK39" s="51" t="s">
        <v>74</v>
      </c>
      <c r="AL39" s="51">
        <f t="shared" si="15"/>
        <v>299</v>
      </c>
      <c r="AM39" s="52">
        <f t="shared" si="16"/>
        <v>21.73707812131225</v>
      </c>
      <c r="AN39" s="51">
        <f>'ごみ処理量内訳'!AC39</f>
        <v>35</v>
      </c>
      <c r="AO39" s="51">
        <f>'ごみ処理量内訳'!AD39</f>
        <v>280</v>
      </c>
      <c r="AP39" s="51">
        <f>'ごみ処理量内訳'!AE39</f>
        <v>78</v>
      </c>
      <c r="AQ39" s="51">
        <f t="shared" si="17"/>
        <v>393</v>
      </c>
    </row>
    <row r="40" spans="1:43" ht="13.5">
      <c r="A40" s="26" t="s">
        <v>97</v>
      </c>
      <c r="B40" s="49" t="s">
        <v>162</v>
      </c>
      <c r="C40" s="50" t="s">
        <v>163</v>
      </c>
      <c r="D40" s="51">
        <v>20608</v>
      </c>
      <c r="E40" s="51">
        <v>20608</v>
      </c>
      <c r="F40" s="51">
        <f>'ごみ搬入量内訳'!H40</f>
        <v>4300</v>
      </c>
      <c r="G40" s="51">
        <f>'ごみ搬入量内訳'!AG40</f>
        <v>795</v>
      </c>
      <c r="H40" s="51">
        <f>'ごみ搬入量内訳'!AH40</f>
        <v>0</v>
      </c>
      <c r="I40" s="51">
        <f t="shared" si="9"/>
        <v>5095</v>
      </c>
      <c r="J40" s="51">
        <f t="shared" si="10"/>
        <v>677.3536543861142</v>
      </c>
      <c r="K40" s="51">
        <f>('ごみ搬入量内訳'!E40+'ごみ搬入量内訳'!AH40)/'ごみ処理概要'!D40/365*1000000</f>
        <v>491.76274142772064</v>
      </c>
      <c r="L40" s="51">
        <f>'ごみ搬入量内訳'!F40/'ごみ処理概要'!D40/365*1000000</f>
        <v>185.5909129583936</v>
      </c>
      <c r="M40" s="51">
        <f>'資源化量内訳'!BP40</f>
        <v>727</v>
      </c>
      <c r="N40" s="51">
        <f>'ごみ処理量内訳'!E40</f>
        <v>0</v>
      </c>
      <c r="O40" s="51">
        <f>'ごみ処理量内訳'!L40</f>
        <v>0</v>
      </c>
      <c r="P40" s="51">
        <f t="shared" si="11"/>
        <v>4796</v>
      </c>
      <c r="Q40" s="51">
        <f>'ごみ処理量内訳'!G40</f>
        <v>0</v>
      </c>
      <c r="R40" s="51">
        <f>'ごみ処理量内訳'!H40</f>
        <v>399</v>
      </c>
      <c r="S40" s="51">
        <f>'ごみ処理量内訳'!I40</f>
        <v>0</v>
      </c>
      <c r="T40" s="51">
        <f>'ごみ処理量内訳'!J40</f>
        <v>4397</v>
      </c>
      <c r="U40" s="51">
        <f>'ごみ処理量内訳'!K40</f>
        <v>0</v>
      </c>
      <c r="V40" s="51">
        <f t="shared" si="12"/>
        <v>299</v>
      </c>
      <c r="W40" s="51">
        <f>'資源化量内訳'!M40</f>
        <v>100</v>
      </c>
      <c r="X40" s="51">
        <f>'資源化量内訳'!N40</f>
        <v>26</v>
      </c>
      <c r="Y40" s="51">
        <f>'資源化量内訳'!O40</f>
        <v>159</v>
      </c>
      <c r="Z40" s="51">
        <f>'資源化量内訳'!P40</f>
        <v>14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5095</v>
      </c>
      <c r="AE40" s="52">
        <f t="shared" si="14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342</v>
      </c>
      <c r="AI40" s="51">
        <f>'資源化量内訳'!AZ40</f>
        <v>0</v>
      </c>
      <c r="AJ40" s="51">
        <f>'資源化量内訳'!BH40</f>
        <v>4380</v>
      </c>
      <c r="AK40" s="51" t="s">
        <v>74</v>
      </c>
      <c r="AL40" s="51">
        <f t="shared" si="15"/>
        <v>4722</v>
      </c>
      <c r="AM40" s="52">
        <f t="shared" si="16"/>
        <v>98.72895912057712</v>
      </c>
      <c r="AN40" s="51">
        <f>'ごみ処理量内訳'!AC40</f>
        <v>0</v>
      </c>
      <c r="AO40" s="51">
        <f>'ごみ処理量内訳'!AD40</f>
        <v>0</v>
      </c>
      <c r="AP40" s="51">
        <f>'ごみ処理量内訳'!AE40</f>
        <v>74</v>
      </c>
      <c r="AQ40" s="51">
        <f t="shared" si="17"/>
        <v>74</v>
      </c>
    </row>
    <row r="41" spans="1:43" ht="13.5">
      <c r="A41" s="26" t="s">
        <v>97</v>
      </c>
      <c r="B41" s="49" t="s">
        <v>164</v>
      </c>
      <c r="C41" s="50" t="s">
        <v>165</v>
      </c>
      <c r="D41" s="51">
        <v>13653</v>
      </c>
      <c r="E41" s="51">
        <v>13653</v>
      </c>
      <c r="F41" s="51">
        <f>'ごみ搬入量内訳'!H41</f>
        <v>3035</v>
      </c>
      <c r="G41" s="51">
        <f>'ごみ搬入量内訳'!AG41</f>
        <v>2</v>
      </c>
      <c r="H41" s="51">
        <f>'ごみ搬入量内訳'!AH41</f>
        <v>0</v>
      </c>
      <c r="I41" s="51">
        <f t="shared" si="9"/>
        <v>3037</v>
      </c>
      <c r="J41" s="51">
        <f t="shared" si="10"/>
        <v>609.4300113678664</v>
      </c>
      <c r="K41" s="51">
        <f>('ごみ搬入量内訳'!E41+'ごみ搬入量内訳'!AH41)/'ごみ処理概要'!D41/365*1000000</f>
        <v>535.5840304052799</v>
      </c>
      <c r="L41" s="51">
        <f>'ごみ搬入量内訳'!F41/'ごみ処理概要'!D41/365*1000000</f>
        <v>73.84598096258638</v>
      </c>
      <c r="M41" s="51">
        <f>'資源化量内訳'!BP41</f>
        <v>400</v>
      </c>
      <c r="N41" s="51">
        <f>'ごみ処理量内訳'!E41</f>
        <v>2747</v>
      </c>
      <c r="O41" s="51">
        <f>'ごみ処理量内訳'!L41</f>
        <v>14</v>
      </c>
      <c r="P41" s="51">
        <f t="shared" si="11"/>
        <v>0</v>
      </c>
      <c r="Q41" s="51">
        <f>'ごみ処理量内訳'!G41</f>
        <v>0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276</v>
      </c>
      <c r="W41" s="51">
        <f>'資源化量内訳'!M41</f>
        <v>0</v>
      </c>
      <c r="X41" s="51">
        <f>'資源化量内訳'!N41</f>
        <v>99</v>
      </c>
      <c r="Y41" s="51">
        <f>'資源化量内訳'!O41</f>
        <v>89</v>
      </c>
      <c r="Z41" s="51">
        <f>'資源化量内訳'!P41</f>
        <v>14</v>
      </c>
      <c r="AA41" s="51">
        <f>'資源化量内訳'!Q41</f>
        <v>74</v>
      </c>
      <c r="AB41" s="51">
        <f>'資源化量内訳'!R41</f>
        <v>0</v>
      </c>
      <c r="AC41" s="51">
        <f>'資源化量内訳'!S41</f>
        <v>0</v>
      </c>
      <c r="AD41" s="51">
        <f t="shared" si="13"/>
        <v>3037</v>
      </c>
      <c r="AE41" s="52">
        <f t="shared" si="14"/>
        <v>99.53901876852157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74</v>
      </c>
      <c r="AL41" s="51">
        <f t="shared" si="15"/>
        <v>0</v>
      </c>
      <c r="AM41" s="52">
        <f t="shared" si="16"/>
        <v>19.668315391329646</v>
      </c>
      <c r="AN41" s="51">
        <f>'ごみ処理量内訳'!AC41</f>
        <v>14</v>
      </c>
      <c r="AO41" s="51">
        <f>'ごみ処理量内訳'!AD41</f>
        <v>280</v>
      </c>
      <c r="AP41" s="51">
        <f>'ごみ処理量内訳'!AE41</f>
        <v>0</v>
      </c>
      <c r="AQ41" s="51">
        <f t="shared" si="17"/>
        <v>294</v>
      </c>
    </row>
    <row r="42" spans="1:43" ht="13.5">
      <c r="A42" s="79" t="s">
        <v>96</v>
      </c>
      <c r="B42" s="80"/>
      <c r="C42" s="81"/>
      <c r="D42" s="51">
        <f>SUM(D7:D41)</f>
        <v>1126170</v>
      </c>
      <c r="E42" s="51">
        <f>SUM(E7:E41)</f>
        <v>1126157</v>
      </c>
      <c r="F42" s="51">
        <f>'ごみ搬入量内訳'!H42</f>
        <v>374525</v>
      </c>
      <c r="G42" s="51">
        <f>'ごみ搬入量内訳'!AG42</f>
        <v>23702</v>
      </c>
      <c r="H42" s="51">
        <f>'ごみ搬入量内訳'!AH42</f>
        <v>17</v>
      </c>
      <c r="I42" s="51">
        <f>SUM(F42:H42)</f>
        <v>398244</v>
      </c>
      <c r="J42" s="51">
        <f>I42/D42/365*1000000</f>
        <v>968.8408073868018</v>
      </c>
      <c r="K42" s="51">
        <f>('ごみ搬入量内訳'!E42+'ごみ搬入量内訳'!AH42)/'ごみ処理概要'!D42/365*1000000</f>
        <v>674.9899434876921</v>
      </c>
      <c r="L42" s="51">
        <f>'ごみ搬入量内訳'!F42/'ごみ処理概要'!D42/365*1000000</f>
        <v>293.8508638991096</v>
      </c>
      <c r="M42" s="51">
        <f>'資源化量内訳'!BP42</f>
        <v>33879</v>
      </c>
      <c r="N42" s="51">
        <f>'ごみ処理量内訳'!E42</f>
        <v>323977</v>
      </c>
      <c r="O42" s="51">
        <f>'ごみ処理量内訳'!L42</f>
        <v>12925</v>
      </c>
      <c r="P42" s="51">
        <f>SUM(Q42:U42)</f>
        <v>46646</v>
      </c>
      <c r="Q42" s="51">
        <f>'ごみ処理量内訳'!G42</f>
        <v>24942</v>
      </c>
      <c r="R42" s="51">
        <f>'ごみ処理量内訳'!H42</f>
        <v>14243</v>
      </c>
      <c r="S42" s="51">
        <f>'ごみ処理量内訳'!I42</f>
        <v>0</v>
      </c>
      <c r="T42" s="51">
        <f>'ごみ処理量内訳'!J42</f>
        <v>7449</v>
      </c>
      <c r="U42" s="51">
        <f>'ごみ処理量内訳'!K42</f>
        <v>12</v>
      </c>
      <c r="V42" s="51">
        <f>SUM(W42:AC42)</f>
        <v>16986</v>
      </c>
      <c r="W42" s="51">
        <f>'資源化量内訳'!M42</f>
        <v>9967</v>
      </c>
      <c r="X42" s="51">
        <f>'資源化量内訳'!N42</f>
        <v>1131</v>
      </c>
      <c r="Y42" s="51">
        <f>'資源化量内訳'!O42</f>
        <v>2383</v>
      </c>
      <c r="Z42" s="51">
        <f>'資源化量内訳'!P42</f>
        <v>751</v>
      </c>
      <c r="AA42" s="51">
        <f>'資源化量内訳'!Q42</f>
        <v>2421</v>
      </c>
      <c r="AB42" s="51">
        <f>'資源化量内訳'!R42</f>
        <v>48</v>
      </c>
      <c r="AC42" s="51">
        <f>'資源化量内訳'!S42</f>
        <v>285</v>
      </c>
      <c r="AD42" s="51">
        <f>N42+O42+P42+V42</f>
        <v>400534</v>
      </c>
      <c r="AE42" s="52">
        <f t="shared" si="14"/>
        <v>96.77305796761324</v>
      </c>
      <c r="AF42" s="51">
        <f>'資源化量内訳'!AB42</f>
        <v>0</v>
      </c>
      <c r="AG42" s="51">
        <f>'資源化量内訳'!AJ42</f>
        <v>8313</v>
      </c>
      <c r="AH42" s="51">
        <f>'資源化量内訳'!AR42</f>
        <v>10053</v>
      </c>
      <c r="AI42" s="51">
        <f>'資源化量内訳'!AZ42</f>
        <v>0</v>
      </c>
      <c r="AJ42" s="51">
        <f>'資源化量内訳'!BH42</f>
        <v>7424</v>
      </c>
      <c r="AK42" s="51" t="s">
        <v>74</v>
      </c>
      <c r="AL42" s="51">
        <f>SUM(AF42:AJ42)</f>
        <v>25790</v>
      </c>
      <c r="AM42" s="52">
        <f>(V42+AL42+M42)/(M42+AD42)*100</f>
        <v>17.64565056754747</v>
      </c>
      <c r="AN42" s="51">
        <f>'ごみ処理量内訳'!AC42</f>
        <v>12925</v>
      </c>
      <c r="AO42" s="51">
        <f>'ごみ処理量内訳'!AD42</f>
        <v>34329</v>
      </c>
      <c r="AP42" s="51">
        <f>'ごみ処理量内訳'!AE42</f>
        <v>14390</v>
      </c>
      <c r="AQ42" s="51">
        <f>SUM(AN42:AP42)</f>
        <v>61644</v>
      </c>
    </row>
  </sheetData>
  <mergeCells count="31">
    <mergeCell ref="A42:C42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37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38</v>
      </c>
      <c r="C2" s="67" t="s">
        <v>41</v>
      </c>
      <c r="D2" s="59" t="s">
        <v>32</v>
      </c>
      <c r="E2" s="77"/>
      <c r="F2" s="56"/>
      <c r="G2" s="29" t="s">
        <v>33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48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49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50</v>
      </c>
      <c r="F4" s="67" t="s">
        <v>51</v>
      </c>
      <c r="G4" s="15"/>
      <c r="H4" s="12" t="s">
        <v>15</v>
      </c>
      <c r="I4" s="82" t="s">
        <v>52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53</v>
      </c>
      <c r="K5" s="8" t="s">
        <v>54</v>
      </c>
      <c r="L5" s="8" t="s">
        <v>55</v>
      </c>
      <c r="M5" s="12" t="s">
        <v>15</v>
      </c>
      <c r="N5" s="8" t="s">
        <v>53</v>
      </c>
      <c r="O5" s="8" t="s">
        <v>54</v>
      </c>
      <c r="P5" s="8" t="s">
        <v>55</v>
      </c>
      <c r="Q5" s="12" t="s">
        <v>15</v>
      </c>
      <c r="R5" s="8" t="s">
        <v>53</v>
      </c>
      <c r="S5" s="8" t="s">
        <v>54</v>
      </c>
      <c r="T5" s="8" t="s">
        <v>55</v>
      </c>
      <c r="U5" s="12" t="s">
        <v>15</v>
      </c>
      <c r="V5" s="8" t="s">
        <v>53</v>
      </c>
      <c r="W5" s="8" t="s">
        <v>54</v>
      </c>
      <c r="X5" s="8" t="s">
        <v>55</v>
      </c>
      <c r="Y5" s="12" t="s">
        <v>15</v>
      </c>
      <c r="Z5" s="8" t="s">
        <v>53</v>
      </c>
      <c r="AA5" s="8" t="s">
        <v>54</v>
      </c>
      <c r="AB5" s="8" t="s">
        <v>55</v>
      </c>
      <c r="AC5" s="12" t="s">
        <v>15</v>
      </c>
      <c r="AD5" s="8" t="s">
        <v>53</v>
      </c>
      <c r="AE5" s="8" t="s">
        <v>54</v>
      </c>
      <c r="AF5" s="8" t="s">
        <v>55</v>
      </c>
      <c r="AG5" s="15"/>
      <c r="AH5" s="70"/>
    </row>
    <row r="6" spans="1:34" s="30" customFormat="1" ht="22.5" customHeight="1">
      <c r="A6" s="64"/>
      <c r="B6" s="53"/>
      <c r="C6" s="55"/>
      <c r="D6" s="23" t="s">
        <v>47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97</v>
      </c>
      <c r="B7" s="49" t="s">
        <v>98</v>
      </c>
      <c r="C7" s="50" t="s">
        <v>99</v>
      </c>
      <c r="D7" s="51">
        <f aca="true" t="shared" si="0" ref="D7:D41">E7+F7</f>
        <v>131524</v>
      </c>
      <c r="E7" s="51">
        <v>94179</v>
      </c>
      <c r="F7" s="51">
        <v>37345</v>
      </c>
      <c r="G7" s="51">
        <f aca="true" t="shared" si="1" ref="G7:G13">H7+AG7</f>
        <v>131524</v>
      </c>
      <c r="H7" s="51">
        <f aca="true" t="shared" si="2" ref="H7:H13">I7+M7+Q7+U7+Y7+AC7</f>
        <v>130369</v>
      </c>
      <c r="I7" s="51">
        <f aca="true" t="shared" si="3" ref="I7:I13">SUM(J7:L7)</f>
        <v>0</v>
      </c>
      <c r="J7" s="51">
        <v>0</v>
      </c>
      <c r="K7" s="51">
        <v>0</v>
      </c>
      <c r="L7" s="51">
        <v>0</v>
      </c>
      <c r="M7" s="51">
        <f aca="true" t="shared" si="4" ref="M7:M13">SUM(N7:P7)</f>
        <v>112165</v>
      </c>
      <c r="N7" s="51">
        <v>74820</v>
      </c>
      <c r="O7" s="51">
        <v>0</v>
      </c>
      <c r="P7" s="51">
        <v>37345</v>
      </c>
      <c r="Q7" s="51">
        <f aca="true" t="shared" si="5" ref="Q7:Q13">SUM(R7:T7)</f>
        <v>7516</v>
      </c>
      <c r="R7" s="51">
        <v>7516</v>
      </c>
      <c r="S7" s="51">
        <v>0</v>
      </c>
      <c r="T7" s="51">
        <v>0</v>
      </c>
      <c r="U7" s="51">
        <f aca="true" t="shared" si="6" ref="U7:U13">SUM(V7:X7)</f>
        <v>10688</v>
      </c>
      <c r="V7" s="51">
        <v>918</v>
      </c>
      <c r="W7" s="51">
        <v>9770</v>
      </c>
      <c r="X7" s="51">
        <v>0</v>
      </c>
      <c r="Y7" s="51">
        <f aca="true" t="shared" si="7" ref="Y7:Y13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13">SUM(AD7:AF7)</f>
        <v>0</v>
      </c>
      <c r="AD7" s="51">
        <v>0</v>
      </c>
      <c r="AE7" s="51">
        <v>0</v>
      </c>
      <c r="AF7" s="51">
        <v>0</v>
      </c>
      <c r="AG7" s="51">
        <v>1155</v>
      </c>
      <c r="AH7" s="51">
        <v>0</v>
      </c>
    </row>
    <row r="8" spans="1:34" ht="13.5">
      <c r="A8" s="26" t="s">
        <v>97</v>
      </c>
      <c r="B8" s="49" t="s">
        <v>100</v>
      </c>
      <c r="C8" s="50" t="s">
        <v>101</v>
      </c>
      <c r="D8" s="51">
        <f t="shared" si="0"/>
        <v>67612</v>
      </c>
      <c r="E8" s="51">
        <v>40653</v>
      </c>
      <c r="F8" s="51">
        <v>26959</v>
      </c>
      <c r="G8" s="51">
        <f t="shared" si="1"/>
        <v>67612</v>
      </c>
      <c r="H8" s="51">
        <f t="shared" si="2"/>
        <v>56717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49010</v>
      </c>
      <c r="N8" s="51">
        <v>30714</v>
      </c>
      <c r="O8" s="51">
        <v>559</v>
      </c>
      <c r="P8" s="51">
        <v>17737</v>
      </c>
      <c r="Q8" s="51">
        <f t="shared" si="5"/>
        <v>2650</v>
      </c>
      <c r="R8" s="51">
        <v>1383</v>
      </c>
      <c r="S8" s="51">
        <v>1267</v>
      </c>
      <c r="T8" s="51">
        <v>0</v>
      </c>
      <c r="U8" s="51">
        <f t="shared" si="6"/>
        <v>4292</v>
      </c>
      <c r="V8" s="51">
        <v>2414</v>
      </c>
      <c r="W8" s="51">
        <v>1878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765</v>
      </c>
      <c r="AD8" s="51">
        <v>584</v>
      </c>
      <c r="AE8" s="51">
        <v>181</v>
      </c>
      <c r="AF8" s="51">
        <v>0</v>
      </c>
      <c r="AG8" s="51">
        <v>10895</v>
      </c>
      <c r="AH8" s="51">
        <v>0</v>
      </c>
    </row>
    <row r="9" spans="1:34" ht="13.5">
      <c r="A9" s="26" t="s">
        <v>97</v>
      </c>
      <c r="B9" s="49" t="s">
        <v>102</v>
      </c>
      <c r="C9" s="50" t="s">
        <v>103</v>
      </c>
      <c r="D9" s="51">
        <f t="shared" si="0"/>
        <v>13161</v>
      </c>
      <c r="E9" s="51">
        <v>8876</v>
      </c>
      <c r="F9" s="51">
        <v>4285</v>
      </c>
      <c r="G9" s="51">
        <f t="shared" si="1"/>
        <v>13161</v>
      </c>
      <c r="H9" s="51">
        <f t="shared" si="2"/>
        <v>12357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11018</v>
      </c>
      <c r="N9" s="51">
        <v>2</v>
      </c>
      <c r="O9" s="51">
        <v>7830</v>
      </c>
      <c r="P9" s="51">
        <v>3186</v>
      </c>
      <c r="Q9" s="51">
        <f t="shared" si="5"/>
        <v>879</v>
      </c>
      <c r="R9" s="51">
        <v>7</v>
      </c>
      <c r="S9" s="51">
        <v>577</v>
      </c>
      <c r="T9" s="51">
        <v>295</v>
      </c>
      <c r="U9" s="51">
        <f t="shared" si="6"/>
        <v>460</v>
      </c>
      <c r="V9" s="51">
        <v>0</v>
      </c>
      <c r="W9" s="51">
        <v>460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804</v>
      </c>
      <c r="AH9" s="51">
        <v>0</v>
      </c>
    </row>
    <row r="10" spans="1:34" ht="13.5">
      <c r="A10" s="26" t="s">
        <v>97</v>
      </c>
      <c r="B10" s="49" t="s">
        <v>104</v>
      </c>
      <c r="C10" s="50" t="s">
        <v>105</v>
      </c>
      <c r="D10" s="51">
        <f t="shared" si="0"/>
        <v>17320</v>
      </c>
      <c r="E10" s="51">
        <v>12018</v>
      </c>
      <c r="F10" s="51">
        <v>5302</v>
      </c>
      <c r="G10" s="51">
        <f t="shared" si="1"/>
        <v>17320</v>
      </c>
      <c r="H10" s="51">
        <f t="shared" si="2"/>
        <v>16282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13121</v>
      </c>
      <c r="N10" s="51">
        <v>0</v>
      </c>
      <c r="O10" s="51">
        <v>9408</v>
      </c>
      <c r="P10" s="51">
        <v>3713</v>
      </c>
      <c r="Q10" s="51">
        <f t="shared" si="5"/>
        <v>2899</v>
      </c>
      <c r="R10" s="51">
        <v>0</v>
      </c>
      <c r="S10" s="51">
        <v>2348</v>
      </c>
      <c r="T10" s="51">
        <v>551</v>
      </c>
      <c r="U10" s="51">
        <f t="shared" si="6"/>
        <v>262</v>
      </c>
      <c r="V10" s="51">
        <v>1</v>
      </c>
      <c r="W10" s="51">
        <v>261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1038</v>
      </c>
      <c r="AH10" s="51">
        <v>0</v>
      </c>
    </row>
    <row r="11" spans="1:34" ht="13.5">
      <c r="A11" s="26" t="s">
        <v>97</v>
      </c>
      <c r="B11" s="49" t="s">
        <v>106</v>
      </c>
      <c r="C11" s="50" t="s">
        <v>107</v>
      </c>
      <c r="D11" s="51">
        <f t="shared" si="0"/>
        <v>19274</v>
      </c>
      <c r="E11" s="51">
        <v>12139</v>
      </c>
      <c r="F11" s="51">
        <v>7135</v>
      </c>
      <c r="G11" s="51">
        <f t="shared" si="1"/>
        <v>19274</v>
      </c>
      <c r="H11" s="51">
        <f t="shared" si="2"/>
        <v>17654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13964</v>
      </c>
      <c r="N11" s="51">
        <v>0</v>
      </c>
      <c r="O11" s="51">
        <v>9394</v>
      </c>
      <c r="P11" s="51">
        <v>4570</v>
      </c>
      <c r="Q11" s="51">
        <f t="shared" si="5"/>
        <v>1592</v>
      </c>
      <c r="R11" s="51">
        <v>0</v>
      </c>
      <c r="S11" s="51">
        <v>647</v>
      </c>
      <c r="T11" s="51">
        <v>945</v>
      </c>
      <c r="U11" s="51">
        <f t="shared" si="6"/>
        <v>1680</v>
      </c>
      <c r="V11" s="51">
        <v>0</v>
      </c>
      <c r="W11" s="51">
        <v>1680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418</v>
      </c>
      <c r="AD11" s="51">
        <v>0</v>
      </c>
      <c r="AE11" s="51">
        <v>418</v>
      </c>
      <c r="AF11" s="51">
        <v>0</v>
      </c>
      <c r="AG11" s="51">
        <v>1620</v>
      </c>
      <c r="AH11" s="51">
        <v>0</v>
      </c>
    </row>
    <row r="12" spans="1:34" ht="13.5">
      <c r="A12" s="26" t="s">
        <v>97</v>
      </c>
      <c r="B12" s="49" t="s">
        <v>108</v>
      </c>
      <c r="C12" s="50" t="s">
        <v>109</v>
      </c>
      <c r="D12" s="51">
        <f t="shared" si="0"/>
        <v>10613</v>
      </c>
      <c r="E12" s="51">
        <v>9368</v>
      </c>
      <c r="F12" s="51">
        <v>1245</v>
      </c>
      <c r="G12" s="51">
        <f t="shared" si="1"/>
        <v>10613</v>
      </c>
      <c r="H12" s="51">
        <f t="shared" si="2"/>
        <v>10521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8819</v>
      </c>
      <c r="N12" s="51">
        <v>0</v>
      </c>
      <c r="O12" s="51">
        <v>7666</v>
      </c>
      <c r="P12" s="51">
        <v>1153</v>
      </c>
      <c r="Q12" s="51">
        <f t="shared" si="5"/>
        <v>1073</v>
      </c>
      <c r="R12" s="51">
        <v>0</v>
      </c>
      <c r="S12" s="51">
        <v>1073</v>
      </c>
      <c r="T12" s="51">
        <v>0</v>
      </c>
      <c r="U12" s="51">
        <f t="shared" si="6"/>
        <v>629</v>
      </c>
      <c r="V12" s="51">
        <v>0</v>
      </c>
      <c r="W12" s="51">
        <v>629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92</v>
      </c>
      <c r="AH12" s="51">
        <v>0</v>
      </c>
    </row>
    <row r="13" spans="1:34" ht="13.5">
      <c r="A13" s="26" t="s">
        <v>97</v>
      </c>
      <c r="B13" s="49" t="s">
        <v>110</v>
      </c>
      <c r="C13" s="50" t="s">
        <v>111</v>
      </c>
      <c r="D13" s="51">
        <f t="shared" si="0"/>
        <v>12184</v>
      </c>
      <c r="E13" s="51">
        <v>9195</v>
      </c>
      <c r="F13" s="51">
        <v>2989</v>
      </c>
      <c r="G13" s="51">
        <f t="shared" si="1"/>
        <v>12184</v>
      </c>
      <c r="H13" s="51">
        <f t="shared" si="2"/>
        <v>11794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8685</v>
      </c>
      <c r="N13" s="51">
        <v>0</v>
      </c>
      <c r="O13" s="51">
        <v>6618</v>
      </c>
      <c r="P13" s="51">
        <v>2067</v>
      </c>
      <c r="Q13" s="51">
        <f t="shared" si="5"/>
        <v>2170</v>
      </c>
      <c r="R13" s="51">
        <v>0</v>
      </c>
      <c r="S13" s="51">
        <v>1673</v>
      </c>
      <c r="T13" s="51">
        <v>497</v>
      </c>
      <c r="U13" s="51">
        <f t="shared" si="6"/>
        <v>939</v>
      </c>
      <c r="V13" s="51">
        <v>939</v>
      </c>
      <c r="W13" s="51">
        <v>0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0</v>
      </c>
      <c r="AD13" s="51">
        <v>0</v>
      </c>
      <c r="AE13" s="51">
        <v>0</v>
      </c>
      <c r="AF13" s="51">
        <v>0</v>
      </c>
      <c r="AG13" s="51">
        <v>390</v>
      </c>
      <c r="AH13" s="51">
        <v>0</v>
      </c>
    </row>
    <row r="14" spans="1:34" ht="13.5">
      <c r="A14" s="26" t="s">
        <v>97</v>
      </c>
      <c r="B14" s="49" t="s">
        <v>112</v>
      </c>
      <c r="C14" s="50" t="s">
        <v>113</v>
      </c>
      <c r="D14" s="51">
        <f t="shared" si="0"/>
        <v>11801</v>
      </c>
      <c r="E14" s="51">
        <v>7407</v>
      </c>
      <c r="F14" s="51">
        <v>4394</v>
      </c>
      <c r="G14" s="51">
        <f aca="true" t="shared" si="9" ref="G14:G41">H14+AG14</f>
        <v>11801</v>
      </c>
      <c r="H14" s="51">
        <f aca="true" t="shared" si="10" ref="H14:H41">I14+M14+Q14+U14+Y14+AC14</f>
        <v>10861</v>
      </c>
      <c r="I14" s="51">
        <f aca="true" t="shared" si="11" ref="I14:I41">SUM(J14:L14)</f>
        <v>0</v>
      </c>
      <c r="J14" s="51">
        <v>0</v>
      </c>
      <c r="K14" s="51">
        <v>0</v>
      </c>
      <c r="L14" s="51">
        <v>0</v>
      </c>
      <c r="M14" s="51">
        <f aca="true" t="shared" si="12" ref="M14:M41">SUM(N14:P14)</f>
        <v>10233</v>
      </c>
      <c r="N14" s="51">
        <v>0</v>
      </c>
      <c r="O14" s="51">
        <v>5987</v>
      </c>
      <c r="P14" s="51">
        <v>4246</v>
      </c>
      <c r="Q14" s="51">
        <f aca="true" t="shared" si="13" ref="Q14:Q41">SUM(R14:T14)</f>
        <v>339</v>
      </c>
      <c r="R14" s="51">
        <v>0</v>
      </c>
      <c r="S14" s="51">
        <v>339</v>
      </c>
      <c r="T14" s="51">
        <v>0</v>
      </c>
      <c r="U14" s="51">
        <f aca="true" t="shared" si="14" ref="U14:U41">SUM(V14:X14)</f>
        <v>289</v>
      </c>
      <c r="V14" s="51">
        <v>0</v>
      </c>
      <c r="W14" s="51">
        <v>289</v>
      </c>
      <c r="X14" s="51">
        <v>0</v>
      </c>
      <c r="Y14" s="51">
        <f aca="true" t="shared" si="15" ref="Y14:Y41">SUM(Z14:AB14)</f>
        <v>0</v>
      </c>
      <c r="Z14" s="51">
        <v>0</v>
      </c>
      <c r="AA14" s="51">
        <v>0</v>
      </c>
      <c r="AB14" s="51">
        <v>0</v>
      </c>
      <c r="AC14" s="51">
        <f aca="true" t="shared" si="16" ref="AC14:AC41">SUM(AD14:AF14)</f>
        <v>0</v>
      </c>
      <c r="AD14" s="51">
        <v>0</v>
      </c>
      <c r="AE14" s="51">
        <v>0</v>
      </c>
      <c r="AF14" s="51">
        <v>0</v>
      </c>
      <c r="AG14" s="51">
        <v>940</v>
      </c>
      <c r="AH14" s="51">
        <v>0</v>
      </c>
    </row>
    <row r="15" spans="1:34" ht="13.5">
      <c r="A15" s="26" t="s">
        <v>97</v>
      </c>
      <c r="B15" s="49" t="s">
        <v>114</v>
      </c>
      <c r="C15" s="50" t="s">
        <v>115</v>
      </c>
      <c r="D15" s="51">
        <f t="shared" si="0"/>
        <v>8616</v>
      </c>
      <c r="E15" s="51">
        <v>5873</v>
      </c>
      <c r="F15" s="51">
        <v>2743</v>
      </c>
      <c r="G15" s="51">
        <f t="shared" si="9"/>
        <v>8616</v>
      </c>
      <c r="H15" s="51">
        <f t="shared" si="10"/>
        <v>7784</v>
      </c>
      <c r="I15" s="51">
        <f t="shared" si="11"/>
        <v>0</v>
      </c>
      <c r="J15" s="51">
        <v>0</v>
      </c>
      <c r="K15" s="51">
        <v>0</v>
      </c>
      <c r="L15" s="51">
        <v>0</v>
      </c>
      <c r="M15" s="51">
        <f t="shared" si="12"/>
        <v>6852</v>
      </c>
      <c r="N15" s="51">
        <v>0</v>
      </c>
      <c r="O15" s="51">
        <v>4941</v>
      </c>
      <c r="P15" s="51">
        <v>1911</v>
      </c>
      <c r="Q15" s="51">
        <f t="shared" si="13"/>
        <v>400</v>
      </c>
      <c r="R15" s="51">
        <v>0</v>
      </c>
      <c r="S15" s="51">
        <v>400</v>
      </c>
      <c r="T15" s="51">
        <v>0</v>
      </c>
      <c r="U15" s="51">
        <f t="shared" si="14"/>
        <v>520</v>
      </c>
      <c r="V15" s="51">
        <v>0</v>
      </c>
      <c r="W15" s="51">
        <v>520</v>
      </c>
      <c r="X15" s="51">
        <v>0</v>
      </c>
      <c r="Y15" s="51">
        <f t="shared" si="15"/>
        <v>12</v>
      </c>
      <c r="Z15" s="51">
        <v>0</v>
      </c>
      <c r="AA15" s="51">
        <v>12</v>
      </c>
      <c r="AB15" s="51">
        <v>0</v>
      </c>
      <c r="AC15" s="51">
        <f t="shared" si="16"/>
        <v>0</v>
      </c>
      <c r="AD15" s="51">
        <v>0</v>
      </c>
      <c r="AE15" s="51">
        <v>0</v>
      </c>
      <c r="AF15" s="51">
        <v>0</v>
      </c>
      <c r="AG15" s="51">
        <v>832</v>
      </c>
      <c r="AH15" s="51">
        <v>0</v>
      </c>
    </row>
    <row r="16" spans="1:34" ht="13.5">
      <c r="A16" s="26" t="s">
        <v>97</v>
      </c>
      <c r="B16" s="49" t="s">
        <v>116</v>
      </c>
      <c r="C16" s="50" t="s">
        <v>117</v>
      </c>
      <c r="D16" s="51">
        <f t="shared" si="0"/>
        <v>6968</v>
      </c>
      <c r="E16" s="51">
        <v>4923</v>
      </c>
      <c r="F16" s="51">
        <v>2045</v>
      </c>
      <c r="G16" s="51">
        <f t="shared" si="9"/>
        <v>6968</v>
      </c>
      <c r="H16" s="51">
        <f t="shared" si="10"/>
        <v>6907</v>
      </c>
      <c r="I16" s="51">
        <f t="shared" si="11"/>
        <v>0</v>
      </c>
      <c r="J16" s="51">
        <v>0</v>
      </c>
      <c r="K16" s="51">
        <v>0</v>
      </c>
      <c r="L16" s="51">
        <v>0</v>
      </c>
      <c r="M16" s="51">
        <f t="shared" si="12"/>
        <v>5961</v>
      </c>
      <c r="N16" s="51">
        <v>3977</v>
      </c>
      <c r="O16" s="51">
        <v>0</v>
      </c>
      <c r="P16" s="51">
        <v>1984</v>
      </c>
      <c r="Q16" s="51">
        <f t="shared" si="13"/>
        <v>505</v>
      </c>
      <c r="R16" s="51">
        <v>505</v>
      </c>
      <c r="S16" s="51">
        <v>0</v>
      </c>
      <c r="T16" s="51">
        <v>0</v>
      </c>
      <c r="U16" s="51">
        <f t="shared" si="14"/>
        <v>441</v>
      </c>
      <c r="V16" s="51">
        <v>441</v>
      </c>
      <c r="W16" s="51">
        <v>0</v>
      </c>
      <c r="X16" s="51">
        <v>0</v>
      </c>
      <c r="Y16" s="51">
        <f t="shared" si="15"/>
        <v>0</v>
      </c>
      <c r="Z16" s="51">
        <v>0</v>
      </c>
      <c r="AA16" s="51">
        <v>0</v>
      </c>
      <c r="AB16" s="51">
        <v>0</v>
      </c>
      <c r="AC16" s="51">
        <f t="shared" si="16"/>
        <v>0</v>
      </c>
      <c r="AD16" s="51">
        <v>0</v>
      </c>
      <c r="AE16" s="51">
        <v>0</v>
      </c>
      <c r="AF16" s="51">
        <v>0</v>
      </c>
      <c r="AG16" s="51">
        <v>61</v>
      </c>
      <c r="AH16" s="51">
        <v>0</v>
      </c>
    </row>
    <row r="17" spans="1:34" ht="13.5">
      <c r="A17" s="26" t="s">
        <v>97</v>
      </c>
      <c r="B17" s="49" t="s">
        <v>118</v>
      </c>
      <c r="C17" s="50" t="s">
        <v>119</v>
      </c>
      <c r="D17" s="51">
        <f t="shared" si="0"/>
        <v>4819</v>
      </c>
      <c r="E17" s="51">
        <v>3330</v>
      </c>
      <c r="F17" s="51">
        <v>1489</v>
      </c>
      <c r="G17" s="51">
        <f t="shared" si="9"/>
        <v>4819</v>
      </c>
      <c r="H17" s="51">
        <f t="shared" si="10"/>
        <v>4819</v>
      </c>
      <c r="I17" s="51">
        <f t="shared" si="11"/>
        <v>0</v>
      </c>
      <c r="J17" s="51">
        <v>0</v>
      </c>
      <c r="K17" s="51">
        <v>0</v>
      </c>
      <c r="L17" s="51">
        <v>0</v>
      </c>
      <c r="M17" s="51">
        <f t="shared" si="12"/>
        <v>4377</v>
      </c>
      <c r="N17" s="51">
        <v>2472</v>
      </c>
      <c r="O17" s="51">
        <v>416</v>
      </c>
      <c r="P17" s="51">
        <v>1489</v>
      </c>
      <c r="Q17" s="51">
        <f t="shared" si="13"/>
        <v>363</v>
      </c>
      <c r="R17" s="51">
        <v>305</v>
      </c>
      <c r="S17" s="51">
        <v>58</v>
      </c>
      <c r="T17" s="51">
        <v>0</v>
      </c>
      <c r="U17" s="51">
        <f t="shared" si="14"/>
        <v>79</v>
      </c>
      <c r="V17" s="51">
        <v>63</v>
      </c>
      <c r="W17" s="51">
        <v>16</v>
      </c>
      <c r="X17" s="51">
        <v>0</v>
      </c>
      <c r="Y17" s="51">
        <f t="shared" si="15"/>
        <v>0</v>
      </c>
      <c r="Z17" s="51">
        <v>0</v>
      </c>
      <c r="AA17" s="51">
        <v>0</v>
      </c>
      <c r="AB17" s="51">
        <v>0</v>
      </c>
      <c r="AC17" s="51">
        <f t="shared" si="16"/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12</v>
      </c>
    </row>
    <row r="18" spans="1:34" ht="13.5">
      <c r="A18" s="26" t="s">
        <v>97</v>
      </c>
      <c r="B18" s="49" t="s">
        <v>120</v>
      </c>
      <c r="C18" s="50" t="s">
        <v>121</v>
      </c>
      <c r="D18" s="51">
        <f t="shared" si="0"/>
        <v>698</v>
      </c>
      <c r="E18" s="51">
        <v>515</v>
      </c>
      <c r="F18" s="51">
        <v>183</v>
      </c>
      <c r="G18" s="51">
        <f t="shared" si="9"/>
        <v>698</v>
      </c>
      <c r="H18" s="51">
        <f t="shared" si="10"/>
        <v>693</v>
      </c>
      <c r="I18" s="51">
        <f t="shared" si="11"/>
        <v>0</v>
      </c>
      <c r="J18" s="51">
        <v>0</v>
      </c>
      <c r="K18" s="51">
        <v>0</v>
      </c>
      <c r="L18" s="51">
        <v>0</v>
      </c>
      <c r="M18" s="51">
        <f t="shared" si="12"/>
        <v>528</v>
      </c>
      <c r="N18" s="51">
        <v>0</v>
      </c>
      <c r="O18" s="51">
        <v>350</v>
      </c>
      <c r="P18" s="51">
        <v>178</v>
      </c>
      <c r="Q18" s="51">
        <f t="shared" si="13"/>
        <v>22</v>
      </c>
      <c r="R18" s="51">
        <v>0</v>
      </c>
      <c r="S18" s="51">
        <v>22</v>
      </c>
      <c r="T18" s="51">
        <v>0</v>
      </c>
      <c r="U18" s="51">
        <f t="shared" si="14"/>
        <v>143</v>
      </c>
      <c r="V18" s="51">
        <v>0</v>
      </c>
      <c r="W18" s="51">
        <v>143</v>
      </c>
      <c r="X18" s="51">
        <v>0</v>
      </c>
      <c r="Y18" s="51">
        <f t="shared" si="15"/>
        <v>0</v>
      </c>
      <c r="Z18" s="51">
        <v>0</v>
      </c>
      <c r="AA18" s="51">
        <v>0</v>
      </c>
      <c r="AB18" s="51">
        <v>0</v>
      </c>
      <c r="AC18" s="51">
        <f t="shared" si="16"/>
        <v>0</v>
      </c>
      <c r="AD18" s="51">
        <v>0</v>
      </c>
      <c r="AE18" s="51">
        <v>0</v>
      </c>
      <c r="AF18" s="51">
        <v>0</v>
      </c>
      <c r="AG18" s="51">
        <v>5</v>
      </c>
      <c r="AH18" s="51">
        <v>0</v>
      </c>
    </row>
    <row r="19" spans="1:34" ht="13.5">
      <c r="A19" s="26" t="s">
        <v>97</v>
      </c>
      <c r="B19" s="49" t="s">
        <v>122</v>
      </c>
      <c r="C19" s="50" t="s">
        <v>123</v>
      </c>
      <c r="D19" s="51">
        <f t="shared" si="0"/>
        <v>7916</v>
      </c>
      <c r="E19" s="51">
        <v>5591</v>
      </c>
      <c r="F19" s="51">
        <v>2325</v>
      </c>
      <c r="G19" s="51">
        <f t="shared" si="9"/>
        <v>7916</v>
      </c>
      <c r="H19" s="51">
        <f t="shared" si="10"/>
        <v>7846</v>
      </c>
      <c r="I19" s="51">
        <f t="shared" si="11"/>
        <v>0</v>
      </c>
      <c r="J19" s="51">
        <v>0</v>
      </c>
      <c r="K19" s="51">
        <v>0</v>
      </c>
      <c r="L19" s="51">
        <v>0</v>
      </c>
      <c r="M19" s="51">
        <f t="shared" si="12"/>
        <v>6773</v>
      </c>
      <c r="N19" s="51">
        <v>0</v>
      </c>
      <c r="O19" s="51">
        <v>4518</v>
      </c>
      <c r="P19" s="51">
        <v>2255</v>
      </c>
      <c r="Q19" s="51">
        <f t="shared" si="13"/>
        <v>467</v>
      </c>
      <c r="R19" s="51">
        <v>0</v>
      </c>
      <c r="S19" s="51">
        <v>467</v>
      </c>
      <c r="T19" s="51">
        <v>0</v>
      </c>
      <c r="U19" s="51">
        <f t="shared" si="14"/>
        <v>606</v>
      </c>
      <c r="V19" s="51">
        <v>0</v>
      </c>
      <c r="W19" s="51">
        <v>606</v>
      </c>
      <c r="X19" s="51">
        <v>0</v>
      </c>
      <c r="Y19" s="51">
        <f t="shared" si="15"/>
        <v>0</v>
      </c>
      <c r="Z19" s="51">
        <v>0</v>
      </c>
      <c r="AA19" s="51">
        <v>0</v>
      </c>
      <c r="AB19" s="51">
        <v>0</v>
      </c>
      <c r="AC19" s="51">
        <f t="shared" si="16"/>
        <v>0</v>
      </c>
      <c r="AD19" s="51">
        <v>0</v>
      </c>
      <c r="AE19" s="51">
        <v>0</v>
      </c>
      <c r="AF19" s="51">
        <v>0</v>
      </c>
      <c r="AG19" s="51">
        <v>70</v>
      </c>
      <c r="AH19" s="51">
        <v>0</v>
      </c>
    </row>
    <row r="20" spans="1:34" ht="13.5">
      <c r="A20" s="26" t="s">
        <v>97</v>
      </c>
      <c r="B20" s="49" t="s">
        <v>124</v>
      </c>
      <c r="C20" s="50" t="s">
        <v>125</v>
      </c>
      <c r="D20" s="51">
        <f t="shared" si="0"/>
        <v>8945</v>
      </c>
      <c r="E20" s="51">
        <v>6323</v>
      </c>
      <c r="F20" s="51">
        <v>2622</v>
      </c>
      <c r="G20" s="51">
        <f t="shared" si="9"/>
        <v>8945</v>
      </c>
      <c r="H20" s="51">
        <f t="shared" si="10"/>
        <v>8864</v>
      </c>
      <c r="I20" s="51">
        <f t="shared" si="11"/>
        <v>0</v>
      </c>
      <c r="J20" s="51">
        <v>0</v>
      </c>
      <c r="K20" s="51">
        <v>0</v>
      </c>
      <c r="L20" s="51">
        <v>0</v>
      </c>
      <c r="M20" s="51">
        <f t="shared" si="12"/>
        <v>7869</v>
      </c>
      <c r="N20" s="51">
        <v>5247</v>
      </c>
      <c r="O20" s="51">
        <v>0</v>
      </c>
      <c r="P20" s="51">
        <v>2622</v>
      </c>
      <c r="Q20" s="51">
        <f t="shared" si="13"/>
        <v>202</v>
      </c>
      <c r="R20" s="51">
        <v>202</v>
      </c>
      <c r="S20" s="51">
        <v>0</v>
      </c>
      <c r="T20" s="51">
        <v>0</v>
      </c>
      <c r="U20" s="51">
        <f t="shared" si="14"/>
        <v>793</v>
      </c>
      <c r="V20" s="51">
        <v>584</v>
      </c>
      <c r="W20" s="51">
        <v>209</v>
      </c>
      <c r="X20" s="51">
        <v>0</v>
      </c>
      <c r="Y20" s="51">
        <f t="shared" si="15"/>
        <v>0</v>
      </c>
      <c r="Z20" s="51">
        <v>0</v>
      </c>
      <c r="AA20" s="51">
        <v>0</v>
      </c>
      <c r="AB20" s="51">
        <v>0</v>
      </c>
      <c r="AC20" s="51">
        <f t="shared" si="16"/>
        <v>0</v>
      </c>
      <c r="AD20" s="51">
        <v>0</v>
      </c>
      <c r="AE20" s="51">
        <v>0</v>
      </c>
      <c r="AF20" s="51">
        <v>0</v>
      </c>
      <c r="AG20" s="51">
        <v>81</v>
      </c>
      <c r="AH20" s="51">
        <v>5</v>
      </c>
    </row>
    <row r="21" spans="1:34" ht="13.5">
      <c r="A21" s="26" t="s">
        <v>97</v>
      </c>
      <c r="B21" s="49" t="s">
        <v>126</v>
      </c>
      <c r="C21" s="50" t="s">
        <v>127</v>
      </c>
      <c r="D21" s="51">
        <f t="shared" si="0"/>
        <v>2788</v>
      </c>
      <c r="E21" s="51">
        <v>2626</v>
      </c>
      <c r="F21" s="51">
        <v>162</v>
      </c>
      <c r="G21" s="51">
        <f t="shared" si="9"/>
        <v>2788</v>
      </c>
      <c r="H21" s="51">
        <f t="shared" si="10"/>
        <v>2638</v>
      </c>
      <c r="I21" s="51">
        <f t="shared" si="11"/>
        <v>0</v>
      </c>
      <c r="J21" s="51">
        <v>0</v>
      </c>
      <c r="K21" s="51">
        <v>0</v>
      </c>
      <c r="L21" s="51">
        <v>0</v>
      </c>
      <c r="M21" s="51">
        <f t="shared" si="12"/>
        <v>2048</v>
      </c>
      <c r="N21" s="51">
        <v>0</v>
      </c>
      <c r="O21" s="51">
        <v>2045</v>
      </c>
      <c r="P21" s="51">
        <v>3</v>
      </c>
      <c r="Q21" s="51">
        <f t="shared" si="13"/>
        <v>507</v>
      </c>
      <c r="R21" s="51">
        <v>0</v>
      </c>
      <c r="S21" s="51">
        <v>498</v>
      </c>
      <c r="T21" s="51">
        <v>9</v>
      </c>
      <c r="U21" s="51">
        <f t="shared" si="14"/>
        <v>83</v>
      </c>
      <c r="V21" s="51">
        <v>0</v>
      </c>
      <c r="W21" s="51">
        <v>83</v>
      </c>
      <c r="X21" s="51">
        <v>0</v>
      </c>
      <c r="Y21" s="51">
        <f t="shared" si="15"/>
        <v>0</v>
      </c>
      <c r="Z21" s="51">
        <v>0</v>
      </c>
      <c r="AA21" s="51">
        <v>0</v>
      </c>
      <c r="AB21" s="51">
        <v>0</v>
      </c>
      <c r="AC21" s="51">
        <f t="shared" si="16"/>
        <v>0</v>
      </c>
      <c r="AD21" s="51">
        <v>0</v>
      </c>
      <c r="AE21" s="51">
        <v>0</v>
      </c>
      <c r="AF21" s="51">
        <v>0</v>
      </c>
      <c r="AG21" s="51">
        <v>150</v>
      </c>
      <c r="AH21" s="51">
        <v>0</v>
      </c>
    </row>
    <row r="22" spans="1:34" ht="13.5">
      <c r="A22" s="26" t="s">
        <v>97</v>
      </c>
      <c r="B22" s="49" t="s">
        <v>128</v>
      </c>
      <c r="C22" s="50" t="s">
        <v>129</v>
      </c>
      <c r="D22" s="51">
        <f t="shared" si="0"/>
        <v>9636</v>
      </c>
      <c r="E22" s="51">
        <v>8600</v>
      </c>
      <c r="F22" s="51">
        <v>1036</v>
      </c>
      <c r="G22" s="51">
        <f t="shared" si="9"/>
        <v>9636</v>
      </c>
      <c r="H22" s="51">
        <f t="shared" si="10"/>
        <v>9239</v>
      </c>
      <c r="I22" s="51">
        <f t="shared" si="11"/>
        <v>0</v>
      </c>
      <c r="J22" s="51">
        <v>0</v>
      </c>
      <c r="K22" s="51">
        <v>0</v>
      </c>
      <c r="L22" s="51">
        <v>0</v>
      </c>
      <c r="M22" s="51">
        <f t="shared" si="12"/>
        <v>6973</v>
      </c>
      <c r="N22" s="51">
        <v>0</v>
      </c>
      <c r="O22" s="51">
        <v>6285</v>
      </c>
      <c r="P22" s="51">
        <v>688</v>
      </c>
      <c r="Q22" s="51">
        <f t="shared" si="13"/>
        <v>1906</v>
      </c>
      <c r="R22" s="51">
        <v>0</v>
      </c>
      <c r="S22" s="51">
        <v>1836</v>
      </c>
      <c r="T22" s="51">
        <v>70</v>
      </c>
      <c r="U22" s="51">
        <f t="shared" si="14"/>
        <v>360</v>
      </c>
      <c r="V22" s="51">
        <v>0</v>
      </c>
      <c r="W22" s="51">
        <v>360</v>
      </c>
      <c r="X22" s="51">
        <v>0</v>
      </c>
      <c r="Y22" s="51">
        <f t="shared" si="15"/>
        <v>0</v>
      </c>
      <c r="Z22" s="51">
        <v>0</v>
      </c>
      <c r="AA22" s="51">
        <v>0</v>
      </c>
      <c r="AB22" s="51">
        <v>0</v>
      </c>
      <c r="AC22" s="51">
        <f t="shared" si="16"/>
        <v>0</v>
      </c>
      <c r="AD22" s="51">
        <v>0</v>
      </c>
      <c r="AE22" s="51">
        <v>0</v>
      </c>
      <c r="AF22" s="51">
        <v>0</v>
      </c>
      <c r="AG22" s="51">
        <v>397</v>
      </c>
      <c r="AH22" s="51">
        <v>0</v>
      </c>
    </row>
    <row r="23" spans="1:34" ht="13.5">
      <c r="A23" s="26" t="s">
        <v>97</v>
      </c>
      <c r="B23" s="49" t="s">
        <v>130</v>
      </c>
      <c r="C23" s="50" t="s">
        <v>73</v>
      </c>
      <c r="D23" s="51">
        <f t="shared" si="0"/>
        <v>5505</v>
      </c>
      <c r="E23" s="51">
        <v>4495</v>
      </c>
      <c r="F23" s="51">
        <v>1010</v>
      </c>
      <c r="G23" s="51">
        <f t="shared" si="9"/>
        <v>5505</v>
      </c>
      <c r="H23" s="51">
        <f t="shared" si="10"/>
        <v>5202</v>
      </c>
      <c r="I23" s="51">
        <f t="shared" si="11"/>
        <v>0</v>
      </c>
      <c r="J23" s="51">
        <v>0</v>
      </c>
      <c r="K23" s="51">
        <v>0</v>
      </c>
      <c r="L23" s="51">
        <v>0</v>
      </c>
      <c r="M23" s="51">
        <f t="shared" si="12"/>
        <v>4014</v>
      </c>
      <c r="N23" s="51">
        <v>0</v>
      </c>
      <c r="O23" s="51">
        <v>3480</v>
      </c>
      <c r="P23" s="51">
        <v>534</v>
      </c>
      <c r="Q23" s="51">
        <f t="shared" si="13"/>
        <v>1055</v>
      </c>
      <c r="R23" s="51">
        <v>0</v>
      </c>
      <c r="S23" s="51">
        <v>882</v>
      </c>
      <c r="T23" s="51">
        <v>173</v>
      </c>
      <c r="U23" s="51">
        <f t="shared" si="14"/>
        <v>133</v>
      </c>
      <c r="V23" s="51">
        <v>0</v>
      </c>
      <c r="W23" s="51">
        <v>133</v>
      </c>
      <c r="X23" s="51">
        <v>0</v>
      </c>
      <c r="Y23" s="51">
        <f t="shared" si="15"/>
        <v>0</v>
      </c>
      <c r="Z23" s="51">
        <v>0</v>
      </c>
      <c r="AA23" s="51">
        <v>0</v>
      </c>
      <c r="AB23" s="51">
        <v>0</v>
      </c>
      <c r="AC23" s="51">
        <f t="shared" si="16"/>
        <v>0</v>
      </c>
      <c r="AD23" s="51">
        <v>0</v>
      </c>
      <c r="AE23" s="51">
        <v>0</v>
      </c>
      <c r="AF23" s="51">
        <v>0</v>
      </c>
      <c r="AG23" s="51">
        <v>303</v>
      </c>
      <c r="AH23" s="51">
        <v>0</v>
      </c>
    </row>
    <row r="24" spans="1:34" ht="13.5">
      <c r="A24" s="26" t="s">
        <v>97</v>
      </c>
      <c r="B24" s="49" t="s">
        <v>131</v>
      </c>
      <c r="C24" s="50" t="s">
        <v>132</v>
      </c>
      <c r="D24" s="51">
        <f t="shared" si="0"/>
        <v>5862</v>
      </c>
      <c r="E24" s="51">
        <v>4102</v>
      </c>
      <c r="F24" s="51">
        <v>1760</v>
      </c>
      <c r="G24" s="51">
        <f t="shared" si="9"/>
        <v>5862</v>
      </c>
      <c r="H24" s="51">
        <f t="shared" si="10"/>
        <v>5812</v>
      </c>
      <c r="I24" s="51">
        <f t="shared" si="11"/>
        <v>0</v>
      </c>
      <c r="J24" s="51">
        <v>0</v>
      </c>
      <c r="K24" s="51">
        <v>0</v>
      </c>
      <c r="L24" s="51">
        <v>0</v>
      </c>
      <c r="M24" s="51">
        <f t="shared" si="12"/>
        <v>5033</v>
      </c>
      <c r="N24" s="51">
        <v>3323</v>
      </c>
      <c r="O24" s="51">
        <v>0</v>
      </c>
      <c r="P24" s="51">
        <v>1710</v>
      </c>
      <c r="Q24" s="51">
        <f t="shared" si="13"/>
        <v>334</v>
      </c>
      <c r="R24" s="51">
        <v>0</v>
      </c>
      <c r="S24" s="51">
        <v>334</v>
      </c>
      <c r="T24" s="51">
        <v>0</v>
      </c>
      <c r="U24" s="51">
        <f t="shared" si="14"/>
        <v>445</v>
      </c>
      <c r="V24" s="51">
        <v>0</v>
      </c>
      <c r="W24" s="51">
        <v>445</v>
      </c>
      <c r="X24" s="51">
        <v>0</v>
      </c>
      <c r="Y24" s="51">
        <f t="shared" si="15"/>
        <v>0</v>
      </c>
      <c r="Z24" s="51">
        <v>0</v>
      </c>
      <c r="AA24" s="51">
        <v>0</v>
      </c>
      <c r="AB24" s="51">
        <v>0</v>
      </c>
      <c r="AC24" s="51">
        <f t="shared" si="16"/>
        <v>0</v>
      </c>
      <c r="AD24" s="51">
        <v>0</v>
      </c>
      <c r="AE24" s="51">
        <v>0</v>
      </c>
      <c r="AF24" s="51">
        <v>0</v>
      </c>
      <c r="AG24" s="51">
        <v>50</v>
      </c>
      <c r="AH24" s="51">
        <v>0</v>
      </c>
    </row>
    <row r="25" spans="1:34" ht="13.5">
      <c r="A25" s="26" t="s">
        <v>97</v>
      </c>
      <c r="B25" s="49" t="s">
        <v>133</v>
      </c>
      <c r="C25" s="50" t="s">
        <v>134</v>
      </c>
      <c r="D25" s="51">
        <f t="shared" si="0"/>
        <v>10840</v>
      </c>
      <c r="E25" s="51">
        <v>7441</v>
      </c>
      <c r="F25" s="51">
        <v>3399</v>
      </c>
      <c r="G25" s="51">
        <f t="shared" si="9"/>
        <v>10840</v>
      </c>
      <c r="H25" s="51">
        <f t="shared" si="10"/>
        <v>10741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9588</v>
      </c>
      <c r="N25" s="51">
        <v>6396</v>
      </c>
      <c r="O25" s="51">
        <v>0</v>
      </c>
      <c r="P25" s="51">
        <v>3192</v>
      </c>
      <c r="Q25" s="51">
        <f t="shared" si="13"/>
        <v>628</v>
      </c>
      <c r="R25" s="51">
        <v>628</v>
      </c>
      <c r="S25" s="51">
        <v>0</v>
      </c>
      <c r="T25" s="51">
        <v>0</v>
      </c>
      <c r="U25" s="51">
        <f t="shared" si="14"/>
        <v>417</v>
      </c>
      <c r="V25" s="51">
        <v>379</v>
      </c>
      <c r="W25" s="51">
        <v>38</v>
      </c>
      <c r="X25" s="51">
        <v>0</v>
      </c>
      <c r="Y25" s="51">
        <f t="shared" si="15"/>
        <v>108</v>
      </c>
      <c r="Z25" s="51">
        <v>0</v>
      </c>
      <c r="AA25" s="51">
        <v>0</v>
      </c>
      <c r="AB25" s="51">
        <v>108</v>
      </c>
      <c r="AC25" s="51">
        <f t="shared" si="16"/>
        <v>0</v>
      </c>
      <c r="AD25" s="51">
        <v>0</v>
      </c>
      <c r="AE25" s="51">
        <v>0</v>
      </c>
      <c r="AF25" s="51">
        <v>0</v>
      </c>
      <c r="AG25" s="51">
        <v>99</v>
      </c>
      <c r="AH25" s="51">
        <v>0</v>
      </c>
    </row>
    <row r="26" spans="1:34" ht="13.5">
      <c r="A26" s="26" t="s">
        <v>97</v>
      </c>
      <c r="B26" s="49" t="s">
        <v>135</v>
      </c>
      <c r="C26" s="50" t="s">
        <v>136</v>
      </c>
      <c r="D26" s="51">
        <f t="shared" si="0"/>
        <v>535</v>
      </c>
      <c r="E26" s="51">
        <v>535</v>
      </c>
      <c r="F26" s="51">
        <v>0</v>
      </c>
      <c r="G26" s="51">
        <f t="shared" si="9"/>
        <v>535</v>
      </c>
      <c r="H26" s="51">
        <f t="shared" si="10"/>
        <v>379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308</v>
      </c>
      <c r="N26" s="51">
        <v>0</v>
      </c>
      <c r="O26" s="51">
        <v>308</v>
      </c>
      <c r="P26" s="51">
        <v>0</v>
      </c>
      <c r="Q26" s="51">
        <f t="shared" si="13"/>
        <v>43</v>
      </c>
      <c r="R26" s="51">
        <v>0</v>
      </c>
      <c r="S26" s="51">
        <v>43</v>
      </c>
      <c r="T26" s="51">
        <v>0</v>
      </c>
      <c r="U26" s="51">
        <f t="shared" si="14"/>
        <v>28</v>
      </c>
      <c r="V26" s="51">
        <v>0</v>
      </c>
      <c r="W26" s="51">
        <v>28</v>
      </c>
      <c r="X26" s="51">
        <v>0</v>
      </c>
      <c r="Y26" s="51">
        <f t="shared" si="15"/>
        <v>0</v>
      </c>
      <c r="Z26" s="51">
        <v>0</v>
      </c>
      <c r="AA26" s="51">
        <v>0</v>
      </c>
      <c r="AB26" s="51">
        <v>0</v>
      </c>
      <c r="AC26" s="51">
        <f t="shared" si="16"/>
        <v>0</v>
      </c>
      <c r="AD26" s="51">
        <v>0</v>
      </c>
      <c r="AE26" s="51">
        <v>0</v>
      </c>
      <c r="AF26" s="51">
        <v>0</v>
      </c>
      <c r="AG26" s="51">
        <v>156</v>
      </c>
      <c r="AH26" s="51">
        <v>0</v>
      </c>
    </row>
    <row r="27" spans="1:34" ht="13.5">
      <c r="A27" s="26" t="s">
        <v>97</v>
      </c>
      <c r="B27" s="49" t="s">
        <v>137</v>
      </c>
      <c r="C27" s="50" t="s">
        <v>138</v>
      </c>
      <c r="D27" s="51">
        <f t="shared" si="0"/>
        <v>668</v>
      </c>
      <c r="E27" s="51">
        <v>501</v>
      </c>
      <c r="F27" s="51">
        <v>167</v>
      </c>
      <c r="G27" s="51">
        <f t="shared" si="9"/>
        <v>668</v>
      </c>
      <c r="H27" s="51">
        <f t="shared" si="10"/>
        <v>663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487</v>
      </c>
      <c r="N27" s="51">
        <v>0</v>
      </c>
      <c r="O27" s="51">
        <v>325</v>
      </c>
      <c r="P27" s="51">
        <v>162</v>
      </c>
      <c r="Q27" s="51">
        <f t="shared" si="13"/>
        <v>62</v>
      </c>
      <c r="R27" s="51">
        <v>0</v>
      </c>
      <c r="S27" s="51">
        <v>62</v>
      </c>
      <c r="T27" s="51">
        <v>0</v>
      </c>
      <c r="U27" s="51">
        <f t="shared" si="14"/>
        <v>114</v>
      </c>
      <c r="V27" s="51">
        <v>0</v>
      </c>
      <c r="W27" s="51">
        <v>114</v>
      </c>
      <c r="X27" s="51">
        <v>0</v>
      </c>
      <c r="Y27" s="51">
        <f t="shared" si="15"/>
        <v>0</v>
      </c>
      <c r="Z27" s="51">
        <v>0</v>
      </c>
      <c r="AA27" s="51">
        <v>0</v>
      </c>
      <c r="AB27" s="51">
        <v>0</v>
      </c>
      <c r="AC27" s="51">
        <f t="shared" si="16"/>
        <v>0</v>
      </c>
      <c r="AD27" s="51">
        <v>0</v>
      </c>
      <c r="AE27" s="51">
        <v>0</v>
      </c>
      <c r="AF27" s="51">
        <v>0</v>
      </c>
      <c r="AG27" s="51">
        <v>5</v>
      </c>
      <c r="AH27" s="51">
        <v>0</v>
      </c>
    </row>
    <row r="28" spans="1:34" ht="13.5">
      <c r="A28" s="26" t="s">
        <v>97</v>
      </c>
      <c r="B28" s="49" t="s">
        <v>139</v>
      </c>
      <c r="C28" s="50" t="s">
        <v>140</v>
      </c>
      <c r="D28" s="51">
        <f t="shared" si="0"/>
        <v>13341</v>
      </c>
      <c r="E28" s="51">
        <v>8226</v>
      </c>
      <c r="F28" s="51">
        <v>5115</v>
      </c>
      <c r="G28" s="51">
        <f t="shared" si="9"/>
        <v>13341</v>
      </c>
      <c r="H28" s="51">
        <f t="shared" si="10"/>
        <v>10889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9583</v>
      </c>
      <c r="N28" s="51">
        <v>0</v>
      </c>
      <c r="O28" s="51">
        <v>7011</v>
      </c>
      <c r="P28" s="51">
        <v>2572</v>
      </c>
      <c r="Q28" s="51">
        <f t="shared" si="13"/>
        <v>902</v>
      </c>
      <c r="R28" s="51">
        <v>0</v>
      </c>
      <c r="S28" s="51">
        <v>811</v>
      </c>
      <c r="T28" s="51">
        <v>91</v>
      </c>
      <c r="U28" s="51">
        <f t="shared" si="14"/>
        <v>404</v>
      </c>
      <c r="V28" s="51">
        <v>0</v>
      </c>
      <c r="W28" s="51">
        <v>404</v>
      </c>
      <c r="X28" s="51">
        <v>0</v>
      </c>
      <c r="Y28" s="51">
        <f t="shared" si="15"/>
        <v>0</v>
      </c>
      <c r="Z28" s="51">
        <v>0</v>
      </c>
      <c r="AA28" s="51">
        <v>0</v>
      </c>
      <c r="AB28" s="51">
        <v>0</v>
      </c>
      <c r="AC28" s="51">
        <f t="shared" si="16"/>
        <v>0</v>
      </c>
      <c r="AD28" s="51">
        <v>0</v>
      </c>
      <c r="AE28" s="51">
        <v>0</v>
      </c>
      <c r="AF28" s="51">
        <v>0</v>
      </c>
      <c r="AG28" s="51">
        <v>2452</v>
      </c>
      <c r="AH28" s="51">
        <v>0</v>
      </c>
    </row>
    <row r="29" spans="1:34" ht="13.5">
      <c r="A29" s="26" t="s">
        <v>97</v>
      </c>
      <c r="B29" s="49" t="s">
        <v>141</v>
      </c>
      <c r="C29" s="50" t="s">
        <v>142</v>
      </c>
      <c r="D29" s="51">
        <f t="shared" si="0"/>
        <v>3825</v>
      </c>
      <c r="E29" s="51">
        <v>2794</v>
      </c>
      <c r="F29" s="51">
        <v>1031</v>
      </c>
      <c r="G29" s="51">
        <f t="shared" si="9"/>
        <v>3825</v>
      </c>
      <c r="H29" s="51">
        <f t="shared" si="10"/>
        <v>3721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3313</v>
      </c>
      <c r="N29" s="51">
        <v>2401</v>
      </c>
      <c r="O29" s="51">
        <v>0</v>
      </c>
      <c r="P29" s="51">
        <v>912</v>
      </c>
      <c r="Q29" s="51">
        <f t="shared" si="13"/>
        <v>270</v>
      </c>
      <c r="R29" s="51">
        <v>255</v>
      </c>
      <c r="S29" s="51">
        <v>0</v>
      </c>
      <c r="T29" s="51">
        <v>15</v>
      </c>
      <c r="U29" s="51">
        <f t="shared" si="14"/>
        <v>138</v>
      </c>
      <c r="V29" s="51">
        <v>138</v>
      </c>
      <c r="W29" s="51">
        <v>0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0</v>
      </c>
      <c r="AD29" s="51">
        <v>0</v>
      </c>
      <c r="AE29" s="51">
        <v>0</v>
      </c>
      <c r="AF29" s="51">
        <v>0</v>
      </c>
      <c r="AG29" s="51">
        <v>104</v>
      </c>
      <c r="AH29" s="51">
        <v>0</v>
      </c>
    </row>
    <row r="30" spans="1:34" ht="13.5">
      <c r="A30" s="26" t="s">
        <v>97</v>
      </c>
      <c r="B30" s="49" t="s">
        <v>143</v>
      </c>
      <c r="C30" s="50" t="s">
        <v>144</v>
      </c>
      <c r="D30" s="51">
        <f t="shared" si="0"/>
        <v>642</v>
      </c>
      <c r="E30" s="51">
        <v>512</v>
      </c>
      <c r="F30" s="51">
        <v>130</v>
      </c>
      <c r="G30" s="51">
        <f t="shared" si="9"/>
        <v>642</v>
      </c>
      <c r="H30" s="51">
        <f t="shared" si="10"/>
        <v>553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472</v>
      </c>
      <c r="N30" s="51">
        <v>0</v>
      </c>
      <c r="O30" s="51">
        <v>431</v>
      </c>
      <c r="P30" s="51">
        <v>41</v>
      </c>
      <c r="Q30" s="51">
        <f t="shared" si="13"/>
        <v>64</v>
      </c>
      <c r="R30" s="51">
        <v>0</v>
      </c>
      <c r="S30" s="51">
        <v>64</v>
      </c>
      <c r="T30" s="51">
        <v>0</v>
      </c>
      <c r="U30" s="51">
        <f t="shared" si="14"/>
        <v>17</v>
      </c>
      <c r="V30" s="51">
        <v>0</v>
      </c>
      <c r="W30" s="51">
        <v>17</v>
      </c>
      <c r="X30" s="51">
        <v>0</v>
      </c>
      <c r="Y30" s="51">
        <f t="shared" si="15"/>
        <v>0</v>
      </c>
      <c r="Z30" s="51">
        <v>0</v>
      </c>
      <c r="AA30" s="51">
        <v>0</v>
      </c>
      <c r="AB30" s="51">
        <v>0</v>
      </c>
      <c r="AC30" s="51">
        <f t="shared" si="16"/>
        <v>0</v>
      </c>
      <c r="AD30" s="51">
        <v>0</v>
      </c>
      <c r="AE30" s="51">
        <v>0</v>
      </c>
      <c r="AF30" s="51">
        <v>0</v>
      </c>
      <c r="AG30" s="51">
        <v>89</v>
      </c>
      <c r="AH30" s="51">
        <v>0</v>
      </c>
    </row>
    <row r="31" spans="1:34" ht="13.5">
      <c r="A31" s="26" t="s">
        <v>97</v>
      </c>
      <c r="B31" s="49" t="s">
        <v>145</v>
      </c>
      <c r="C31" s="50" t="s">
        <v>70</v>
      </c>
      <c r="D31" s="51">
        <f t="shared" si="0"/>
        <v>3940</v>
      </c>
      <c r="E31" s="51">
        <v>2612</v>
      </c>
      <c r="F31" s="51">
        <v>1328</v>
      </c>
      <c r="G31" s="51">
        <f t="shared" si="9"/>
        <v>3940</v>
      </c>
      <c r="H31" s="51">
        <f t="shared" si="10"/>
        <v>3855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3039</v>
      </c>
      <c r="N31" s="51">
        <v>0</v>
      </c>
      <c r="O31" s="51">
        <v>1860</v>
      </c>
      <c r="P31" s="51">
        <v>1179</v>
      </c>
      <c r="Q31" s="51">
        <f t="shared" si="13"/>
        <v>275</v>
      </c>
      <c r="R31" s="51">
        <v>0</v>
      </c>
      <c r="S31" s="51">
        <v>211</v>
      </c>
      <c r="T31" s="51">
        <v>64</v>
      </c>
      <c r="U31" s="51">
        <f t="shared" si="14"/>
        <v>541</v>
      </c>
      <c r="V31" s="51">
        <v>0</v>
      </c>
      <c r="W31" s="51">
        <v>541</v>
      </c>
      <c r="X31" s="51">
        <v>0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0</v>
      </c>
      <c r="AD31" s="51">
        <v>0</v>
      </c>
      <c r="AE31" s="51">
        <v>0</v>
      </c>
      <c r="AF31" s="51">
        <v>0</v>
      </c>
      <c r="AG31" s="51">
        <v>85</v>
      </c>
      <c r="AH31" s="51">
        <v>0</v>
      </c>
    </row>
    <row r="32" spans="1:34" ht="13.5">
      <c r="A32" s="26" t="s">
        <v>97</v>
      </c>
      <c r="B32" s="49" t="s">
        <v>146</v>
      </c>
      <c r="C32" s="50" t="s">
        <v>147</v>
      </c>
      <c r="D32" s="51">
        <f t="shared" si="0"/>
        <v>2008</v>
      </c>
      <c r="E32" s="51">
        <v>1664</v>
      </c>
      <c r="F32" s="51">
        <v>344</v>
      </c>
      <c r="G32" s="51">
        <f t="shared" si="9"/>
        <v>2008</v>
      </c>
      <c r="H32" s="51">
        <f t="shared" si="10"/>
        <v>1610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1411</v>
      </c>
      <c r="N32" s="51">
        <v>0</v>
      </c>
      <c r="O32" s="51">
        <v>1196</v>
      </c>
      <c r="P32" s="51">
        <v>215</v>
      </c>
      <c r="Q32" s="51">
        <f t="shared" si="13"/>
        <v>86</v>
      </c>
      <c r="R32" s="51">
        <v>0</v>
      </c>
      <c r="S32" s="51">
        <v>80</v>
      </c>
      <c r="T32" s="51">
        <v>6</v>
      </c>
      <c r="U32" s="51">
        <f t="shared" si="14"/>
        <v>113</v>
      </c>
      <c r="V32" s="51">
        <v>0</v>
      </c>
      <c r="W32" s="51">
        <v>101</v>
      </c>
      <c r="X32" s="51">
        <v>12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0</v>
      </c>
      <c r="AD32" s="51">
        <v>0</v>
      </c>
      <c r="AE32" s="51">
        <v>0</v>
      </c>
      <c r="AF32" s="51">
        <v>0</v>
      </c>
      <c r="AG32" s="51">
        <v>398</v>
      </c>
      <c r="AH32" s="51">
        <v>0</v>
      </c>
    </row>
    <row r="33" spans="1:34" ht="13.5">
      <c r="A33" s="26" t="s">
        <v>97</v>
      </c>
      <c r="B33" s="49" t="s">
        <v>148</v>
      </c>
      <c r="C33" s="50" t="s">
        <v>149</v>
      </c>
      <c r="D33" s="51">
        <f t="shared" si="0"/>
        <v>258</v>
      </c>
      <c r="E33" s="51">
        <v>223</v>
      </c>
      <c r="F33" s="51">
        <v>35</v>
      </c>
      <c r="G33" s="51">
        <f t="shared" si="9"/>
        <v>258</v>
      </c>
      <c r="H33" s="51">
        <f t="shared" si="10"/>
        <v>221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181</v>
      </c>
      <c r="N33" s="51">
        <v>0</v>
      </c>
      <c r="O33" s="51">
        <v>165</v>
      </c>
      <c r="P33" s="51">
        <v>16</v>
      </c>
      <c r="Q33" s="51">
        <f t="shared" si="13"/>
        <v>17</v>
      </c>
      <c r="R33" s="51">
        <v>0</v>
      </c>
      <c r="S33" s="51">
        <v>17</v>
      </c>
      <c r="T33" s="51">
        <v>0</v>
      </c>
      <c r="U33" s="51">
        <f t="shared" si="14"/>
        <v>23</v>
      </c>
      <c r="V33" s="51">
        <v>0</v>
      </c>
      <c r="W33" s="51">
        <v>23</v>
      </c>
      <c r="X33" s="51">
        <v>0</v>
      </c>
      <c r="Y33" s="51">
        <f t="shared" si="15"/>
        <v>0</v>
      </c>
      <c r="Z33" s="51">
        <v>0</v>
      </c>
      <c r="AA33" s="51">
        <v>0</v>
      </c>
      <c r="AB33" s="51">
        <v>0</v>
      </c>
      <c r="AC33" s="51">
        <f t="shared" si="16"/>
        <v>0</v>
      </c>
      <c r="AD33" s="51">
        <v>0</v>
      </c>
      <c r="AE33" s="51">
        <v>0</v>
      </c>
      <c r="AF33" s="51">
        <v>0</v>
      </c>
      <c r="AG33" s="51">
        <v>37</v>
      </c>
      <c r="AH33" s="51">
        <v>0</v>
      </c>
    </row>
    <row r="34" spans="1:34" ht="13.5">
      <c r="A34" s="26" t="s">
        <v>97</v>
      </c>
      <c r="B34" s="49" t="s">
        <v>150</v>
      </c>
      <c r="C34" s="50" t="s">
        <v>151</v>
      </c>
      <c r="D34" s="51">
        <f t="shared" si="0"/>
        <v>183</v>
      </c>
      <c r="E34" s="51">
        <v>140</v>
      </c>
      <c r="F34" s="51">
        <v>43</v>
      </c>
      <c r="G34" s="51">
        <f t="shared" si="9"/>
        <v>183</v>
      </c>
      <c r="H34" s="51">
        <f t="shared" si="10"/>
        <v>167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145</v>
      </c>
      <c r="N34" s="51">
        <v>0</v>
      </c>
      <c r="O34" s="51">
        <v>106</v>
      </c>
      <c r="P34" s="51">
        <v>39</v>
      </c>
      <c r="Q34" s="51">
        <f t="shared" si="13"/>
        <v>10</v>
      </c>
      <c r="R34" s="51">
        <v>0</v>
      </c>
      <c r="S34" s="51">
        <v>10</v>
      </c>
      <c r="T34" s="51">
        <v>0</v>
      </c>
      <c r="U34" s="51">
        <f t="shared" si="14"/>
        <v>12</v>
      </c>
      <c r="V34" s="51">
        <v>0</v>
      </c>
      <c r="W34" s="51">
        <v>12</v>
      </c>
      <c r="X34" s="51">
        <v>0</v>
      </c>
      <c r="Y34" s="51">
        <f t="shared" si="15"/>
        <v>0</v>
      </c>
      <c r="Z34" s="51">
        <v>0</v>
      </c>
      <c r="AA34" s="51">
        <v>0</v>
      </c>
      <c r="AB34" s="51">
        <v>0</v>
      </c>
      <c r="AC34" s="51">
        <f t="shared" si="16"/>
        <v>0</v>
      </c>
      <c r="AD34" s="51">
        <v>0</v>
      </c>
      <c r="AE34" s="51">
        <v>0</v>
      </c>
      <c r="AF34" s="51">
        <v>0</v>
      </c>
      <c r="AG34" s="51">
        <v>16</v>
      </c>
      <c r="AH34" s="51">
        <v>0</v>
      </c>
    </row>
    <row r="35" spans="1:34" ht="13.5">
      <c r="A35" s="26" t="s">
        <v>97</v>
      </c>
      <c r="B35" s="49" t="s">
        <v>152</v>
      </c>
      <c r="C35" s="50" t="s">
        <v>153</v>
      </c>
      <c r="D35" s="51">
        <f t="shared" si="0"/>
        <v>259</v>
      </c>
      <c r="E35" s="51">
        <v>172</v>
      </c>
      <c r="F35" s="51">
        <v>87</v>
      </c>
      <c r="G35" s="51">
        <f t="shared" si="9"/>
        <v>259</v>
      </c>
      <c r="H35" s="51">
        <f t="shared" si="10"/>
        <v>247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211</v>
      </c>
      <c r="N35" s="51">
        <v>0</v>
      </c>
      <c r="O35" s="51">
        <v>129</v>
      </c>
      <c r="P35" s="51">
        <v>82</v>
      </c>
      <c r="Q35" s="51">
        <f t="shared" si="13"/>
        <v>16</v>
      </c>
      <c r="R35" s="51">
        <v>0</v>
      </c>
      <c r="S35" s="51">
        <v>16</v>
      </c>
      <c r="T35" s="51">
        <v>0</v>
      </c>
      <c r="U35" s="51">
        <f t="shared" si="14"/>
        <v>20</v>
      </c>
      <c r="V35" s="51">
        <v>0</v>
      </c>
      <c r="W35" s="51">
        <v>20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0</v>
      </c>
      <c r="AD35" s="51">
        <v>0</v>
      </c>
      <c r="AE35" s="51">
        <v>0</v>
      </c>
      <c r="AF35" s="51">
        <v>0</v>
      </c>
      <c r="AG35" s="51">
        <v>12</v>
      </c>
      <c r="AH35" s="51">
        <v>0</v>
      </c>
    </row>
    <row r="36" spans="1:34" ht="13.5">
      <c r="A36" s="26" t="s">
        <v>97</v>
      </c>
      <c r="B36" s="49" t="s">
        <v>154</v>
      </c>
      <c r="C36" s="50" t="s">
        <v>155</v>
      </c>
      <c r="D36" s="51">
        <f t="shared" si="0"/>
        <v>1896</v>
      </c>
      <c r="E36" s="51">
        <v>1337</v>
      </c>
      <c r="F36" s="51">
        <v>559</v>
      </c>
      <c r="G36" s="51">
        <f t="shared" si="9"/>
        <v>1896</v>
      </c>
      <c r="H36" s="51">
        <f t="shared" si="10"/>
        <v>1722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1552</v>
      </c>
      <c r="N36" s="51">
        <v>0</v>
      </c>
      <c r="O36" s="51">
        <v>999</v>
      </c>
      <c r="P36" s="51">
        <v>553</v>
      </c>
      <c r="Q36" s="51">
        <f t="shared" si="13"/>
        <v>83</v>
      </c>
      <c r="R36" s="51">
        <v>0</v>
      </c>
      <c r="S36" s="51">
        <v>83</v>
      </c>
      <c r="T36" s="51">
        <v>0</v>
      </c>
      <c r="U36" s="51">
        <f t="shared" si="14"/>
        <v>87</v>
      </c>
      <c r="V36" s="51">
        <v>0</v>
      </c>
      <c r="W36" s="51">
        <v>87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0</v>
      </c>
      <c r="AD36" s="51">
        <v>0</v>
      </c>
      <c r="AE36" s="51">
        <v>0</v>
      </c>
      <c r="AF36" s="51">
        <v>0</v>
      </c>
      <c r="AG36" s="51">
        <v>174</v>
      </c>
      <c r="AH36" s="51">
        <v>0</v>
      </c>
    </row>
    <row r="37" spans="1:34" ht="13.5">
      <c r="A37" s="26" t="s">
        <v>97</v>
      </c>
      <c r="B37" s="49" t="s">
        <v>156</v>
      </c>
      <c r="C37" s="50" t="s">
        <v>157</v>
      </c>
      <c r="D37" s="51">
        <f t="shared" si="0"/>
        <v>2562</v>
      </c>
      <c r="E37" s="51">
        <v>2127</v>
      </c>
      <c r="F37" s="51">
        <v>435</v>
      </c>
      <c r="G37" s="51">
        <f t="shared" si="9"/>
        <v>2562</v>
      </c>
      <c r="H37" s="51">
        <f t="shared" si="10"/>
        <v>2323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2104</v>
      </c>
      <c r="N37" s="51">
        <v>0</v>
      </c>
      <c r="O37" s="51">
        <v>1675</v>
      </c>
      <c r="P37" s="51">
        <v>429</v>
      </c>
      <c r="Q37" s="51">
        <f t="shared" si="13"/>
        <v>109</v>
      </c>
      <c r="R37" s="51">
        <v>0</v>
      </c>
      <c r="S37" s="51">
        <v>109</v>
      </c>
      <c r="T37" s="51">
        <v>0</v>
      </c>
      <c r="U37" s="51">
        <f t="shared" si="14"/>
        <v>110</v>
      </c>
      <c r="V37" s="51">
        <v>0</v>
      </c>
      <c r="W37" s="51">
        <v>110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0</v>
      </c>
      <c r="AD37" s="51">
        <v>0</v>
      </c>
      <c r="AE37" s="51">
        <v>0</v>
      </c>
      <c r="AF37" s="51">
        <v>0</v>
      </c>
      <c r="AG37" s="51">
        <v>239</v>
      </c>
      <c r="AH37" s="51">
        <v>0</v>
      </c>
    </row>
    <row r="38" spans="1:34" ht="13.5">
      <c r="A38" s="26" t="s">
        <v>97</v>
      </c>
      <c r="B38" s="49" t="s">
        <v>158</v>
      </c>
      <c r="C38" s="50" t="s">
        <v>159</v>
      </c>
      <c r="D38" s="51">
        <f t="shared" si="0"/>
        <v>162</v>
      </c>
      <c r="E38" s="51">
        <v>129</v>
      </c>
      <c r="F38" s="51">
        <v>33</v>
      </c>
      <c r="G38" s="51">
        <f t="shared" si="9"/>
        <v>162</v>
      </c>
      <c r="H38" s="51">
        <f t="shared" si="10"/>
        <v>134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112</v>
      </c>
      <c r="N38" s="51">
        <v>0</v>
      </c>
      <c r="O38" s="51">
        <v>94</v>
      </c>
      <c r="P38" s="51">
        <v>18</v>
      </c>
      <c r="Q38" s="51">
        <f t="shared" si="13"/>
        <v>10</v>
      </c>
      <c r="R38" s="51">
        <v>0</v>
      </c>
      <c r="S38" s="51">
        <v>10</v>
      </c>
      <c r="T38" s="51">
        <v>0</v>
      </c>
      <c r="U38" s="51">
        <f t="shared" si="14"/>
        <v>12</v>
      </c>
      <c r="V38" s="51">
        <v>0</v>
      </c>
      <c r="W38" s="51">
        <v>12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0</v>
      </c>
      <c r="AD38" s="51">
        <v>0</v>
      </c>
      <c r="AE38" s="51">
        <v>0</v>
      </c>
      <c r="AF38" s="51">
        <v>0</v>
      </c>
      <c r="AG38" s="51">
        <v>28</v>
      </c>
      <c r="AH38" s="51">
        <v>0</v>
      </c>
    </row>
    <row r="39" spans="1:34" ht="13.5">
      <c r="A39" s="26" t="s">
        <v>97</v>
      </c>
      <c r="B39" s="49" t="s">
        <v>160</v>
      </c>
      <c r="C39" s="50" t="s">
        <v>161</v>
      </c>
      <c r="D39" s="51">
        <f t="shared" si="0"/>
        <v>3734</v>
      </c>
      <c r="E39" s="51">
        <v>2445</v>
      </c>
      <c r="F39" s="51">
        <v>1289</v>
      </c>
      <c r="G39" s="51">
        <f t="shared" si="9"/>
        <v>3734</v>
      </c>
      <c r="H39" s="51">
        <f t="shared" si="10"/>
        <v>3606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3332</v>
      </c>
      <c r="N39" s="51">
        <v>0</v>
      </c>
      <c r="O39" s="51">
        <v>2080</v>
      </c>
      <c r="P39" s="51">
        <v>1252</v>
      </c>
      <c r="Q39" s="51">
        <f t="shared" si="13"/>
        <v>126</v>
      </c>
      <c r="R39" s="51">
        <v>0</v>
      </c>
      <c r="S39" s="51">
        <v>126</v>
      </c>
      <c r="T39" s="51">
        <v>0</v>
      </c>
      <c r="U39" s="51">
        <f t="shared" si="14"/>
        <v>148</v>
      </c>
      <c r="V39" s="51">
        <v>0</v>
      </c>
      <c r="W39" s="51">
        <v>148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0</v>
      </c>
      <c r="AD39" s="51">
        <v>0</v>
      </c>
      <c r="AE39" s="51">
        <v>0</v>
      </c>
      <c r="AF39" s="51">
        <v>0</v>
      </c>
      <c r="AG39" s="51">
        <v>128</v>
      </c>
      <c r="AH39" s="51">
        <v>0</v>
      </c>
    </row>
    <row r="40" spans="1:34" ht="13.5">
      <c r="A40" s="26" t="s">
        <v>97</v>
      </c>
      <c r="B40" s="49" t="s">
        <v>162</v>
      </c>
      <c r="C40" s="50" t="s">
        <v>163</v>
      </c>
      <c r="D40" s="51">
        <f t="shared" si="0"/>
        <v>5095</v>
      </c>
      <c r="E40" s="51">
        <v>3699</v>
      </c>
      <c r="F40" s="51">
        <v>1396</v>
      </c>
      <c r="G40" s="51">
        <f t="shared" si="9"/>
        <v>5095</v>
      </c>
      <c r="H40" s="51">
        <f t="shared" si="10"/>
        <v>4300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3899</v>
      </c>
      <c r="N40" s="51">
        <v>0</v>
      </c>
      <c r="O40" s="51">
        <v>2926</v>
      </c>
      <c r="P40" s="51">
        <v>973</v>
      </c>
      <c r="Q40" s="51">
        <f t="shared" si="13"/>
        <v>184</v>
      </c>
      <c r="R40" s="51">
        <v>0</v>
      </c>
      <c r="S40" s="51">
        <v>179</v>
      </c>
      <c r="T40" s="51">
        <v>5</v>
      </c>
      <c r="U40" s="51">
        <f t="shared" si="14"/>
        <v>217</v>
      </c>
      <c r="V40" s="51">
        <v>0</v>
      </c>
      <c r="W40" s="51">
        <v>206</v>
      </c>
      <c r="X40" s="51">
        <v>11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0</v>
      </c>
      <c r="AD40" s="51">
        <v>0</v>
      </c>
      <c r="AE40" s="51">
        <v>0</v>
      </c>
      <c r="AF40" s="51">
        <v>0</v>
      </c>
      <c r="AG40" s="51">
        <v>795</v>
      </c>
      <c r="AH40" s="51">
        <v>0</v>
      </c>
    </row>
    <row r="41" spans="1:34" ht="13.5">
      <c r="A41" s="26" t="s">
        <v>97</v>
      </c>
      <c r="B41" s="49" t="s">
        <v>164</v>
      </c>
      <c r="C41" s="50" t="s">
        <v>165</v>
      </c>
      <c r="D41" s="51">
        <f t="shared" si="0"/>
        <v>3037</v>
      </c>
      <c r="E41" s="51">
        <v>2669</v>
      </c>
      <c r="F41" s="51">
        <v>368</v>
      </c>
      <c r="G41" s="51">
        <f t="shared" si="9"/>
        <v>3037</v>
      </c>
      <c r="H41" s="51">
        <f t="shared" si="10"/>
        <v>3035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2747</v>
      </c>
      <c r="N41" s="51">
        <v>2379</v>
      </c>
      <c r="O41" s="51">
        <v>0</v>
      </c>
      <c r="P41" s="51">
        <v>368</v>
      </c>
      <c r="Q41" s="51">
        <f t="shared" si="13"/>
        <v>86</v>
      </c>
      <c r="R41" s="51">
        <v>86</v>
      </c>
      <c r="S41" s="51">
        <v>0</v>
      </c>
      <c r="T41" s="51">
        <v>0</v>
      </c>
      <c r="U41" s="51">
        <f t="shared" si="14"/>
        <v>202</v>
      </c>
      <c r="V41" s="51">
        <v>202</v>
      </c>
      <c r="W41" s="51">
        <v>0</v>
      </c>
      <c r="X41" s="51">
        <v>0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0</v>
      </c>
      <c r="AD41" s="51">
        <v>0</v>
      </c>
      <c r="AE41" s="51">
        <v>0</v>
      </c>
      <c r="AF41" s="51">
        <v>0</v>
      </c>
      <c r="AG41" s="51">
        <v>2</v>
      </c>
      <c r="AH41" s="51">
        <v>0</v>
      </c>
    </row>
    <row r="42" spans="1:34" ht="13.5">
      <c r="A42" s="79" t="s">
        <v>96</v>
      </c>
      <c r="B42" s="80"/>
      <c r="C42" s="81"/>
      <c r="D42" s="51">
        <f aca="true" t="shared" si="17" ref="D42:AH42">SUM(D7:D41)</f>
        <v>398227</v>
      </c>
      <c r="E42" s="51">
        <f t="shared" si="17"/>
        <v>277439</v>
      </c>
      <c r="F42" s="51">
        <f t="shared" si="17"/>
        <v>120788</v>
      </c>
      <c r="G42" s="51">
        <f t="shared" si="17"/>
        <v>398227</v>
      </c>
      <c r="H42" s="51">
        <f t="shared" si="17"/>
        <v>374525</v>
      </c>
      <c r="I42" s="51">
        <f t="shared" si="17"/>
        <v>0</v>
      </c>
      <c r="J42" s="51">
        <f t="shared" si="17"/>
        <v>0</v>
      </c>
      <c r="K42" s="51">
        <f t="shared" si="17"/>
        <v>0</v>
      </c>
      <c r="L42" s="51">
        <f t="shared" si="17"/>
        <v>0</v>
      </c>
      <c r="M42" s="51">
        <f t="shared" si="17"/>
        <v>319927</v>
      </c>
      <c r="N42" s="51">
        <f t="shared" si="17"/>
        <v>131731</v>
      </c>
      <c r="O42" s="51">
        <f t="shared" si="17"/>
        <v>88802</v>
      </c>
      <c r="P42" s="51">
        <f t="shared" si="17"/>
        <v>99394</v>
      </c>
      <c r="Q42" s="51">
        <f t="shared" si="17"/>
        <v>27850</v>
      </c>
      <c r="R42" s="51">
        <f t="shared" si="17"/>
        <v>10887</v>
      </c>
      <c r="S42" s="51">
        <f t="shared" si="17"/>
        <v>14242</v>
      </c>
      <c r="T42" s="51">
        <f t="shared" si="17"/>
        <v>2721</v>
      </c>
      <c r="U42" s="51">
        <f t="shared" si="17"/>
        <v>25445</v>
      </c>
      <c r="V42" s="51">
        <f t="shared" si="17"/>
        <v>6079</v>
      </c>
      <c r="W42" s="51">
        <f t="shared" si="17"/>
        <v>19343</v>
      </c>
      <c r="X42" s="51">
        <f t="shared" si="17"/>
        <v>23</v>
      </c>
      <c r="Y42" s="51">
        <f t="shared" si="17"/>
        <v>120</v>
      </c>
      <c r="Z42" s="51">
        <f t="shared" si="17"/>
        <v>0</v>
      </c>
      <c r="AA42" s="51">
        <f t="shared" si="17"/>
        <v>12</v>
      </c>
      <c r="AB42" s="51">
        <f t="shared" si="17"/>
        <v>108</v>
      </c>
      <c r="AC42" s="51">
        <f t="shared" si="17"/>
        <v>1183</v>
      </c>
      <c r="AD42" s="51">
        <f t="shared" si="17"/>
        <v>584</v>
      </c>
      <c r="AE42" s="51">
        <f t="shared" si="17"/>
        <v>599</v>
      </c>
      <c r="AF42" s="51">
        <f t="shared" si="17"/>
        <v>0</v>
      </c>
      <c r="AG42" s="51">
        <f t="shared" si="17"/>
        <v>23702</v>
      </c>
      <c r="AH42" s="51">
        <f t="shared" si="17"/>
        <v>17</v>
      </c>
    </row>
  </sheetData>
  <mergeCells count="14">
    <mergeCell ref="A42:C4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38</v>
      </c>
      <c r="C2" s="67" t="s">
        <v>41</v>
      </c>
      <c r="D2" s="29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30</v>
      </c>
      <c r="V2" s="32"/>
      <c r="W2" s="32"/>
      <c r="X2" s="32"/>
      <c r="Y2" s="32"/>
      <c r="Z2" s="32"/>
      <c r="AA2" s="33"/>
      <c r="AB2" s="29" t="s">
        <v>31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42</v>
      </c>
      <c r="G3" s="83"/>
      <c r="H3" s="83"/>
      <c r="I3" s="83"/>
      <c r="J3" s="83"/>
      <c r="K3" s="84"/>
      <c r="L3" s="67" t="s">
        <v>43</v>
      </c>
      <c r="M3" s="16" t="s">
        <v>167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44</v>
      </c>
      <c r="AD3" s="67" t="s">
        <v>45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39</v>
      </c>
      <c r="P5" s="8" t="s">
        <v>19</v>
      </c>
      <c r="Q5" s="20" t="s">
        <v>46</v>
      </c>
      <c r="R5" s="8" t="s">
        <v>20</v>
      </c>
      <c r="S5" s="20" t="s">
        <v>69</v>
      </c>
      <c r="T5" s="8" t="s">
        <v>40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47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97</v>
      </c>
      <c r="B7" s="49" t="s">
        <v>98</v>
      </c>
      <c r="C7" s="50" t="s">
        <v>99</v>
      </c>
      <c r="D7" s="51">
        <f aca="true" t="shared" si="0" ref="D7:D41">E7+F7+L7+M7</f>
        <v>131534</v>
      </c>
      <c r="E7" s="51">
        <v>113320</v>
      </c>
      <c r="F7" s="51">
        <f aca="true" t="shared" si="1" ref="F7:F13">SUM(G7:K7)</f>
        <v>10852</v>
      </c>
      <c r="G7" s="51">
        <v>7516</v>
      </c>
      <c r="H7" s="51">
        <v>3336</v>
      </c>
      <c r="I7" s="51">
        <v>0</v>
      </c>
      <c r="J7" s="51">
        <v>0</v>
      </c>
      <c r="K7" s="51">
        <v>0</v>
      </c>
      <c r="L7" s="51">
        <v>0</v>
      </c>
      <c r="M7" s="51">
        <f aca="true" t="shared" si="2" ref="M7:M13">SUM(N7:T7)</f>
        <v>7362</v>
      </c>
      <c r="N7" s="51">
        <v>5505</v>
      </c>
      <c r="O7" s="51">
        <v>0</v>
      </c>
      <c r="P7" s="51">
        <v>0</v>
      </c>
      <c r="Q7" s="51">
        <v>406</v>
      </c>
      <c r="R7" s="51">
        <v>1451</v>
      </c>
      <c r="S7" s="51">
        <v>0</v>
      </c>
      <c r="T7" s="51">
        <v>0</v>
      </c>
      <c r="U7" s="51">
        <f aca="true" t="shared" si="3" ref="U7:U13">SUM(V7:AA7)</f>
        <v>115083</v>
      </c>
      <c r="V7" s="51">
        <v>113320</v>
      </c>
      <c r="W7" s="51">
        <v>1763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13">SUM(AC7:AE7)</f>
        <v>15403</v>
      </c>
      <c r="AC7" s="51">
        <v>0</v>
      </c>
      <c r="AD7" s="51">
        <v>12570</v>
      </c>
      <c r="AE7" s="51">
        <f aca="true" t="shared" si="5" ref="AE7:AE13">SUM(AF7:AJ7)</f>
        <v>2833</v>
      </c>
      <c r="AF7" s="51">
        <v>2823</v>
      </c>
      <c r="AG7" s="51">
        <v>10</v>
      </c>
      <c r="AH7" s="51">
        <v>0</v>
      </c>
      <c r="AI7" s="51">
        <v>0</v>
      </c>
      <c r="AJ7" s="51">
        <v>0</v>
      </c>
    </row>
    <row r="8" spans="1:36" ht="13.5">
      <c r="A8" s="26" t="s">
        <v>97</v>
      </c>
      <c r="B8" s="49" t="s">
        <v>100</v>
      </c>
      <c r="C8" s="50" t="s">
        <v>101</v>
      </c>
      <c r="D8" s="51">
        <f t="shared" si="0"/>
        <v>70074</v>
      </c>
      <c r="E8" s="51">
        <v>54583</v>
      </c>
      <c r="F8" s="51">
        <f t="shared" si="1"/>
        <v>6165</v>
      </c>
      <c r="G8" s="51">
        <v>0</v>
      </c>
      <c r="H8" s="51">
        <v>6165</v>
      </c>
      <c r="I8" s="51">
        <v>0</v>
      </c>
      <c r="J8" s="51">
        <v>0</v>
      </c>
      <c r="K8" s="51">
        <v>0</v>
      </c>
      <c r="L8" s="51">
        <v>7122</v>
      </c>
      <c r="M8" s="51">
        <f t="shared" si="2"/>
        <v>2204</v>
      </c>
      <c r="N8" s="51">
        <v>2056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148</v>
      </c>
      <c r="U8" s="51">
        <f t="shared" si="3"/>
        <v>55435</v>
      </c>
      <c r="V8" s="51">
        <v>54583</v>
      </c>
      <c r="W8" s="51">
        <v>0</v>
      </c>
      <c r="X8" s="51">
        <v>852</v>
      </c>
      <c r="Y8" s="51">
        <v>0</v>
      </c>
      <c r="Z8" s="51">
        <v>0</v>
      </c>
      <c r="AA8" s="51">
        <v>0</v>
      </c>
      <c r="AB8" s="51">
        <f t="shared" si="4"/>
        <v>13795</v>
      </c>
      <c r="AC8" s="51">
        <v>7122</v>
      </c>
      <c r="AD8" s="51">
        <v>5951</v>
      </c>
      <c r="AE8" s="51">
        <f t="shared" si="5"/>
        <v>722</v>
      </c>
      <c r="AF8" s="51">
        <v>0</v>
      </c>
      <c r="AG8" s="51">
        <v>722</v>
      </c>
      <c r="AH8" s="51">
        <v>0</v>
      </c>
      <c r="AI8" s="51">
        <v>0</v>
      </c>
      <c r="AJ8" s="51">
        <v>0</v>
      </c>
    </row>
    <row r="9" spans="1:36" ht="13.5">
      <c r="A9" s="26" t="s">
        <v>97</v>
      </c>
      <c r="B9" s="49" t="s">
        <v>102</v>
      </c>
      <c r="C9" s="50" t="s">
        <v>103</v>
      </c>
      <c r="D9" s="51">
        <f t="shared" si="0"/>
        <v>13161</v>
      </c>
      <c r="E9" s="51">
        <v>11091</v>
      </c>
      <c r="F9" s="51">
        <f t="shared" si="1"/>
        <v>932</v>
      </c>
      <c r="G9" s="51">
        <v>932</v>
      </c>
      <c r="H9" s="51">
        <v>0</v>
      </c>
      <c r="I9" s="51">
        <v>0</v>
      </c>
      <c r="J9" s="51">
        <v>0</v>
      </c>
      <c r="K9" s="51">
        <v>0</v>
      </c>
      <c r="L9" s="51">
        <v>678</v>
      </c>
      <c r="M9" s="51">
        <f t="shared" si="2"/>
        <v>460</v>
      </c>
      <c r="N9" s="51">
        <v>0</v>
      </c>
      <c r="O9" s="51">
        <v>84</v>
      </c>
      <c r="P9" s="51">
        <v>253</v>
      </c>
      <c r="Q9" s="51">
        <v>4</v>
      </c>
      <c r="R9" s="51">
        <v>119</v>
      </c>
      <c r="S9" s="51">
        <v>0</v>
      </c>
      <c r="T9" s="51">
        <v>0</v>
      </c>
      <c r="U9" s="51">
        <f t="shared" si="3"/>
        <v>11246</v>
      </c>
      <c r="V9" s="51">
        <v>11091</v>
      </c>
      <c r="W9" s="51">
        <v>155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2361</v>
      </c>
      <c r="AC9" s="51">
        <v>678</v>
      </c>
      <c r="AD9" s="51">
        <v>1331</v>
      </c>
      <c r="AE9" s="51">
        <f t="shared" si="5"/>
        <v>352</v>
      </c>
      <c r="AF9" s="51">
        <v>352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97</v>
      </c>
      <c r="B10" s="49" t="s">
        <v>104</v>
      </c>
      <c r="C10" s="50" t="s">
        <v>105</v>
      </c>
      <c r="D10" s="51">
        <f t="shared" si="0"/>
        <v>17320</v>
      </c>
      <c r="E10" s="51">
        <v>14097</v>
      </c>
      <c r="F10" s="51">
        <f t="shared" si="1"/>
        <v>2939</v>
      </c>
      <c r="G10" s="51">
        <v>2939</v>
      </c>
      <c r="H10" s="51">
        <v>0</v>
      </c>
      <c r="I10" s="51">
        <v>0</v>
      </c>
      <c r="J10" s="51">
        <v>0</v>
      </c>
      <c r="K10" s="51">
        <v>0</v>
      </c>
      <c r="L10" s="51">
        <v>22</v>
      </c>
      <c r="M10" s="51">
        <f t="shared" si="2"/>
        <v>262</v>
      </c>
      <c r="N10" s="51">
        <v>0</v>
      </c>
      <c r="O10" s="51">
        <v>66</v>
      </c>
      <c r="P10" s="51">
        <v>168</v>
      </c>
      <c r="Q10" s="51">
        <v>28</v>
      </c>
      <c r="R10" s="51">
        <v>0</v>
      </c>
      <c r="S10" s="51">
        <v>0</v>
      </c>
      <c r="T10" s="51">
        <v>0</v>
      </c>
      <c r="U10" s="51">
        <f t="shared" si="3"/>
        <v>14143</v>
      </c>
      <c r="V10" s="51">
        <v>14097</v>
      </c>
      <c r="W10" s="51">
        <v>46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3652</v>
      </c>
      <c r="AC10" s="51">
        <v>22</v>
      </c>
      <c r="AD10" s="51">
        <v>1323</v>
      </c>
      <c r="AE10" s="51">
        <f t="shared" si="5"/>
        <v>2307</v>
      </c>
      <c r="AF10" s="51">
        <v>2307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97</v>
      </c>
      <c r="B11" s="49" t="s">
        <v>106</v>
      </c>
      <c r="C11" s="50" t="s">
        <v>107</v>
      </c>
      <c r="D11" s="51">
        <f t="shared" si="0"/>
        <v>19265</v>
      </c>
      <c r="E11" s="51">
        <v>14499</v>
      </c>
      <c r="F11" s="51">
        <f t="shared" si="1"/>
        <v>2680</v>
      </c>
      <c r="G11" s="51">
        <v>1373</v>
      </c>
      <c r="H11" s="51">
        <v>1307</v>
      </c>
      <c r="I11" s="51">
        <v>0</v>
      </c>
      <c r="J11" s="51">
        <v>0</v>
      </c>
      <c r="K11" s="51">
        <v>0</v>
      </c>
      <c r="L11" s="51">
        <v>1271</v>
      </c>
      <c r="M11" s="51">
        <f t="shared" si="2"/>
        <v>815</v>
      </c>
      <c r="N11" s="51">
        <v>397</v>
      </c>
      <c r="O11" s="51">
        <v>418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14509</v>
      </c>
      <c r="V11" s="51">
        <v>14499</v>
      </c>
      <c r="W11" s="51">
        <v>0</v>
      </c>
      <c r="X11" s="51">
        <v>10</v>
      </c>
      <c r="Y11" s="51">
        <v>0</v>
      </c>
      <c r="Z11" s="51">
        <v>0</v>
      </c>
      <c r="AA11" s="51">
        <v>0</v>
      </c>
      <c r="AB11" s="51">
        <f t="shared" si="4"/>
        <v>3743</v>
      </c>
      <c r="AC11" s="51">
        <v>1271</v>
      </c>
      <c r="AD11" s="51">
        <v>1517</v>
      </c>
      <c r="AE11" s="51">
        <f t="shared" si="5"/>
        <v>955</v>
      </c>
      <c r="AF11" s="51">
        <v>955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97</v>
      </c>
      <c r="B12" s="49" t="s">
        <v>108</v>
      </c>
      <c r="C12" s="50" t="s">
        <v>109</v>
      </c>
      <c r="D12" s="51">
        <f t="shared" si="0"/>
        <v>10533</v>
      </c>
      <c r="E12" s="51">
        <v>8831</v>
      </c>
      <c r="F12" s="51">
        <f t="shared" si="1"/>
        <v>1702</v>
      </c>
      <c r="G12" s="51">
        <v>1073</v>
      </c>
      <c r="H12" s="51">
        <v>629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9083</v>
      </c>
      <c r="V12" s="51">
        <v>8831</v>
      </c>
      <c r="W12" s="51">
        <v>252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1307</v>
      </c>
      <c r="AC12" s="51">
        <v>0</v>
      </c>
      <c r="AD12" s="51">
        <v>904</v>
      </c>
      <c r="AE12" s="51">
        <f t="shared" si="5"/>
        <v>403</v>
      </c>
      <c r="AF12" s="51">
        <v>403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97</v>
      </c>
      <c r="B13" s="49" t="s">
        <v>110</v>
      </c>
      <c r="C13" s="50" t="s">
        <v>111</v>
      </c>
      <c r="D13" s="51">
        <f t="shared" si="0"/>
        <v>12184</v>
      </c>
      <c r="E13" s="51">
        <v>9008</v>
      </c>
      <c r="F13" s="51">
        <f t="shared" si="1"/>
        <v>2194</v>
      </c>
      <c r="G13" s="51">
        <v>2194</v>
      </c>
      <c r="H13" s="51">
        <v>0</v>
      </c>
      <c r="I13" s="51">
        <v>0</v>
      </c>
      <c r="J13" s="51">
        <v>0</v>
      </c>
      <c r="K13" s="51">
        <v>0</v>
      </c>
      <c r="L13" s="51">
        <v>43</v>
      </c>
      <c r="M13" s="51">
        <f t="shared" si="2"/>
        <v>939</v>
      </c>
      <c r="N13" s="51">
        <v>650</v>
      </c>
      <c r="O13" s="51">
        <v>69</v>
      </c>
      <c r="P13" s="51">
        <v>167</v>
      </c>
      <c r="Q13" s="51">
        <v>31</v>
      </c>
      <c r="R13" s="51">
        <v>22</v>
      </c>
      <c r="S13" s="51">
        <v>0</v>
      </c>
      <c r="T13" s="51">
        <v>0</v>
      </c>
      <c r="U13" s="51">
        <f t="shared" si="3"/>
        <v>9043</v>
      </c>
      <c r="V13" s="51">
        <v>9008</v>
      </c>
      <c r="W13" s="51">
        <v>35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2604</v>
      </c>
      <c r="AC13" s="51">
        <v>43</v>
      </c>
      <c r="AD13" s="51">
        <v>845</v>
      </c>
      <c r="AE13" s="51">
        <f t="shared" si="5"/>
        <v>1716</v>
      </c>
      <c r="AF13" s="51">
        <v>1716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97</v>
      </c>
      <c r="B14" s="49" t="s">
        <v>112</v>
      </c>
      <c r="C14" s="50" t="s">
        <v>113</v>
      </c>
      <c r="D14" s="51">
        <f t="shared" si="0"/>
        <v>11801</v>
      </c>
      <c r="E14" s="51">
        <v>9884</v>
      </c>
      <c r="F14" s="51">
        <f aca="true" t="shared" si="6" ref="F14:F41">SUM(G14:K14)</f>
        <v>1226</v>
      </c>
      <c r="G14" s="51">
        <v>651</v>
      </c>
      <c r="H14" s="51">
        <v>0</v>
      </c>
      <c r="I14" s="51">
        <v>0</v>
      </c>
      <c r="J14" s="51">
        <v>575</v>
      </c>
      <c r="K14" s="51">
        <v>0</v>
      </c>
      <c r="L14" s="51">
        <v>444</v>
      </c>
      <c r="M14" s="51">
        <f aca="true" t="shared" si="7" ref="M14:M41">SUM(N14:T14)</f>
        <v>247</v>
      </c>
      <c r="N14" s="51">
        <v>0</v>
      </c>
      <c r="O14" s="51">
        <v>0</v>
      </c>
      <c r="P14" s="51">
        <v>198</v>
      </c>
      <c r="Q14" s="51">
        <v>28</v>
      </c>
      <c r="R14" s="51">
        <v>2</v>
      </c>
      <c r="S14" s="51">
        <v>0</v>
      </c>
      <c r="T14" s="51">
        <v>19</v>
      </c>
      <c r="U14" s="51">
        <f aca="true" t="shared" si="8" ref="U14:U41">SUM(V14:AA14)</f>
        <v>9927</v>
      </c>
      <c r="V14" s="51">
        <v>9884</v>
      </c>
      <c r="W14" s="51">
        <v>43</v>
      </c>
      <c r="X14" s="51">
        <v>0</v>
      </c>
      <c r="Y14" s="51">
        <v>0</v>
      </c>
      <c r="Z14" s="51">
        <v>0</v>
      </c>
      <c r="AA14" s="51">
        <v>0</v>
      </c>
      <c r="AB14" s="51">
        <f aca="true" t="shared" si="9" ref="AB14:AB41">SUM(AC14:AE14)</f>
        <v>1559</v>
      </c>
      <c r="AC14" s="51">
        <v>444</v>
      </c>
      <c r="AD14" s="51">
        <v>868</v>
      </c>
      <c r="AE14" s="51">
        <f aca="true" t="shared" si="10" ref="AE14:AE41">SUM(AF14:AJ14)</f>
        <v>247</v>
      </c>
      <c r="AF14" s="51">
        <v>247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97</v>
      </c>
      <c r="B15" s="49" t="s">
        <v>114</v>
      </c>
      <c r="C15" s="50" t="s">
        <v>115</v>
      </c>
      <c r="D15" s="51">
        <f t="shared" si="0"/>
        <v>8628</v>
      </c>
      <c r="E15" s="51">
        <v>7085</v>
      </c>
      <c r="F15" s="51">
        <f t="shared" si="6"/>
        <v>763</v>
      </c>
      <c r="G15" s="51">
        <v>0</v>
      </c>
      <c r="H15" s="51">
        <v>751</v>
      </c>
      <c r="I15" s="51">
        <v>0</v>
      </c>
      <c r="J15" s="51">
        <v>0</v>
      </c>
      <c r="K15" s="51">
        <v>12</v>
      </c>
      <c r="L15" s="51">
        <v>547</v>
      </c>
      <c r="M15" s="51">
        <f t="shared" si="7"/>
        <v>233</v>
      </c>
      <c r="N15" s="51">
        <v>10</v>
      </c>
      <c r="O15" s="51">
        <v>0</v>
      </c>
      <c r="P15" s="51">
        <v>0</v>
      </c>
      <c r="Q15" s="51">
        <v>44</v>
      </c>
      <c r="R15" s="51">
        <v>179</v>
      </c>
      <c r="S15" s="51">
        <v>0</v>
      </c>
      <c r="T15" s="51">
        <v>0</v>
      </c>
      <c r="U15" s="51">
        <f t="shared" si="8"/>
        <v>7102</v>
      </c>
      <c r="V15" s="51">
        <v>7085</v>
      </c>
      <c r="W15" s="51">
        <v>0</v>
      </c>
      <c r="X15" s="51">
        <v>17</v>
      </c>
      <c r="Y15" s="51">
        <v>0</v>
      </c>
      <c r="Z15" s="51">
        <v>0</v>
      </c>
      <c r="AA15" s="51">
        <v>0</v>
      </c>
      <c r="AB15" s="51">
        <f t="shared" si="9"/>
        <v>1755</v>
      </c>
      <c r="AC15" s="51">
        <v>547</v>
      </c>
      <c r="AD15" s="51">
        <v>1080</v>
      </c>
      <c r="AE15" s="51">
        <f t="shared" si="10"/>
        <v>128</v>
      </c>
      <c r="AF15" s="51">
        <v>0</v>
      </c>
      <c r="AG15" s="51">
        <v>121</v>
      </c>
      <c r="AH15" s="51">
        <v>0</v>
      </c>
      <c r="AI15" s="51">
        <v>0</v>
      </c>
      <c r="AJ15" s="51">
        <v>7</v>
      </c>
    </row>
    <row r="16" spans="1:36" ht="13.5">
      <c r="A16" s="26" t="s">
        <v>97</v>
      </c>
      <c r="B16" s="49" t="s">
        <v>116</v>
      </c>
      <c r="C16" s="50" t="s">
        <v>117</v>
      </c>
      <c r="D16" s="51">
        <f t="shared" si="0"/>
        <v>6968</v>
      </c>
      <c r="E16" s="51">
        <v>6022</v>
      </c>
      <c r="F16" s="51">
        <f t="shared" si="6"/>
        <v>744</v>
      </c>
      <c r="G16" s="51">
        <v>505</v>
      </c>
      <c r="H16" s="51">
        <v>239</v>
      </c>
      <c r="I16" s="51">
        <v>0</v>
      </c>
      <c r="J16" s="51">
        <v>0</v>
      </c>
      <c r="K16" s="51">
        <v>0</v>
      </c>
      <c r="L16" s="51">
        <v>0</v>
      </c>
      <c r="M16" s="51">
        <f t="shared" si="7"/>
        <v>202</v>
      </c>
      <c r="N16" s="51">
        <v>90</v>
      </c>
      <c r="O16" s="51">
        <v>0</v>
      </c>
      <c r="P16" s="51">
        <v>0</v>
      </c>
      <c r="Q16" s="51">
        <v>24</v>
      </c>
      <c r="R16" s="51">
        <v>88</v>
      </c>
      <c r="S16" s="51">
        <v>0</v>
      </c>
      <c r="T16" s="51">
        <v>0</v>
      </c>
      <c r="U16" s="51">
        <f t="shared" si="8"/>
        <v>6140</v>
      </c>
      <c r="V16" s="51">
        <v>6022</v>
      </c>
      <c r="W16" s="51">
        <v>118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9"/>
        <v>860</v>
      </c>
      <c r="AC16" s="51">
        <v>0</v>
      </c>
      <c r="AD16" s="51">
        <v>670</v>
      </c>
      <c r="AE16" s="51">
        <f t="shared" si="10"/>
        <v>190</v>
      </c>
      <c r="AF16" s="51">
        <v>190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97</v>
      </c>
      <c r="B17" s="49" t="s">
        <v>118</v>
      </c>
      <c r="C17" s="50" t="s">
        <v>119</v>
      </c>
      <c r="D17" s="51">
        <f t="shared" si="0"/>
        <v>4819</v>
      </c>
      <c r="E17" s="51">
        <v>4377</v>
      </c>
      <c r="F17" s="51">
        <f t="shared" si="6"/>
        <v>442</v>
      </c>
      <c r="G17" s="51">
        <v>363</v>
      </c>
      <c r="H17" s="51">
        <v>79</v>
      </c>
      <c r="I17" s="51">
        <v>0</v>
      </c>
      <c r="J17" s="51">
        <v>0</v>
      </c>
      <c r="K17" s="51">
        <v>0</v>
      </c>
      <c r="L17" s="51">
        <v>0</v>
      </c>
      <c r="M17" s="51">
        <f t="shared" si="7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8"/>
        <v>4477</v>
      </c>
      <c r="V17" s="51">
        <v>4377</v>
      </c>
      <c r="W17" s="51">
        <v>100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9"/>
        <v>527</v>
      </c>
      <c r="AC17" s="51">
        <v>0</v>
      </c>
      <c r="AD17" s="51">
        <v>487</v>
      </c>
      <c r="AE17" s="51">
        <f t="shared" si="10"/>
        <v>40</v>
      </c>
      <c r="AF17" s="51">
        <v>40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97</v>
      </c>
      <c r="B18" s="49" t="s">
        <v>120</v>
      </c>
      <c r="C18" s="50" t="s">
        <v>121</v>
      </c>
      <c r="D18" s="51">
        <f t="shared" si="0"/>
        <v>698</v>
      </c>
      <c r="E18" s="51">
        <v>525</v>
      </c>
      <c r="F18" s="51">
        <f t="shared" si="6"/>
        <v>44</v>
      </c>
      <c r="G18" s="51">
        <v>22</v>
      </c>
      <c r="H18" s="51">
        <v>22</v>
      </c>
      <c r="I18" s="51">
        <v>0</v>
      </c>
      <c r="J18" s="51">
        <v>0</v>
      </c>
      <c r="K18" s="51">
        <v>0</v>
      </c>
      <c r="L18" s="51">
        <v>8</v>
      </c>
      <c r="M18" s="51">
        <f t="shared" si="7"/>
        <v>121</v>
      </c>
      <c r="N18" s="51">
        <v>102</v>
      </c>
      <c r="O18" s="51">
        <v>0</v>
      </c>
      <c r="P18" s="51">
        <v>0</v>
      </c>
      <c r="Q18" s="51">
        <v>2</v>
      </c>
      <c r="R18" s="51">
        <v>17</v>
      </c>
      <c r="S18" s="51">
        <v>0</v>
      </c>
      <c r="T18" s="51">
        <v>0</v>
      </c>
      <c r="U18" s="51">
        <f t="shared" si="8"/>
        <v>525</v>
      </c>
      <c r="V18" s="51">
        <v>525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9"/>
        <v>66</v>
      </c>
      <c r="AC18" s="51">
        <v>8</v>
      </c>
      <c r="AD18" s="51">
        <v>58</v>
      </c>
      <c r="AE18" s="51">
        <f t="shared" si="10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97</v>
      </c>
      <c r="B19" s="49" t="s">
        <v>122</v>
      </c>
      <c r="C19" s="50" t="s">
        <v>123</v>
      </c>
      <c r="D19" s="51">
        <f t="shared" si="0"/>
        <v>7916</v>
      </c>
      <c r="E19" s="51">
        <v>6844</v>
      </c>
      <c r="F19" s="51">
        <f t="shared" si="6"/>
        <v>733</v>
      </c>
      <c r="G19" s="51">
        <v>467</v>
      </c>
      <c r="H19" s="51">
        <v>266</v>
      </c>
      <c r="I19" s="51">
        <v>0</v>
      </c>
      <c r="J19" s="51">
        <v>0</v>
      </c>
      <c r="K19" s="51">
        <v>0</v>
      </c>
      <c r="L19" s="51">
        <v>0</v>
      </c>
      <c r="M19" s="51">
        <f t="shared" si="7"/>
        <v>339</v>
      </c>
      <c r="N19" s="51">
        <v>252</v>
      </c>
      <c r="O19" s="51">
        <v>30</v>
      </c>
      <c r="P19" s="51">
        <v>36</v>
      </c>
      <c r="Q19" s="51">
        <v>0</v>
      </c>
      <c r="R19" s="51">
        <v>0</v>
      </c>
      <c r="S19" s="51">
        <v>21</v>
      </c>
      <c r="T19" s="51">
        <v>0</v>
      </c>
      <c r="U19" s="51">
        <f t="shared" si="8"/>
        <v>6954</v>
      </c>
      <c r="V19" s="51">
        <v>6844</v>
      </c>
      <c r="W19" s="51">
        <v>110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9"/>
        <v>935</v>
      </c>
      <c r="AC19" s="51">
        <v>0</v>
      </c>
      <c r="AD19" s="51">
        <v>760</v>
      </c>
      <c r="AE19" s="51">
        <f t="shared" si="10"/>
        <v>175</v>
      </c>
      <c r="AF19" s="51">
        <v>175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97</v>
      </c>
      <c r="B20" s="49" t="s">
        <v>124</v>
      </c>
      <c r="C20" s="50" t="s">
        <v>125</v>
      </c>
      <c r="D20" s="51">
        <f t="shared" si="0"/>
        <v>8784</v>
      </c>
      <c r="E20" s="51">
        <v>7950</v>
      </c>
      <c r="F20" s="51">
        <f t="shared" si="6"/>
        <v>202</v>
      </c>
      <c r="G20" s="51">
        <v>202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f t="shared" si="7"/>
        <v>632</v>
      </c>
      <c r="N20" s="51">
        <v>142</v>
      </c>
      <c r="O20" s="51">
        <v>142</v>
      </c>
      <c r="P20" s="51">
        <v>255</v>
      </c>
      <c r="Q20" s="51">
        <v>20</v>
      </c>
      <c r="R20" s="51">
        <v>73</v>
      </c>
      <c r="S20" s="51">
        <v>0</v>
      </c>
      <c r="T20" s="51">
        <v>0</v>
      </c>
      <c r="U20" s="51">
        <f t="shared" si="8"/>
        <v>7997</v>
      </c>
      <c r="V20" s="51">
        <v>7950</v>
      </c>
      <c r="W20" s="51">
        <v>47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9"/>
        <v>122</v>
      </c>
      <c r="AC20" s="51">
        <v>0</v>
      </c>
      <c r="AD20" s="51">
        <v>47</v>
      </c>
      <c r="AE20" s="51">
        <f t="shared" si="10"/>
        <v>75</v>
      </c>
      <c r="AF20" s="51">
        <v>75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97</v>
      </c>
      <c r="B21" s="49" t="s">
        <v>126</v>
      </c>
      <c r="C21" s="50" t="s">
        <v>127</v>
      </c>
      <c r="D21" s="51">
        <f t="shared" si="0"/>
        <v>2788</v>
      </c>
      <c r="E21" s="51">
        <v>2189</v>
      </c>
      <c r="F21" s="51">
        <f t="shared" si="6"/>
        <v>513</v>
      </c>
      <c r="G21" s="51">
        <v>513</v>
      </c>
      <c r="H21" s="51">
        <v>0</v>
      </c>
      <c r="I21" s="51">
        <v>0</v>
      </c>
      <c r="J21" s="51">
        <v>0</v>
      </c>
      <c r="K21" s="51">
        <v>0</v>
      </c>
      <c r="L21" s="51">
        <v>3</v>
      </c>
      <c r="M21" s="51">
        <f t="shared" si="7"/>
        <v>83</v>
      </c>
      <c r="N21" s="51">
        <v>0</v>
      </c>
      <c r="O21" s="51">
        <v>23</v>
      </c>
      <c r="P21" s="51">
        <v>55</v>
      </c>
      <c r="Q21" s="51">
        <v>5</v>
      </c>
      <c r="R21" s="51">
        <v>0</v>
      </c>
      <c r="S21" s="51">
        <v>0</v>
      </c>
      <c r="T21" s="51">
        <v>0</v>
      </c>
      <c r="U21" s="51">
        <f t="shared" si="8"/>
        <v>2197</v>
      </c>
      <c r="V21" s="51">
        <v>2189</v>
      </c>
      <c r="W21" s="51">
        <v>8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9"/>
        <v>610</v>
      </c>
      <c r="AC21" s="51">
        <v>3</v>
      </c>
      <c r="AD21" s="51">
        <v>204</v>
      </c>
      <c r="AE21" s="51">
        <f t="shared" si="10"/>
        <v>403</v>
      </c>
      <c r="AF21" s="51">
        <v>403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97</v>
      </c>
      <c r="B22" s="49" t="s">
        <v>128</v>
      </c>
      <c r="C22" s="50" t="s">
        <v>129</v>
      </c>
      <c r="D22" s="51">
        <f t="shared" si="0"/>
        <v>9636</v>
      </c>
      <c r="E22" s="51">
        <v>7336</v>
      </c>
      <c r="F22" s="51">
        <f t="shared" si="6"/>
        <v>1926</v>
      </c>
      <c r="G22" s="51">
        <v>1926</v>
      </c>
      <c r="H22" s="51">
        <v>0</v>
      </c>
      <c r="I22" s="51">
        <v>0</v>
      </c>
      <c r="J22" s="51">
        <v>0</v>
      </c>
      <c r="K22" s="51">
        <v>0</v>
      </c>
      <c r="L22" s="51">
        <v>14</v>
      </c>
      <c r="M22" s="51">
        <f t="shared" si="7"/>
        <v>360</v>
      </c>
      <c r="N22" s="51">
        <v>2</v>
      </c>
      <c r="O22" s="51">
        <v>86</v>
      </c>
      <c r="P22" s="51">
        <v>262</v>
      </c>
      <c r="Q22" s="51">
        <v>10</v>
      </c>
      <c r="R22" s="51">
        <v>0</v>
      </c>
      <c r="S22" s="51">
        <v>0</v>
      </c>
      <c r="T22" s="51">
        <v>0</v>
      </c>
      <c r="U22" s="51">
        <f t="shared" si="8"/>
        <v>7366</v>
      </c>
      <c r="V22" s="51">
        <v>7336</v>
      </c>
      <c r="W22" s="51">
        <v>30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9"/>
        <v>2211</v>
      </c>
      <c r="AC22" s="51">
        <v>14</v>
      </c>
      <c r="AD22" s="51">
        <v>685</v>
      </c>
      <c r="AE22" s="51">
        <f t="shared" si="10"/>
        <v>1512</v>
      </c>
      <c r="AF22" s="51">
        <v>1512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97</v>
      </c>
      <c r="B23" s="49" t="s">
        <v>130</v>
      </c>
      <c r="C23" s="50" t="s">
        <v>73</v>
      </c>
      <c r="D23" s="51">
        <f t="shared" si="0"/>
        <v>5514</v>
      </c>
      <c r="E23" s="51">
        <v>4299</v>
      </c>
      <c r="F23" s="51">
        <f t="shared" si="6"/>
        <v>1074</v>
      </c>
      <c r="G23" s="51">
        <v>1074</v>
      </c>
      <c r="H23" s="51">
        <v>0</v>
      </c>
      <c r="I23" s="51">
        <v>0</v>
      </c>
      <c r="J23" s="51">
        <v>0</v>
      </c>
      <c r="K23" s="51">
        <v>0</v>
      </c>
      <c r="L23" s="51">
        <v>8</v>
      </c>
      <c r="M23" s="51">
        <f t="shared" si="7"/>
        <v>133</v>
      </c>
      <c r="N23" s="51">
        <v>0</v>
      </c>
      <c r="O23" s="51">
        <v>27</v>
      </c>
      <c r="P23" s="51">
        <v>96</v>
      </c>
      <c r="Q23" s="51">
        <v>10</v>
      </c>
      <c r="R23" s="51">
        <v>0</v>
      </c>
      <c r="S23" s="51">
        <v>0</v>
      </c>
      <c r="T23" s="51">
        <v>0</v>
      </c>
      <c r="U23" s="51">
        <f t="shared" si="8"/>
        <v>4315</v>
      </c>
      <c r="V23" s="51">
        <v>4299</v>
      </c>
      <c r="W23" s="51">
        <v>16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9"/>
        <v>1257</v>
      </c>
      <c r="AC23" s="51">
        <v>8</v>
      </c>
      <c r="AD23" s="51">
        <v>405</v>
      </c>
      <c r="AE23" s="51">
        <f t="shared" si="10"/>
        <v>844</v>
      </c>
      <c r="AF23" s="51">
        <v>844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97</v>
      </c>
      <c r="B24" s="49" t="s">
        <v>131</v>
      </c>
      <c r="C24" s="50" t="s">
        <v>132</v>
      </c>
      <c r="D24" s="51">
        <f t="shared" si="0"/>
        <v>5862</v>
      </c>
      <c r="E24" s="51">
        <v>5083</v>
      </c>
      <c r="F24" s="51">
        <f t="shared" si="6"/>
        <v>588</v>
      </c>
      <c r="G24" s="51">
        <v>334</v>
      </c>
      <c r="H24" s="51">
        <v>254</v>
      </c>
      <c r="I24" s="51">
        <v>0</v>
      </c>
      <c r="J24" s="51">
        <v>0</v>
      </c>
      <c r="K24" s="51">
        <v>0</v>
      </c>
      <c r="L24" s="51">
        <v>0</v>
      </c>
      <c r="M24" s="51">
        <f t="shared" si="7"/>
        <v>191</v>
      </c>
      <c r="N24" s="51">
        <v>74</v>
      </c>
      <c r="O24" s="51">
        <v>0</v>
      </c>
      <c r="P24" s="51">
        <v>0</v>
      </c>
      <c r="Q24" s="51">
        <v>36</v>
      </c>
      <c r="R24" s="51">
        <v>81</v>
      </c>
      <c r="S24" s="51">
        <v>0</v>
      </c>
      <c r="T24" s="51">
        <v>0</v>
      </c>
      <c r="U24" s="51">
        <f t="shared" si="8"/>
        <v>5161</v>
      </c>
      <c r="V24" s="51">
        <v>5083</v>
      </c>
      <c r="W24" s="51">
        <v>78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9"/>
        <v>685</v>
      </c>
      <c r="AC24" s="51">
        <v>0</v>
      </c>
      <c r="AD24" s="51">
        <v>559</v>
      </c>
      <c r="AE24" s="51">
        <f t="shared" si="10"/>
        <v>126</v>
      </c>
      <c r="AF24" s="51">
        <v>126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97</v>
      </c>
      <c r="B25" s="49" t="s">
        <v>133</v>
      </c>
      <c r="C25" s="50" t="s">
        <v>134</v>
      </c>
      <c r="D25" s="51">
        <f t="shared" si="0"/>
        <v>10840</v>
      </c>
      <c r="E25" s="51">
        <v>9687</v>
      </c>
      <c r="F25" s="51">
        <f t="shared" si="6"/>
        <v>1035</v>
      </c>
      <c r="G25" s="51">
        <v>628</v>
      </c>
      <c r="H25" s="51">
        <v>407</v>
      </c>
      <c r="I25" s="51">
        <v>0</v>
      </c>
      <c r="J25" s="51">
        <v>0</v>
      </c>
      <c r="K25" s="51">
        <v>0</v>
      </c>
      <c r="L25" s="51">
        <v>0</v>
      </c>
      <c r="M25" s="51">
        <f t="shared" si="7"/>
        <v>118</v>
      </c>
      <c r="N25" s="51">
        <v>0</v>
      </c>
      <c r="O25" s="51">
        <v>0</v>
      </c>
      <c r="P25" s="51">
        <v>10</v>
      </c>
      <c r="Q25" s="51">
        <v>0</v>
      </c>
      <c r="R25" s="51">
        <v>0</v>
      </c>
      <c r="S25" s="51">
        <v>0</v>
      </c>
      <c r="T25" s="51">
        <v>108</v>
      </c>
      <c r="U25" s="51">
        <f t="shared" si="8"/>
        <v>9835</v>
      </c>
      <c r="V25" s="51">
        <v>9687</v>
      </c>
      <c r="W25" s="51">
        <v>148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1307</v>
      </c>
      <c r="AC25" s="51">
        <v>0</v>
      </c>
      <c r="AD25" s="51">
        <v>1071</v>
      </c>
      <c r="AE25" s="51">
        <f t="shared" si="10"/>
        <v>236</v>
      </c>
      <c r="AF25" s="51">
        <v>236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97</v>
      </c>
      <c r="B26" s="49" t="s">
        <v>135</v>
      </c>
      <c r="C26" s="50" t="s">
        <v>136</v>
      </c>
      <c r="D26" s="51">
        <f t="shared" si="0"/>
        <v>573</v>
      </c>
      <c r="E26" s="51">
        <v>474</v>
      </c>
      <c r="F26" s="51">
        <f t="shared" si="6"/>
        <v>45</v>
      </c>
      <c r="G26" s="51">
        <v>17</v>
      </c>
      <c r="H26" s="51">
        <v>28</v>
      </c>
      <c r="I26" s="51">
        <v>0</v>
      </c>
      <c r="J26" s="51">
        <v>0</v>
      </c>
      <c r="K26" s="51">
        <v>0</v>
      </c>
      <c r="L26" s="51">
        <v>51</v>
      </c>
      <c r="M26" s="51">
        <f t="shared" si="7"/>
        <v>3</v>
      </c>
      <c r="N26" s="51">
        <v>0</v>
      </c>
      <c r="O26" s="51">
        <v>0</v>
      </c>
      <c r="P26" s="51">
        <v>0</v>
      </c>
      <c r="Q26" s="51">
        <v>3</v>
      </c>
      <c r="R26" s="51">
        <v>0</v>
      </c>
      <c r="S26" s="51">
        <v>0</v>
      </c>
      <c r="T26" s="51">
        <v>0</v>
      </c>
      <c r="U26" s="51">
        <f t="shared" si="8"/>
        <v>474</v>
      </c>
      <c r="V26" s="51">
        <v>474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9"/>
        <v>102</v>
      </c>
      <c r="AC26" s="51">
        <v>51</v>
      </c>
      <c r="AD26" s="51">
        <v>51</v>
      </c>
      <c r="AE26" s="51">
        <f t="shared" si="10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97</v>
      </c>
      <c r="B27" s="49" t="s">
        <v>137</v>
      </c>
      <c r="C27" s="50" t="s">
        <v>138</v>
      </c>
      <c r="D27" s="51">
        <f t="shared" si="0"/>
        <v>668</v>
      </c>
      <c r="E27" s="51">
        <v>492</v>
      </c>
      <c r="F27" s="51">
        <f t="shared" si="6"/>
        <v>62</v>
      </c>
      <c r="G27" s="51">
        <v>39</v>
      </c>
      <c r="H27" s="51">
        <v>23</v>
      </c>
      <c r="I27" s="51">
        <v>0</v>
      </c>
      <c r="J27" s="51">
        <v>0</v>
      </c>
      <c r="K27" s="51">
        <v>0</v>
      </c>
      <c r="L27" s="51">
        <v>0</v>
      </c>
      <c r="M27" s="51">
        <f t="shared" si="7"/>
        <v>114</v>
      </c>
      <c r="N27" s="51">
        <v>101</v>
      </c>
      <c r="O27" s="51">
        <v>0</v>
      </c>
      <c r="P27" s="51">
        <v>0</v>
      </c>
      <c r="Q27" s="51">
        <v>3</v>
      </c>
      <c r="R27" s="51">
        <v>10</v>
      </c>
      <c r="S27" s="51">
        <v>0</v>
      </c>
      <c r="T27" s="51">
        <v>0</v>
      </c>
      <c r="U27" s="51">
        <f t="shared" si="8"/>
        <v>501</v>
      </c>
      <c r="V27" s="51">
        <v>492</v>
      </c>
      <c r="W27" s="51">
        <v>9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9"/>
        <v>82</v>
      </c>
      <c r="AC27" s="51">
        <v>0</v>
      </c>
      <c r="AD27" s="51">
        <v>55</v>
      </c>
      <c r="AE27" s="51">
        <f t="shared" si="10"/>
        <v>27</v>
      </c>
      <c r="AF27" s="51">
        <v>15</v>
      </c>
      <c r="AG27" s="51">
        <v>12</v>
      </c>
      <c r="AH27" s="51">
        <v>0</v>
      </c>
      <c r="AI27" s="51">
        <v>0</v>
      </c>
      <c r="AJ27" s="51">
        <v>0</v>
      </c>
    </row>
    <row r="28" spans="1:36" ht="13.5">
      <c r="A28" s="26" t="s">
        <v>97</v>
      </c>
      <c r="B28" s="49" t="s">
        <v>139</v>
      </c>
      <c r="C28" s="50" t="s">
        <v>140</v>
      </c>
      <c r="D28" s="51">
        <f t="shared" si="0"/>
        <v>13342</v>
      </c>
      <c r="E28" s="51">
        <v>9708</v>
      </c>
      <c r="F28" s="51">
        <f t="shared" si="6"/>
        <v>982</v>
      </c>
      <c r="G28" s="51">
        <v>982</v>
      </c>
      <c r="H28" s="51">
        <v>0</v>
      </c>
      <c r="I28" s="51">
        <v>0</v>
      </c>
      <c r="J28" s="51">
        <v>0</v>
      </c>
      <c r="K28" s="51">
        <v>0</v>
      </c>
      <c r="L28" s="51">
        <v>2275</v>
      </c>
      <c r="M28" s="51">
        <f t="shared" si="7"/>
        <v>377</v>
      </c>
      <c r="N28" s="51">
        <v>0</v>
      </c>
      <c r="O28" s="51">
        <v>0</v>
      </c>
      <c r="P28" s="51">
        <v>141</v>
      </c>
      <c r="Q28" s="51">
        <v>25</v>
      </c>
      <c r="R28" s="51">
        <v>211</v>
      </c>
      <c r="S28" s="51">
        <v>0</v>
      </c>
      <c r="T28" s="51">
        <v>0</v>
      </c>
      <c r="U28" s="51">
        <f t="shared" si="8"/>
        <v>9708</v>
      </c>
      <c r="V28" s="51">
        <v>9708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3803</v>
      </c>
      <c r="AC28" s="51">
        <v>2275</v>
      </c>
      <c r="AD28" s="51">
        <v>1167</v>
      </c>
      <c r="AE28" s="51">
        <f t="shared" si="10"/>
        <v>361</v>
      </c>
      <c r="AF28" s="51">
        <v>361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97</v>
      </c>
      <c r="B29" s="49" t="s">
        <v>141</v>
      </c>
      <c r="C29" s="50" t="s">
        <v>142</v>
      </c>
      <c r="D29" s="51">
        <f t="shared" si="0"/>
        <v>3824</v>
      </c>
      <c r="E29" s="51">
        <v>3329</v>
      </c>
      <c r="F29" s="51">
        <f t="shared" si="6"/>
        <v>278</v>
      </c>
      <c r="G29" s="51">
        <v>278</v>
      </c>
      <c r="H29" s="51">
        <v>0</v>
      </c>
      <c r="I29" s="51">
        <v>0</v>
      </c>
      <c r="J29" s="51">
        <v>0</v>
      </c>
      <c r="K29" s="51">
        <v>0</v>
      </c>
      <c r="L29" s="51">
        <v>80</v>
      </c>
      <c r="M29" s="51">
        <f t="shared" si="7"/>
        <v>137</v>
      </c>
      <c r="N29" s="51">
        <v>0</v>
      </c>
      <c r="O29" s="51">
        <v>29</v>
      </c>
      <c r="P29" s="51">
        <v>57</v>
      </c>
      <c r="Q29" s="51">
        <v>5</v>
      </c>
      <c r="R29" s="51">
        <v>46</v>
      </c>
      <c r="S29" s="51">
        <v>0</v>
      </c>
      <c r="T29" s="51">
        <v>0</v>
      </c>
      <c r="U29" s="51">
        <f t="shared" si="8"/>
        <v>3375</v>
      </c>
      <c r="V29" s="51">
        <v>3329</v>
      </c>
      <c r="W29" s="51">
        <v>46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664</v>
      </c>
      <c r="AC29" s="51">
        <v>80</v>
      </c>
      <c r="AD29" s="51">
        <v>399</v>
      </c>
      <c r="AE29" s="51">
        <f t="shared" si="10"/>
        <v>185</v>
      </c>
      <c r="AF29" s="51">
        <v>185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97</v>
      </c>
      <c r="B30" s="49" t="s">
        <v>143</v>
      </c>
      <c r="C30" s="50" t="s">
        <v>144</v>
      </c>
      <c r="D30" s="51">
        <f t="shared" si="0"/>
        <v>643</v>
      </c>
      <c r="E30" s="51">
        <v>556</v>
      </c>
      <c r="F30" s="51">
        <f t="shared" si="6"/>
        <v>86</v>
      </c>
      <c r="G30" s="51">
        <v>70</v>
      </c>
      <c r="H30" s="51">
        <v>16</v>
      </c>
      <c r="I30" s="51">
        <v>0</v>
      </c>
      <c r="J30" s="51">
        <v>0</v>
      </c>
      <c r="K30" s="51">
        <v>0</v>
      </c>
      <c r="L30" s="51">
        <v>1</v>
      </c>
      <c r="M30" s="51">
        <f t="shared" si="7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8"/>
        <v>567</v>
      </c>
      <c r="V30" s="51">
        <v>556</v>
      </c>
      <c r="W30" s="51">
        <v>11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95</v>
      </c>
      <c r="AC30" s="51">
        <v>1</v>
      </c>
      <c r="AD30" s="51">
        <v>67</v>
      </c>
      <c r="AE30" s="51">
        <f t="shared" si="10"/>
        <v>27</v>
      </c>
      <c r="AF30" s="51">
        <v>27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97</v>
      </c>
      <c r="B31" s="49" t="s">
        <v>145</v>
      </c>
      <c r="C31" s="50" t="s">
        <v>70</v>
      </c>
      <c r="D31" s="51">
        <f t="shared" si="0"/>
        <v>3939</v>
      </c>
      <c r="E31" s="51">
        <v>3079</v>
      </c>
      <c r="F31" s="51">
        <f t="shared" si="6"/>
        <v>292</v>
      </c>
      <c r="G31" s="51">
        <v>292</v>
      </c>
      <c r="H31" s="51">
        <v>0</v>
      </c>
      <c r="I31" s="51">
        <v>0</v>
      </c>
      <c r="J31" s="51">
        <v>0</v>
      </c>
      <c r="K31" s="51">
        <v>0</v>
      </c>
      <c r="L31" s="51">
        <v>36</v>
      </c>
      <c r="M31" s="51">
        <f t="shared" si="7"/>
        <v>532</v>
      </c>
      <c r="N31" s="51">
        <v>412</v>
      </c>
      <c r="O31" s="51">
        <v>9</v>
      </c>
      <c r="P31" s="51">
        <v>34</v>
      </c>
      <c r="Q31" s="51">
        <v>8</v>
      </c>
      <c r="R31" s="51">
        <v>47</v>
      </c>
      <c r="S31" s="51">
        <v>22</v>
      </c>
      <c r="T31" s="51">
        <v>0</v>
      </c>
      <c r="U31" s="51">
        <f t="shared" si="8"/>
        <v>3124</v>
      </c>
      <c r="V31" s="51">
        <v>3079</v>
      </c>
      <c r="W31" s="51">
        <v>45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9"/>
        <v>544</v>
      </c>
      <c r="AC31" s="51">
        <v>36</v>
      </c>
      <c r="AD31" s="51">
        <v>370</v>
      </c>
      <c r="AE31" s="51">
        <f t="shared" si="10"/>
        <v>138</v>
      </c>
      <c r="AF31" s="51">
        <v>138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97</v>
      </c>
      <c r="B32" s="49" t="s">
        <v>146</v>
      </c>
      <c r="C32" s="50" t="s">
        <v>147</v>
      </c>
      <c r="D32" s="51">
        <f t="shared" si="0"/>
        <v>2008</v>
      </c>
      <c r="E32" s="51">
        <v>0</v>
      </c>
      <c r="F32" s="51">
        <f t="shared" si="6"/>
        <v>1807</v>
      </c>
      <c r="G32" s="51">
        <v>0</v>
      </c>
      <c r="H32" s="51">
        <v>209</v>
      </c>
      <c r="I32" s="51">
        <v>0</v>
      </c>
      <c r="J32" s="51">
        <v>1598</v>
      </c>
      <c r="K32" s="51">
        <v>0</v>
      </c>
      <c r="L32" s="51">
        <v>0</v>
      </c>
      <c r="M32" s="51">
        <f t="shared" si="7"/>
        <v>201</v>
      </c>
      <c r="N32" s="51">
        <v>66</v>
      </c>
      <c r="O32" s="51">
        <v>18</v>
      </c>
      <c r="P32" s="51">
        <v>109</v>
      </c>
      <c r="Q32" s="51">
        <v>8</v>
      </c>
      <c r="R32" s="51">
        <v>0</v>
      </c>
      <c r="S32" s="51">
        <v>0</v>
      </c>
      <c r="T32" s="51">
        <v>0</v>
      </c>
      <c r="U32" s="51">
        <f t="shared" si="8"/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85</v>
      </c>
      <c r="AC32" s="51">
        <v>0</v>
      </c>
      <c r="AD32" s="51">
        <v>0</v>
      </c>
      <c r="AE32" s="51">
        <f t="shared" si="10"/>
        <v>85</v>
      </c>
      <c r="AF32" s="51">
        <v>0</v>
      </c>
      <c r="AG32" s="51">
        <v>79</v>
      </c>
      <c r="AH32" s="51">
        <v>0</v>
      </c>
      <c r="AI32" s="51">
        <v>6</v>
      </c>
      <c r="AJ32" s="51">
        <v>0</v>
      </c>
    </row>
    <row r="33" spans="1:36" ht="13.5">
      <c r="A33" s="26" t="s">
        <v>97</v>
      </c>
      <c r="B33" s="49" t="s">
        <v>148</v>
      </c>
      <c r="C33" s="50" t="s">
        <v>149</v>
      </c>
      <c r="D33" s="51">
        <f t="shared" si="0"/>
        <v>279</v>
      </c>
      <c r="E33" s="51">
        <v>0</v>
      </c>
      <c r="F33" s="51">
        <f t="shared" si="6"/>
        <v>258</v>
      </c>
      <c r="G33" s="51">
        <v>0</v>
      </c>
      <c r="H33" s="51">
        <v>56</v>
      </c>
      <c r="I33" s="51">
        <v>0</v>
      </c>
      <c r="J33" s="51">
        <v>202</v>
      </c>
      <c r="K33" s="51">
        <v>0</v>
      </c>
      <c r="L33" s="51">
        <v>0</v>
      </c>
      <c r="M33" s="51">
        <f t="shared" si="7"/>
        <v>21</v>
      </c>
      <c r="N33" s="51">
        <v>3</v>
      </c>
      <c r="O33" s="51">
        <v>2</v>
      </c>
      <c r="P33" s="51">
        <v>15</v>
      </c>
      <c r="Q33" s="51">
        <v>1</v>
      </c>
      <c r="R33" s="51">
        <v>0</v>
      </c>
      <c r="S33" s="51">
        <v>0</v>
      </c>
      <c r="T33" s="51">
        <v>0</v>
      </c>
      <c r="U33" s="51">
        <f t="shared" si="8"/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9"/>
        <v>7</v>
      </c>
      <c r="AC33" s="51">
        <v>0</v>
      </c>
      <c r="AD33" s="51">
        <v>0</v>
      </c>
      <c r="AE33" s="51">
        <f t="shared" si="10"/>
        <v>7</v>
      </c>
      <c r="AF33" s="51">
        <v>0</v>
      </c>
      <c r="AG33" s="51">
        <v>6</v>
      </c>
      <c r="AH33" s="51">
        <v>0</v>
      </c>
      <c r="AI33" s="51">
        <v>1</v>
      </c>
      <c r="AJ33" s="51">
        <v>0</v>
      </c>
    </row>
    <row r="34" spans="1:36" ht="13.5">
      <c r="A34" s="26" t="s">
        <v>97</v>
      </c>
      <c r="B34" s="49" t="s">
        <v>150</v>
      </c>
      <c r="C34" s="50" t="s">
        <v>151</v>
      </c>
      <c r="D34" s="51">
        <f t="shared" si="0"/>
        <v>183</v>
      </c>
      <c r="E34" s="51">
        <v>0</v>
      </c>
      <c r="F34" s="51">
        <f t="shared" si="6"/>
        <v>171</v>
      </c>
      <c r="G34" s="51">
        <v>0</v>
      </c>
      <c r="H34" s="51">
        <v>21</v>
      </c>
      <c r="I34" s="51">
        <v>0</v>
      </c>
      <c r="J34" s="51">
        <v>150</v>
      </c>
      <c r="K34" s="51">
        <v>0</v>
      </c>
      <c r="L34" s="51">
        <v>0</v>
      </c>
      <c r="M34" s="51">
        <f t="shared" si="7"/>
        <v>12</v>
      </c>
      <c r="N34" s="51">
        <v>2</v>
      </c>
      <c r="O34" s="51">
        <v>1</v>
      </c>
      <c r="P34" s="51">
        <v>8</v>
      </c>
      <c r="Q34" s="51">
        <v>1</v>
      </c>
      <c r="R34" s="51">
        <v>0</v>
      </c>
      <c r="S34" s="51">
        <v>0</v>
      </c>
      <c r="T34" s="51">
        <v>0</v>
      </c>
      <c r="U34" s="51">
        <f t="shared" si="8"/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9"/>
        <v>9</v>
      </c>
      <c r="AC34" s="51">
        <v>0</v>
      </c>
      <c r="AD34" s="51">
        <v>0</v>
      </c>
      <c r="AE34" s="51">
        <f t="shared" si="10"/>
        <v>9</v>
      </c>
      <c r="AF34" s="51">
        <v>0</v>
      </c>
      <c r="AG34" s="51">
        <v>8</v>
      </c>
      <c r="AH34" s="51">
        <v>0</v>
      </c>
      <c r="AI34" s="51">
        <v>1</v>
      </c>
      <c r="AJ34" s="51">
        <v>0</v>
      </c>
    </row>
    <row r="35" spans="1:36" ht="13.5">
      <c r="A35" s="26" t="s">
        <v>97</v>
      </c>
      <c r="B35" s="49" t="s">
        <v>152</v>
      </c>
      <c r="C35" s="50" t="s">
        <v>153</v>
      </c>
      <c r="D35" s="51">
        <f t="shared" si="0"/>
        <v>259</v>
      </c>
      <c r="E35" s="51">
        <v>204</v>
      </c>
      <c r="F35" s="51">
        <f t="shared" si="6"/>
        <v>39</v>
      </c>
      <c r="G35" s="51">
        <v>27</v>
      </c>
      <c r="H35" s="51">
        <v>0</v>
      </c>
      <c r="I35" s="51">
        <v>0</v>
      </c>
      <c r="J35" s="51">
        <v>12</v>
      </c>
      <c r="K35" s="51">
        <v>0</v>
      </c>
      <c r="L35" s="51">
        <v>2</v>
      </c>
      <c r="M35" s="51">
        <f t="shared" si="7"/>
        <v>14</v>
      </c>
      <c r="N35" s="51">
        <v>0</v>
      </c>
      <c r="O35" s="51">
        <v>0</v>
      </c>
      <c r="P35" s="51">
        <v>13</v>
      </c>
      <c r="Q35" s="51">
        <v>1</v>
      </c>
      <c r="R35" s="51">
        <v>0</v>
      </c>
      <c r="S35" s="51">
        <v>0</v>
      </c>
      <c r="T35" s="51">
        <v>0</v>
      </c>
      <c r="U35" s="51">
        <f t="shared" si="8"/>
        <v>206</v>
      </c>
      <c r="V35" s="51">
        <v>204</v>
      </c>
      <c r="W35" s="51">
        <v>2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30</v>
      </c>
      <c r="AC35" s="51">
        <v>2</v>
      </c>
      <c r="AD35" s="51">
        <v>18</v>
      </c>
      <c r="AE35" s="51">
        <f t="shared" si="10"/>
        <v>10</v>
      </c>
      <c r="AF35" s="51">
        <v>10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97</v>
      </c>
      <c r="B36" s="49" t="s">
        <v>154</v>
      </c>
      <c r="C36" s="50" t="s">
        <v>155</v>
      </c>
      <c r="D36" s="51">
        <f t="shared" si="0"/>
        <v>1887</v>
      </c>
      <c r="E36" s="51">
        <v>1472</v>
      </c>
      <c r="F36" s="51">
        <f t="shared" si="6"/>
        <v>228</v>
      </c>
      <c r="G36" s="51">
        <v>142</v>
      </c>
      <c r="H36" s="51">
        <v>0</v>
      </c>
      <c r="I36" s="51">
        <v>0</v>
      </c>
      <c r="J36" s="51">
        <v>86</v>
      </c>
      <c r="K36" s="51">
        <v>0</v>
      </c>
      <c r="L36" s="51">
        <v>116</v>
      </c>
      <c r="M36" s="51">
        <f t="shared" si="7"/>
        <v>71</v>
      </c>
      <c r="N36" s="51">
        <v>0</v>
      </c>
      <c r="O36" s="51">
        <v>0</v>
      </c>
      <c r="P36" s="51">
        <v>61</v>
      </c>
      <c r="Q36" s="51">
        <v>6</v>
      </c>
      <c r="R36" s="51">
        <v>0</v>
      </c>
      <c r="S36" s="51">
        <v>0</v>
      </c>
      <c r="T36" s="51">
        <v>4</v>
      </c>
      <c r="U36" s="51">
        <f t="shared" si="8"/>
        <v>1481</v>
      </c>
      <c r="V36" s="51">
        <v>1472</v>
      </c>
      <c r="W36" s="51">
        <v>9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300</v>
      </c>
      <c r="AC36" s="51">
        <v>116</v>
      </c>
      <c r="AD36" s="51">
        <v>130</v>
      </c>
      <c r="AE36" s="51">
        <f t="shared" si="10"/>
        <v>54</v>
      </c>
      <c r="AF36" s="51">
        <v>54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97</v>
      </c>
      <c r="B37" s="49" t="s">
        <v>156</v>
      </c>
      <c r="C37" s="50" t="s">
        <v>157</v>
      </c>
      <c r="D37" s="51">
        <f t="shared" si="0"/>
        <v>2562</v>
      </c>
      <c r="E37" s="51">
        <v>2016</v>
      </c>
      <c r="F37" s="51">
        <f t="shared" si="6"/>
        <v>296</v>
      </c>
      <c r="G37" s="51">
        <v>179</v>
      </c>
      <c r="H37" s="51">
        <v>0</v>
      </c>
      <c r="I37" s="51">
        <v>0</v>
      </c>
      <c r="J37" s="51">
        <v>117</v>
      </c>
      <c r="K37" s="51">
        <v>0</v>
      </c>
      <c r="L37" s="51">
        <v>155</v>
      </c>
      <c r="M37" s="51">
        <f t="shared" si="7"/>
        <v>95</v>
      </c>
      <c r="N37" s="51">
        <v>0</v>
      </c>
      <c r="O37" s="51">
        <v>0</v>
      </c>
      <c r="P37" s="51">
        <v>90</v>
      </c>
      <c r="Q37" s="51">
        <v>0</v>
      </c>
      <c r="R37" s="51">
        <v>0</v>
      </c>
      <c r="S37" s="51">
        <v>5</v>
      </c>
      <c r="T37" s="51">
        <v>0</v>
      </c>
      <c r="U37" s="51">
        <f t="shared" si="8"/>
        <v>2029</v>
      </c>
      <c r="V37" s="51">
        <v>2016</v>
      </c>
      <c r="W37" s="51">
        <v>13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400</v>
      </c>
      <c r="AC37" s="51">
        <v>155</v>
      </c>
      <c r="AD37" s="51">
        <v>177</v>
      </c>
      <c r="AE37" s="51">
        <f t="shared" si="10"/>
        <v>68</v>
      </c>
      <c r="AF37" s="51">
        <v>68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97</v>
      </c>
      <c r="B38" s="49" t="s">
        <v>158</v>
      </c>
      <c r="C38" s="50" t="s">
        <v>159</v>
      </c>
      <c r="D38" s="51">
        <f t="shared" si="0"/>
        <v>176</v>
      </c>
      <c r="E38" s="51">
        <v>0</v>
      </c>
      <c r="F38" s="51">
        <f t="shared" si="6"/>
        <v>162</v>
      </c>
      <c r="G38" s="51">
        <v>0</v>
      </c>
      <c r="H38" s="51">
        <v>36</v>
      </c>
      <c r="I38" s="51">
        <v>0</v>
      </c>
      <c r="J38" s="51">
        <v>126</v>
      </c>
      <c r="K38" s="51">
        <v>0</v>
      </c>
      <c r="L38" s="51">
        <v>0</v>
      </c>
      <c r="M38" s="51">
        <f t="shared" si="7"/>
        <v>14</v>
      </c>
      <c r="N38" s="51">
        <v>3</v>
      </c>
      <c r="O38" s="51">
        <v>2</v>
      </c>
      <c r="P38" s="51">
        <v>8</v>
      </c>
      <c r="Q38" s="51">
        <v>1</v>
      </c>
      <c r="R38" s="51">
        <v>0</v>
      </c>
      <c r="S38" s="51">
        <v>0</v>
      </c>
      <c r="T38" s="51">
        <v>0</v>
      </c>
      <c r="U38" s="51">
        <f t="shared" si="8"/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3</v>
      </c>
      <c r="AC38" s="51">
        <v>0</v>
      </c>
      <c r="AD38" s="51">
        <v>0</v>
      </c>
      <c r="AE38" s="51">
        <f t="shared" si="10"/>
        <v>3</v>
      </c>
      <c r="AF38" s="51">
        <v>0</v>
      </c>
      <c r="AG38" s="51">
        <v>3</v>
      </c>
      <c r="AH38" s="51">
        <v>0</v>
      </c>
      <c r="AI38" s="51">
        <v>0</v>
      </c>
      <c r="AJ38" s="51">
        <v>0</v>
      </c>
    </row>
    <row r="39" spans="1:36" ht="13.5">
      <c r="A39" s="26" t="s">
        <v>97</v>
      </c>
      <c r="B39" s="49" t="s">
        <v>160</v>
      </c>
      <c r="C39" s="50" t="s">
        <v>161</v>
      </c>
      <c r="D39" s="51">
        <f t="shared" si="0"/>
        <v>3734</v>
      </c>
      <c r="E39" s="51">
        <v>3190</v>
      </c>
      <c r="F39" s="51">
        <f t="shared" si="6"/>
        <v>390</v>
      </c>
      <c r="G39" s="51">
        <v>204</v>
      </c>
      <c r="H39" s="51">
        <v>0</v>
      </c>
      <c r="I39" s="51">
        <v>0</v>
      </c>
      <c r="J39" s="51">
        <v>186</v>
      </c>
      <c r="K39" s="51">
        <v>0</v>
      </c>
      <c r="L39" s="51">
        <v>35</v>
      </c>
      <c r="M39" s="51">
        <f t="shared" si="7"/>
        <v>119</v>
      </c>
      <c r="N39" s="51">
        <v>0</v>
      </c>
      <c r="O39" s="51">
        <v>0</v>
      </c>
      <c r="P39" s="51">
        <v>99</v>
      </c>
      <c r="Q39" s="51">
        <v>13</v>
      </c>
      <c r="R39" s="51">
        <v>1</v>
      </c>
      <c r="S39" s="51">
        <v>0</v>
      </c>
      <c r="T39" s="51">
        <v>6</v>
      </c>
      <c r="U39" s="51">
        <f t="shared" si="8"/>
        <v>3203</v>
      </c>
      <c r="V39" s="51">
        <v>3190</v>
      </c>
      <c r="W39" s="51">
        <v>13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393</v>
      </c>
      <c r="AC39" s="51">
        <v>35</v>
      </c>
      <c r="AD39" s="51">
        <v>280</v>
      </c>
      <c r="AE39" s="51">
        <f t="shared" si="10"/>
        <v>78</v>
      </c>
      <c r="AF39" s="51">
        <v>78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97</v>
      </c>
      <c r="B40" s="49" t="s">
        <v>162</v>
      </c>
      <c r="C40" s="50" t="s">
        <v>163</v>
      </c>
      <c r="D40" s="51">
        <f t="shared" si="0"/>
        <v>5095</v>
      </c>
      <c r="E40" s="51">
        <v>0</v>
      </c>
      <c r="F40" s="51">
        <f t="shared" si="6"/>
        <v>4796</v>
      </c>
      <c r="G40" s="51">
        <v>0</v>
      </c>
      <c r="H40" s="51">
        <v>399</v>
      </c>
      <c r="I40" s="51">
        <v>0</v>
      </c>
      <c r="J40" s="51">
        <v>4397</v>
      </c>
      <c r="K40" s="51">
        <v>0</v>
      </c>
      <c r="L40" s="51">
        <v>0</v>
      </c>
      <c r="M40" s="51">
        <f t="shared" si="7"/>
        <v>299</v>
      </c>
      <c r="N40" s="51">
        <v>100</v>
      </c>
      <c r="O40" s="51">
        <v>26</v>
      </c>
      <c r="P40" s="51">
        <v>159</v>
      </c>
      <c r="Q40" s="51">
        <v>14</v>
      </c>
      <c r="R40" s="51">
        <v>0</v>
      </c>
      <c r="S40" s="51">
        <v>0</v>
      </c>
      <c r="T40" s="51">
        <v>0</v>
      </c>
      <c r="U40" s="51">
        <f t="shared" si="8"/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74</v>
      </c>
      <c r="AC40" s="51">
        <v>0</v>
      </c>
      <c r="AD40" s="51">
        <v>0</v>
      </c>
      <c r="AE40" s="51">
        <f t="shared" si="10"/>
        <v>74</v>
      </c>
      <c r="AF40" s="51">
        <v>0</v>
      </c>
      <c r="AG40" s="51">
        <v>57</v>
      </c>
      <c r="AH40" s="51">
        <v>0</v>
      </c>
      <c r="AI40" s="51">
        <v>17</v>
      </c>
      <c r="AJ40" s="51">
        <v>0</v>
      </c>
    </row>
    <row r="41" spans="1:36" ht="13.5">
      <c r="A41" s="26" t="s">
        <v>97</v>
      </c>
      <c r="B41" s="49" t="s">
        <v>164</v>
      </c>
      <c r="C41" s="50" t="s">
        <v>165</v>
      </c>
      <c r="D41" s="51">
        <f t="shared" si="0"/>
        <v>3037</v>
      </c>
      <c r="E41" s="51">
        <v>2747</v>
      </c>
      <c r="F41" s="51">
        <f t="shared" si="6"/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14</v>
      </c>
      <c r="M41" s="51">
        <f t="shared" si="7"/>
        <v>276</v>
      </c>
      <c r="N41" s="51">
        <v>0</v>
      </c>
      <c r="O41" s="51">
        <v>99</v>
      </c>
      <c r="P41" s="51">
        <v>89</v>
      </c>
      <c r="Q41" s="51">
        <v>14</v>
      </c>
      <c r="R41" s="51">
        <v>74</v>
      </c>
      <c r="S41" s="51">
        <v>0</v>
      </c>
      <c r="T41" s="51">
        <v>0</v>
      </c>
      <c r="U41" s="51">
        <f t="shared" si="8"/>
        <v>2747</v>
      </c>
      <c r="V41" s="51">
        <v>2747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294</v>
      </c>
      <c r="AC41" s="51">
        <v>14</v>
      </c>
      <c r="AD41" s="51">
        <v>280</v>
      </c>
      <c r="AE41" s="51">
        <f t="shared" si="10"/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79" t="s">
        <v>96</v>
      </c>
      <c r="B42" s="80"/>
      <c r="C42" s="81"/>
      <c r="D42" s="51">
        <f aca="true" t="shared" si="11" ref="D42:AJ42">SUM(D7:D41)</f>
        <v>400534</v>
      </c>
      <c r="E42" s="51">
        <f t="shared" si="11"/>
        <v>323977</v>
      </c>
      <c r="F42" s="51">
        <f t="shared" si="11"/>
        <v>46646</v>
      </c>
      <c r="G42" s="51">
        <f t="shared" si="11"/>
        <v>24942</v>
      </c>
      <c r="H42" s="51">
        <f t="shared" si="11"/>
        <v>14243</v>
      </c>
      <c r="I42" s="51">
        <f t="shared" si="11"/>
        <v>0</v>
      </c>
      <c r="J42" s="51">
        <f t="shared" si="11"/>
        <v>7449</v>
      </c>
      <c r="K42" s="51">
        <f t="shared" si="11"/>
        <v>12</v>
      </c>
      <c r="L42" s="51">
        <f t="shared" si="11"/>
        <v>12925</v>
      </c>
      <c r="M42" s="51">
        <f t="shared" si="11"/>
        <v>16986</v>
      </c>
      <c r="N42" s="51">
        <f t="shared" si="11"/>
        <v>9967</v>
      </c>
      <c r="O42" s="51">
        <f t="shared" si="11"/>
        <v>1131</v>
      </c>
      <c r="P42" s="51">
        <f t="shared" si="11"/>
        <v>2383</v>
      </c>
      <c r="Q42" s="51">
        <f t="shared" si="11"/>
        <v>751</v>
      </c>
      <c r="R42" s="51">
        <f t="shared" si="11"/>
        <v>2421</v>
      </c>
      <c r="S42" s="51">
        <f t="shared" si="11"/>
        <v>48</v>
      </c>
      <c r="T42" s="51">
        <f t="shared" si="11"/>
        <v>285</v>
      </c>
      <c r="U42" s="51">
        <f t="shared" si="11"/>
        <v>327953</v>
      </c>
      <c r="V42" s="51">
        <f t="shared" si="11"/>
        <v>323977</v>
      </c>
      <c r="W42" s="51">
        <f t="shared" si="11"/>
        <v>3097</v>
      </c>
      <c r="X42" s="51">
        <f t="shared" si="11"/>
        <v>879</v>
      </c>
      <c r="Y42" s="51">
        <f t="shared" si="11"/>
        <v>0</v>
      </c>
      <c r="Z42" s="51">
        <f t="shared" si="11"/>
        <v>0</v>
      </c>
      <c r="AA42" s="51">
        <f t="shared" si="11"/>
        <v>0</v>
      </c>
      <c r="AB42" s="51">
        <f t="shared" si="11"/>
        <v>61644</v>
      </c>
      <c r="AC42" s="51">
        <f t="shared" si="11"/>
        <v>12925</v>
      </c>
      <c r="AD42" s="51">
        <f t="shared" si="11"/>
        <v>34329</v>
      </c>
      <c r="AE42" s="51">
        <f t="shared" si="11"/>
        <v>14390</v>
      </c>
      <c r="AF42" s="51">
        <f t="shared" si="11"/>
        <v>13340</v>
      </c>
      <c r="AG42" s="51">
        <f t="shared" si="11"/>
        <v>1018</v>
      </c>
      <c r="AH42" s="51">
        <f t="shared" si="11"/>
        <v>0</v>
      </c>
      <c r="AI42" s="51">
        <f t="shared" si="11"/>
        <v>25</v>
      </c>
      <c r="AJ42" s="51">
        <f t="shared" si="11"/>
        <v>7</v>
      </c>
    </row>
  </sheetData>
  <mergeCells count="25">
    <mergeCell ref="A42:C42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35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38</v>
      </c>
      <c r="C2" s="62" t="s">
        <v>12</v>
      </c>
      <c r="D2" s="106" t="s">
        <v>90</v>
      </c>
      <c r="E2" s="104"/>
      <c r="F2" s="104"/>
      <c r="G2" s="104"/>
      <c r="H2" s="104"/>
      <c r="I2" s="104"/>
      <c r="J2" s="104"/>
      <c r="K2" s="105"/>
      <c r="L2" s="106" t="s">
        <v>166</v>
      </c>
      <c r="M2" s="104"/>
      <c r="N2" s="104"/>
      <c r="O2" s="104"/>
      <c r="P2" s="104"/>
      <c r="Q2" s="104"/>
      <c r="R2" s="104"/>
      <c r="S2" s="105"/>
      <c r="T2" s="100" t="s">
        <v>168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169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39</v>
      </c>
      <c r="G3" s="67" t="s">
        <v>19</v>
      </c>
      <c r="H3" s="67" t="s">
        <v>71</v>
      </c>
      <c r="I3" s="67" t="s">
        <v>72</v>
      </c>
      <c r="J3" s="99" t="s">
        <v>69</v>
      </c>
      <c r="K3" s="67" t="s">
        <v>40</v>
      </c>
      <c r="L3" s="63" t="s">
        <v>15</v>
      </c>
      <c r="M3" s="67" t="s">
        <v>18</v>
      </c>
      <c r="N3" s="67" t="s">
        <v>39</v>
      </c>
      <c r="O3" s="67" t="s">
        <v>19</v>
      </c>
      <c r="P3" s="67" t="s">
        <v>71</v>
      </c>
      <c r="Q3" s="67" t="s">
        <v>72</v>
      </c>
      <c r="R3" s="99" t="s">
        <v>69</v>
      </c>
      <c r="S3" s="67" t="s">
        <v>40</v>
      </c>
      <c r="T3" s="63" t="s">
        <v>15</v>
      </c>
      <c r="U3" s="67" t="s">
        <v>18</v>
      </c>
      <c r="V3" s="67" t="s">
        <v>39</v>
      </c>
      <c r="W3" s="67" t="s">
        <v>19</v>
      </c>
      <c r="X3" s="67" t="s">
        <v>71</v>
      </c>
      <c r="Y3" s="67" t="s">
        <v>72</v>
      </c>
      <c r="Z3" s="99" t="s">
        <v>69</v>
      </c>
      <c r="AA3" s="67" t="s">
        <v>40</v>
      </c>
      <c r="AB3" s="59" t="s">
        <v>170</v>
      </c>
      <c r="AC3" s="107"/>
      <c r="AD3" s="107"/>
      <c r="AE3" s="107"/>
      <c r="AF3" s="107"/>
      <c r="AG3" s="107"/>
      <c r="AH3" s="107"/>
      <c r="AI3" s="108"/>
      <c r="AJ3" s="59" t="s">
        <v>171</v>
      </c>
      <c r="AK3" s="83"/>
      <c r="AL3" s="83"/>
      <c r="AM3" s="83"/>
      <c r="AN3" s="83"/>
      <c r="AO3" s="83"/>
      <c r="AP3" s="83"/>
      <c r="AQ3" s="84"/>
      <c r="AR3" s="59" t="s">
        <v>172</v>
      </c>
      <c r="AS3" s="109"/>
      <c r="AT3" s="109"/>
      <c r="AU3" s="109"/>
      <c r="AV3" s="109"/>
      <c r="AW3" s="109"/>
      <c r="AX3" s="109"/>
      <c r="AY3" s="110"/>
      <c r="AZ3" s="59" t="s">
        <v>173</v>
      </c>
      <c r="BA3" s="107"/>
      <c r="BB3" s="107"/>
      <c r="BC3" s="107"/>
      <c r="BD3" s="107"/>
      <c r="BE3" s="107"/>
      <c r="BF3" s="107"/>
      <c r="BG3" s="108"/>
      <c r="BH3" s="59" t="s">
        <v>174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39</v>
      </c>
      <c r="BS3" s="67" t="s">
        <v>19</v>
      </c>
      <c r="BT3" s="67" t="s">
        <v>71</v>
      </c>
      <c r="BU3" s="67" t="s">
        <v>72</v>
      </c>
      <c r="BV3" s="99" t="s">
        <v>69</v>
      </c>
      <c r="BW3" s="67" t="s">
        <v>40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39</v>
      </c>
      <c r="AE4" s="67" t="s">
        <v>19</v>
      </c>
      <c r="AF4" s="67" t="s">
        <v>71</v>
      </c>
      <c r="AG4" s="67" t="s">
        <v>72</v>
      </c>
      <c r="AH4" s="99" t="s">
        <v>69</v>
      </c>
      <c r="AI4" s="67" t="s">
        <v>40</v>
      </c>
      <c r="AJ4" s="63" t="s">
        <v>15</v>
      </c>
      <c r="AK4" s="67" t="s">
        <v>18</v>
      </c>
      <c r="AL4" s="67" t="s">
        <v>39</v>
      </c>
      <c r="AM4" s="67" t="s">
        <v>19</v>
      </c>
      <c r="AN4" s="67" t="s">
        <v>71</v>
      </c>
      <c r="AO4" s="67" t="s">
        <v>72</v>
      </c>
      <c r="AP4" s="99" t="s">
        <v>69</v>
      </c>
      <c r="AQ4" s="67" t="s">
        <v>40</v>
      </c>
      <c r="AR4" s="63" t="s">
        <v>15</v>
      </c>
      <c r="AS4" s="67" t="s">
        <v>18</v>
      </c>
      <c r="AT4" s="67" t="s">
        <v>39</v>
      </c>
      <c r="AU4" s="67" t="s">
        <v>19</v>
      </c>
      <c r="AV4" s="67" t="s">
        <v>71</v>
      </c>
      <c r="AW4" s="67" t="s">
        <v>72</v>
      </c>
      <c r="AX4" s="99" t="s">
        <v>69</v>
      </c>
      <c r="AY4" s="67" t="s">
        <v>40</v>
      </c>
      <c r="AZ4" s="63" t="s">
        <v>15</v>
      </c>
      <c r="BA4" s="67" t="s">
        <v>18</v>
      </c>
      <c r="BB4" s="67" t="s">
        <v>39</v>
      </c>
      <c r="BC4" s="67" t="s">
        <v>19</v>
      </c>
      <c r="BD4" s="67" t="s">
        <v>71</v>
      </c>
      <c r="BE4" s="67" t="s">
        <v>72</v>
      </c>
      <c r="BF4" s="99" t="s">
        <v>69</v>
      </c>
      <c r="BG4" s="67" t="s">
        <v>40</v>
      </c>
      <c r="BH4" s="63" t="s">
        <v>15</v>
      </c>
      <c r="BI4" s="67" t="s">
        <v>18</v>
      </c>
      <c r="BJ4" s="67" t="s">
        <v>39</v>
      </c>
      <c r="BK4" s="67" t="s">
        <v>19</v>
      </c>
      <c r="BL4" s="67" t="s">
        <v>71</v>
      </c>
      <c r="BM4" s="67" t="s">
        <v>72</v>
      </c>
      <c r="BN4" s="99" t="s">
        <v>69</v>
      </c>
      <c r="BO4" s="67" t="s">
        <v>40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97</v>
      </c>
      <c r="B7" s="49" t="s">
        <v>98</v>
      </c>
      <c r="C7" s="50" t="s">
        <v>99</v>
      </c>
      <c r="D7" s="51">
        <f aca="true" t="shared" si="0" ref="D7:D41">SUM(E7:K7)</f>
        <v>21937</v>
      </c>
      <c r="E7" s="51">
        <f aca="true" t="shared" si="1" ref="E7:E13">M7+U7+BQ7</f>
        <v>13816</v>
      </c>
      <c r="F7" s="51">
        <f aca="true" t="shared" si="2" ref="F7:F13">N7+V7+BR7</f>
        <v>3852</v>
      </c>
      <c r="G7" s="51">
        <f aca="true" t="shared" si="3" ref="G7:G13">O7+W7+BS7</f>
        <v>2408</v>
      </c>
      <c r="H7" s="51">
        <f aca="true" t="shared" si="4" ref="H7:H13">P7+X7+BT7</f>
        <v>406</v>
      </c>
      <c r="I7" s="51">
        <f aca="true" t="shared" si="5" ref="I7:I13">Q7+Y7+BU7</f>
        <v>1451</v>
      </c>
      <c r="J7" s="51">
        <f aca="true" t="shared" si="6" ref="J7:J13">R7+Z7+BV7</f>
        <v>4</v>
      </c>
      <c r="K7" s="51">
        <f aca="true" t="shared" si="7" ref="K7:K13">S7+AA7+BW7</f>
        <v>0</v>
      </c>
      <c r="L7" s="51">
        <f aca="true" t="shared" si="8" ref="L7:L13">SUM(M7:S7)</f>
        <v>7362</v>
      </c>
      <c r="M7" s="51">
        <v>5505</v>
      </c>
      <c r="N7" s="51">
        <v>0</v>
      </c>
      <c r="O7" s="51">
        <v>0</v>
      </c>
      <c r="P7" s="51">
        <v>406</v>
      </c>
      <c r="Q7" s="51">
        <v>1451</v>
      </c>
      <c r="R7" s="51">
        <v>0</v>
      </c>
      <c r="S7" s="51">
        <v>0</v>
      </c>
      <c r="T7" s="51">
        <f aca="true" t="shared" si="9" ref="T7:T13">SUM(U7:AA7)</f>
        <v>6254</v>
      </c>
      <c r="U7" s="51">
        <f aca="true" t="shared" si="10" ref="U7:U13">AC7+AK7+AS7+BA7+BI7</f>
        <v>0</v>
      </c>
      <c r="V7" s="51">
        <f aca="true" t="shared" si="11" ref="V7:V13">AD7+AL7+AT7+BB7+BJ7</f>
        <v>3846</v>
      </c>
      <c r="W7" s="51">
        <f aca="true" t="shared" si="12" ref="W7:W13">AE7+AM7+AU7+BC7+BK7</f>
        <v>2408</v>
      </c>
      <c r="X7" s="51">
        <f aca="true" t="shared" si="13" ref="X7:X13">AF7+AN7+AV7+BD7+BL7</f>
        <v>0</v>
      </c>
      <c r="Y7" s="51">
        <f aca="true" t="shared" si="14" ref="Y7:Y13">AG7+AO7+AW7+BE7+BM7</f>
        <v>0</v>
      </c>
      <c r="Z7" s="51">
        <f aca="true" t="shared" si="15" ref="Z7:Z13">AH7+AP7+AX7+BF7+BN7</f>
        <v>0</v>
      </c>
      <c r="AA7" s="51">
        <f aca="true" t="shared" si="16" ref="AA7:AA13">AI7+AQ7+AY7+BG7+BO7</f>
        <v>0</v>
      </c>
      <c r="AB7" s="51">
        <f aca="true" t="shared" si="17" ref="AB7:AB13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13">SUM(AK7:AQ7)</f>
        <v>2928</v>
      </c>
      <c r="AK7" s="51">
        <v>0</v>
      </c>
      <c r="AL7" s="51">
        <v>2928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13">SUM(AS7:AY7)</f>
        <v>3326</v>
      </c>
      <c r="AS7" s="51">
        <v>0</v>
      </c>
      <c r="AT7" s="51">
        <v>918</v>
      </c>
      <c r="AU7" s="51">
        <v>2408</v>
      </c>
      <c r="AV7" s="51">
        <v>0</v>
      </c>
      <c r="AW7" s="51">
        <v>0</v>
      </c>
      <c r="AX7" s="51">
        <v>0</v>
      </c>
      <c r="AY7" s="51">
        <v>0</v>
      </c>
      <c r="AZ7" s="51">
        <f aca="true" t="shared" si="20" ref="AZ7:AZ13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13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13">SUM(BQ7:BW7)</f>
        <v>8321</v>
      </c>
      <c r="BQ7" s="51">
        <v>8311</v>
      </c>
      <c r="BR7" s="51">
        <v>6</v>
      </c>
      <c r="BS7" s="51">
        <v>0</v>
      </c>
      <c r="BT7" s="51">
        <v>0</v>
      </c>
      <c r="BU7" s="51">
        <v>0</v>
      </c>
      <c r="BV7" s="51">
        <v>4</v>
      </c>
      <c r="BW7" s="51">
        <v>0</v>
      </c>
    </row>
    <row r="8" spans="1:75" ht="13.5">
      <c r="A8" s="26" t="s">
        <v>97</v>
      </c>
      <c r="B8" s="49" t="s">
        <v>100</v>
      </c>
      <c r="C8" s="50" t="s">
        <v>101</v>
      </c>
      <c r="D8" s="51">
        <f t="shared" si="0"/>
        <v>10711</v>
      </c>
      <c r="E8" s="51">
        <f t="shared" si="1"/>
        <v>8070</v>
      </c>
      <c r="F8" s="51">
        <f t="shared" si="2"/>
        <v>1741</v>
      </c>
      <c r="G8" s="51">
        <f t="shared" si="3"/>
        <v>224</v>
      </c>
      <c r="H8" s="51">
        <f t="shared" si="4"/>
        <v>214</v>
      </c>
      <c r="I8" s="51">
        <f t="shared" si="5"/>
        <v>213</v>
      </c>
      <c r="J8" s="51">
        <f t="shared" si="6"/>
        <v>52</v>
      </c>
      <c r="K8" s="51">
        <f t="shared" si="7"/>
        <v>197</v>
      </c>
      <c r="L8" s="51">
        <f t="shared" si="8"/>
        <v>2204</v>
      </c>
      <c r="M8" s="51">
        <v>2056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148</v>
      </c>
      <c r="T8" s="51">
        <f t="shared" si="9"/>
        <v>2387</v>
      </c>
      <c r="U8" s="51">
        <f t="shared" si="10"/>
        <v>0</v>
      </c>
      <c r="V8" s="51">
        <f t="shared" si="11"/>
        <v>1688</v>
      </c>
      <c r="W8" s="51">
        <f t="shared" si="12"/>
        <v>223</v>
      </c>
      <c r="X8" s="51">
        <f t="shared" si="13"/>
        <v>214</v>
      </c>
      <c r="Y8" s="51">
        <f t="shared" si="14"/>
        <v>213</v>
      </c>
      <c r="Z8" s="51">
        <f t="shared" si="15"/>
        <v>0</v>
      </c>
      <c r="AA8" s="51">
        <f t="shared" si="16"/>
        <v>49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2387</v>
      </c>
      <c r="AS8" s="51">
        <v>0</v>
      </c>
      <c r="AT8" s="51">
        <v>1688</v>
      </c>
      <c r="AU8" s="51">
        <v>223</v>
      </c>
      <c r="AV8" s="51">
        <v>214</v>
      </c>
      <c r="AW8" s="51">
        <v>213</v>
      </c>
      <c r="AX8" s="51">
        <v>0</v>
      </c>
      <c r="AY8" s="51">
        <v>49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6120</v>
      </c>
      <c r="BQ8" s="51">
        <v>6014</v>
      </c>
      <c r="BR8" s="51">
        <v>53</v>
      </c>
      <c r="BS8" s="51">
        <v>1</v>
      </c>
      <c r="BT8" s="51">
        <v>0</v>
      </c>
      <c r="BU8" s="51">
        <v>0</v>
      </c>
      <c r="BV8" s="51">
        <v>52</v>
      </c>
      <c r="BW8" s="51">
        <v>0</v>
      </c>
    </row>
    <row r="9" spans="1:75" ht="13.5">
      <c r="A9" s="26" t="s">
        <v>97</v>
      </c>
      <c r="B9" s="49" t="s">
        <v>102</v>
      </c>
      <c r="C9" s="50" t="s">
        <v>103</v>
      </c>
      <c r="D9" s="51">
        <f t="shared" si="0"/>
        <v>2725</v>
      </c>
      <c r="E9" s="51">
        <f t="shared" si="1"/>
        <v>1805</v>
      </c>
      <c r="F9" s="51">
        <f t="shared" si="2"/>
        <v>536</v>
      </c>
      <c r="G9" s="51">
        <f t="shared" si="3"/>
        <v>254</v>
      </c>
      <c r="H9" s="51">
        <f t="shared" si="4"/>
        <v>4</v>
      </c>
      <c r="I9" s="51">
        <f t="shared" si="5"/>
        <v>119</v>
      </c>
      <c r="J9" s="51">
        <f t="shared" si="6"/>
        <v>7</v>
      </c>
      <c r="K9" s="51">
        <f t="shared" si="7"/>
        <v>0</v>
      </c>
      <c r="L9" s="51">
        <f t="shared" si="8"/>
        <v>460</v>
      </c>
      <c r="M9" s="51">
        <v>0</v>
      </c>
      <c r="N9" s="51">
        <v>84</v>
      </c>
      <c r="O9" s="51">
        <v>253</v>
      </c>
      <c r="P9" s="51">
        <v>4</v>
      </c>
      <c r="Q9" s="51">
        <v>119</v>
      </c>
      <c r="R9" s="51">
        <v>0</v>
      </c>
      <c r="S9" s="51">
        <v>0</v>
      </c>
      <c r="T9" s="51">
        <f t="shared" si="9"/>
        <v>425</v>
      </c>
      <c r="U9" s="51">
        <f t="shared" si="10"/>
        <v>0</v>
      </c>
      <c r="V9" s="51">
        <f t="shared" si="11"/>
        <v>425</v>
      </c>
      <c r="W9" s="51">
        <f t="shared" si="12"/>
        <v>0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425</v>
      </c>
      <c r="AK9" s="51">
        <v>0</v>
      </c>
      <c r="AL9" s="51">
        <v>425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1840</v>
      </c>
      <c r="BQ9" s="51">
        <v>1805</v>
      </c>
      <c r="BR9" s="51">
        <v>27</v>
      </c>
      <c r="BS9" s="51">
        <v>1</v>
      </c>
      <c r="BT9" s="51">
        <v>0</v>
      </c>
      <c r="BU9" s="51">
        <v>0</v>
      </c>
      <c r="BV9" s="51">
        <v>7</v>
      </c>
      <c r="BW9" s="51">
        <v>0</v>
      </c>
    </row>
    <row r="10" spans="1:75" ht="13.5">
      <c r="A10" s="26" t="s">
        <v>97</v>
      </c>
      <c r="B10" s="49" t="s">
        <v>104</v>
      </c>
      <c r="C10" s="50" t="s">
        <v>105</v>
      </c>
      <c r="D10" s="51">
        <f t="shared" si="0"/>
        <v>1960</v>
      </c>
      <c r="E10" s="51">
        <f t="shared" si="1"/>
        <v>1095</v>
      </c>
      <c r="F10" s="51">
        <f t="shared" si="2"/>
        <v>669</v>
      </c>
      <c r="G10" s="51">
        <f t="shared" si="3"/>
        <v>168</v>
      </c>
      <c r="H10" s="51">
        <f t="shared" si="4"/>
        <v>28</v>
      </c>
      <c r="I10" s="51">
        <f t="shared" si="5"/>
        <v>0</v>
      </c>
      <c r="J10" s="51">
        <f t="shared" si="6"/>
        <v>0</v>
      </c>
      <c r="K10" s="51">
        <f t="shared" si="7"/>
        <v>0</v>
      </c>
      <c r="L10" s="51">
        <f t="shared" si="8"/>
        <v>262</v>
      </c>
      <c r="M10" s="51">
        <v>0</v>
      </c>
      <c r="N10" s="51">
        <v>66</v>
      </c>
      <c r="O10" s="51">
        <v>168</v>
      </c>
      <c r="P10" s="51">
        <v>28</v>
      </c>
      <c r="Q10" s="51">
        <v>0</v>
      </c>
      <c r="R10" s="51">
        <v>0</v>
      </c>
      <c r="S10" s="51">
        <v>0</v>
      </c>
      <c r="T10" s="51">
        <f t="shared" si="9"/>
        <v>586</v>
      </c>
      <c r="U10" s="51">
        <f t="shared" si="10"/>
        <v>0</v>
      </c>
      <c r="V10" s="51">
        <f t="shared" si="11"/>
        <v>586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586</v>
      </c>
      <c r="AK10" s="51">
        <v>0</v>
      </c>
      <c r="AL10" s="51">
        <v>586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1112</v>
      </c>
      <c r="BQ10" s="51">
        <v>1095</v>
      </c>
      <c r="BR10" s="51">
        <v>17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97</v>
      </c>
      <c r="B11" s="49" t="s">
        <v>106</v>
      </c>
      <c r="C11" s="50" t="s">
        <v>107</v>
      </c>
      <c r="D11" s="51">
        <f t="shared" si="0"/>
        <v>4202</v>
      </c>
      <c r="E11" s="51">
        <f t="shared" si="1"/>
        <v>2350</v>
      </c>
      <c r="F11" s="51">
        <f t="shared" si="2"/>
        <v>970</v>
      </c>
      <c r="G11" s="51">
        <f t="shared" si="3"/>
        <v>441</v>
      </c>
      <c r="H11" s="51">
        <f t="shared" si="4"/>
        <v>80</v>
      </c>
      <c r="I11" s="51">
        <f t="shared" si="5"/>
        <v>359</v>
      </c>
      <c r="J11" s="51">
        <f t="shared" si="6"/>
        <v>2</v>
      </c>
      <c r="K11" s="51">
        <f t="shared" si="7"/>
        <v>0</v>
      </c>
      <c r="L11" s="51">
        <f t="shared" si="8"/>
        <v>815</v>
      </c>
      <c r="M11" s="51">
        <v>397</v>
      </c>
      <c r="N11" s="51">
        <v>418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1668</v>
      </c>
      <c r="U11" s="51">
        <f t="shared" si="10"/>
        <v>247</v>
      </c>
      <c r="V11" s="51">
        <f t="shared" si="11"/>
        <v>541</v>
      </c>
      <c r="W11" s="51">
        <f t="shared" si="12"/>
        <v>441</v>
      </c>
      <c r="X11" s="51">
        <f t="shared" si="13"/>
        <v>80</v>
      </c>
      <c r="Y11" s="51">
        <f t="shared" si="14"/>
        <v>359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388</v>
      </c>
      <c r="AK11" s="51">
        <v>0</v>
      </c>
      <c r="AL11" s="51">
        <v>388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1280</v>
      </c>
      <c r="AS11" s="51">
        <v>247</v>
      </c>
      <c r="AT11" s="51">
        <v>153</v>
      </c>
      <c r="AU11" s="51">
        <v>441</v>
      </c>
      <c r="AV11" s="51">
        <v>80</v>
      </c>
      <c r="AW11" s="51">
        <v>359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1719</v>
      </c>
      <c r="BQ11" s="51">
        <v>1706</v>
      </c>
      <c r="BR11" s="51">
        <v>11</v>
      </c>
      <c r="BS11" s="51">
        <v>0</v>
      </c>
      <c r="BT11" s="51">
        <v>0</v>
      </c>
      <c r="BU11" s="51">
        <v>0</v>
      </c>
      <c r="BV11" s="51">
        <v>2</v>
      </c>
      <c r="BW11" s="51">
        <v>0</v>
      </c>
    </row>
    <row r="12" spans="1:75" ht="13.5">
      <c r="A12" s="26" t="s">
        <v>97</v>
      </c>
      <c r="B12" s="49" t="s">
        <v>108</v>
      </c>
      <c r="C12" s="50" t="s">
        <v>109</v>
      </c>
      <c r="D12" s="51">
        <f t="shared" si="0"/>
        <v>2112</v>
      </c>
      <c r="E12" s="51">
        <f t="shared" si="1"/>
        <v>1230</v>
      </c>
      <c r="F12" s="51">
        <f t="shared" si="2"/>
        <v>520</v>
      </c>
      <c r="G12" s="51">
        <f t="shared" si="3"/>
        <v>224</v>
      </c>
      <c r="H12" s="51">
        <f t="shared" si="4"/>
        <v>43</v>
      </c>
      <c r="I12" s="51">
        <f t="shared" si="5"/>
        <v>87</v>
      </c>
      <c r="J12" s="51">
        <f t="shared" si="6"/>
        <v>8</v>
      </c>
      <c r="K12" s="51">
        <f t="shared" si="7"/>
        <v>0</v>
      </c>
      <c r="L12" s="51">
        <f t="shared" si="8"/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1047</v>
      </c>
      <c r="U12" s="51">
        <f t="shared" si="10"/>
        <v>179</v>
      </c>
      <c r="V12" s="51">
        <f t="shared" si="11"/>
        <v>514</v>
      </c>
      <c r="W12" s="51">
        <f t="shared" si="12"/>
        <v>224</v>
      </c>
      <c r="X12" s="51">
        <f t="shared" si="13"/>
        <v>43</v>
      </c>
      <c r="Y12" s="51">
        <f t="shared" si="14"/>
        <v>87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418</v>
      </c>
      <c r="AK12" s="51">
        <v>0</v>
      </c>
      <c r="AL12" s="51">
        <v>418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629</v>
      </c>
      <c r="AS12" s="51">
        <v>179</v>
      </c>
      <c r="AT12" s="51">
        <v>96</v>
      </c>
      <c r="AU12" s="51">
        <v>224</v>
      </c>
      <c r="AV12" s="51">
        <v>43</v>
      </c>
      <c r="AW12" s="51">
        <v>87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1065</v>
      </c>
      <c r="BQ12" s="51">
        <v>1051</v>
      </c>
      <c r="BR12" s="51">
        <v>6</v>
      </c>
      <c r="BS12" s="51">
        <v>0</v>
      </c>
      <c r="BT12" s="51">
        <v>0</v>
      </c>
      <c r="BU12" s="51">
        <v>0</v>
      </c>
      <c r="BV12" s="51">
        <v>8</v>
      </c>
      <c r="BW12" s="51">
        <v>0</v>
      </c>
    </row>
    <row r="13" spans="1:75" ht="13.5">
      <c r="A13" s="26" t="s">
        <v>97</v>
      </c>
      <c r="B13" s="49" t="s">
        <v>110</v>
      </c>
      <c r="C13" s="50" t="s">
        <v>111</v>
      </c>
      <c r="D13" s="51">
        <f t="shared" si="0"/>
        <v>2069</v>
      </c>
      <c r="E13" s="51">
        <f t="shared" si="1"/>
        <v>1270</v>
      </c>
      <c r="F13" s="51">
        <f t="shared" si="2"/>
        <v>522</v>
      </c>
      <c r="G13" s="51">
        <f t="shared" si="3"/>
        <v>221</v>
      </c>
      <c r="H13" s="51">
        <f t="shared" si="4"/>
        <v>31</v>
      </c>
      <c r="I13" s="51">
        <f t="shared" si="5"/>
        <v>22</v>
      </c>
      <c r="J13" s="51">
        <f t="shared" si="6"/>
        <v>3</v>
      </c>
      <c r="K13" s="51">
        <f t="shared" si="7"/>
        <v>0</v>
      </c>
      <c r="L13" s="51">
        <f t="shared" si="8"/>
        <v>939</v>
      </c>
      <c r="M13" s="51">
        <v>650</v>
      </c>
      <c r="N13" s="51">
        <v>69</v>
      </c>
      <c r="O13" s="51">
        <v>167</v>
      </c>
      <c r="P13" s="51">
        <v>31</v>
      </c>
      <c r="Q13" s="51">
        <v>22</v>
      </c>
      <c r="R13" s="51">
        <v>0</v>
      </c>
      <c r="S13" s="51">
        <v>0</v>
      </c>
      <c r="T13" s="51">
        <f t="shared" si="9"/>
        <v>443</v>
      </c>
      <c r="U13" s="51">
        <f t="shared" si="10"/>
        <v>0</v>
      </c>
      <c r="V13" s="51">
        <f t="shared" si="11"/>
        <v>443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443</v>
      </c>
      <c r="AK13" s="51">
        <v>0</v>
      </c>
      <c r="AL13" s="51">
        <v>443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687</v>
      </c>
      <c r="BQ13" s="51">
        <v>620</v>
      </c>
      <c r="BR13" s="51">
        <v>10</v>
      </c>
      <c r="BS13" s="51">
        <v>54</v>
      </c>
      <c r="BT13" s="51">
        <v>0</v>
      </c>
      <c r="BU13" s="51">
        <v>0</v>
      </c>
      <c r="BV13" s="51">
        <v>3</v>
      </c>
      <c r="BW13" s="51">
        <v>0</v>
      </c>
    </row>
    <row r="14" spans="1:75" ht="13.5">
      <c r="A14" s="26" t="s">
        <v>97</v>
      </c>
      <c r="B14" s="49" t="s">
        <v>112</v>
      </c>
      <c r="C14" s="50" t="s">
        <v>113</v>
      </c>
      <c r="D14" s="51">
        <f t="shared" si="0"/>
        <v>2549</v>
      </c>
      <c r="E14" s="51">
        <f aca="true" t="shared" si="23" ref="E14:E41">M14+U14+BQ14</f>
        <v>1319</v>
      </c>
      <c r="F14" s="51">
        <f aca="true" t="shared" si="24" ref="F14:F41">N14+V14+BR14</f>
        <v>388</v>
      </c>
      <c r="G14" s="51">
        <f aca="true" t="shared" si="25" ref="G14:G41">O14+W14+BS14</f>
        <v>198</v>
      </c>
      <c r="H14" s="51">
        <f aca="true" t="shared" si="26" ref="H14:H41">P14+X14+BT14</f>
        <v>28</v>
      </c>
      <c r="I14" s="51">
        <f aca="true" t="shared" si="27" ref="I14:I41">Q14+Y14+BU14</f>
        <v>2</v>
      </c>
      <c r="J14" s="51">
        <f aca="true" t="shared" si="28" ref="J14:J41">R14+Z14+BV14</f>
        <v>20</v>
      </c>
      <c r="K14" s="51">
        <f aca="true" t="shared" si="29" ref="K14:K41">S14+AA14+BW14</f>
        <v>594</v>
      </c>
      <c r="L14" s="51">
        <f aca="true" t="shared" si="30" ref="L14:L41">SUM(M14:S14)</f>
        <v>247</v>
      </c>
      <c r="M14" s="51">
        <v>0</v>
      </c>
      <c r="N14" s="51">
        <v>0</v>
      </c>
      <c r="O14" s="51">
        <v>198</v>
      </c>
      <c r="P14" s="51">
        <v>28</v>
      </c>
      <c r="Q14" s="51">
        <v>2</v>
      </c>
      <c r="R14" s="51">
        <v>0</v>
      </c>
      <c r="S14" s="51">
        <v>19</v>
      </c>
      <c r="T14" s="51">
        <f aca="true" t="shared" si="31" ref="T14:T41">SUM(U14:AA14)</f>
        <v>936</v>
      </c>
      <c r="U14" s="51">
        <f aca="true" t="shared" si="32" ref="U14:U41">AC14+AK14+AS14+BA14+BI14</f>
        <v>0</v>
      </c>
      <c r="V14" s="51">
        <f aca="true" t="shared" si="33" ref="V14:V41">AD14+AL14+AT14+BB14+BJ14</f>
        <v>361</v>
      </c>
      <c r="W14" s="51">
        <f aca="true" t="shared" si="34" ref="W14:W41">AE14+AM14+AU14+BC14+BK14</f>
        <v>0</v>
      </c>
      <c r="X14" s="51">
        <f aca="true" t="shared" si="35" ref="X14:X41">AF14+AN14+AV14+BD14+BL14</f>
        <v>0</v>
      </c>
      <c r="Y14" s="51">
        <f aca="true" t="shared" si="36" ref="Y14:Y41">AG14+AO14+AW14+BE14+BM14</f>
        <v>0</v>
      </c>
      <c r="Z14" s="51">
        <f aca="true" t="shared" si="37" ref="Z14:Z41">AH14+AP14+AX14+BF14+BN14</f>
        <v>0</v>
      </c>
      <c r="AA14" s="51">
        <f aca="true" t="shared" si="38" ref="AA14:AA41">AI14+AQ14+AY14+BG14+BO14</f>
        <v>575</v>
      </c>
      <c r="AB14" s="51">
        <f aca="true" t="shared" si="39" ref="AB14:AB41">SUM(AC14:AI14)</f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aca="true" t="shared" si="40" ref="AJ14:AJ41">SUM(AK14:AQ14)</f>
        <v>361</v>
      </c>
      <c r="AK14" s="51">
        <v>0</v>
      </c>
      <c r="AL14" s="51">
        <v>361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aca="true" t="shared" si="41" ref="AR14:AR41">SUM(AS14:AY14)</f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aca="true" t="shared" si="42" ref="AZ14:AZ41">SUM(BA14:BG14)</f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aca="true" t="shared" si="43" ref="BH14:BH41">SUM(BI14:BO14)</f>
        <v>575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575</v>
      </c>
      <c r="BP14" s="51">
        <f aca="true" t="shared" si="44" ref="BP14:BP41">SUM(BQ14:BW14)</f>
        <v>1366</v>
      </c>
      <c r="BQ14" s="51">
        <v>1319</v>
      </c>
      <c r="BR14" s="51">
        <v>27</v>
      </c>
      <c r="BS14" s="51">
        <v>0</v>
      </c>
      <c r="BT14" s="51">
        <v>0</v>
      </c>
      <c r="BU14" s="51">
        <v>0</v>
      </c>
      <c r="BV14" s="51">
        <v>20</v>
      </c>
      <c r="BW14" s="51">
        <v>0</v>
      </c>
    </row>
    <row r="15" spans="1:75" ht="13.5">
      <c r="A15" s="26" t="s">
        <v>97</v>
      </c>
      <c r="B15" s="49" t="s">
        <v>114</v>
      </c>
      <c r="C15" s="50" t="s">
        <v>115</v>
      </c>
      <c r="D15" s="51">
        <f t="shared" si="0"/>
        <v>1638</v>
      </c>
      <c r="E15" s="51">
        <f t="shared" si="23"/>
        <v>810</v>
      </c>
      <c r="F15" s="51">
        <f t="shared" si="24"/>
        <v>397</v>
      </c>
      <c r="G15" s="51">
        <f t="shared" si="25"/>
        <v>204</v>
      </c>
      <c r="H15" s="51">
        <f t="shared" si="26"/>
        <v>44</v>
      </c>
      <c r="I15" s="51">
        <f t="shared" si="27"/>
        <v>179</v>
      </c>
      <c r="J15" s="51">
        <f t="shared" si="28"/>
        <v>4</v>
      </c>
      <c r="K15" s="51">
        <f t="shared" si="29"/>
        <v>0</v>
      </c>
      <c r="L15" s="51">
        <f t="shared" si="30"/>
        <v>233</v>
      </c>
      <c r="M15" s="51">
        <v>10</v>
      </c>
      <c r="N15" s="51">
        <v>0</v>
      </c>
      <c r="O15" s="51">
        <v>0</v>
      </c>
      <c r="P15" s="51">
        <v>44</v>
      </c>
      <c r="Q15" s="51">
        <v>179</v>
      </c>
      <c r="R15" s="51">
        <v>0</v>
      </c>
      <c r="S15" s="51">
        <v>0</v>
      </c>
      <c r="T15" s="51">
        <f t="shared" si="31"/>
        <v>601</v>
      </c>
      <c r="U15" s="51">
        <f t="shared" si="32"/>
        <v>0</v>
      </c>
      <c r="V15" s="51">
        <f t="shared" si="33"/>
        <v>397</v>
      </c>
      <c r="W15" s="51">
        <f t="shared" si="34"/>
        <v>204</v>
      </c>
      <c r="X15" s="51">
        <f t="shared" si="35"/>
        <v>0</v>
      </c>
      <c r="Y15" s="51">
        <f t="shared" si="36"/>
        <v>0</v>
      </c>
      <c r="Z15" s="51">
        <f t="shared" si="37"/>
        <v>0</v>
      </c>
      <c r="AA15" s="51">
        <f t="shared" si="38"/>
        <v>0</v>
      </c>
      <c r="AB15" s="51">
        <f t="shared" si="3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40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41"/>
        <v>601</v>
      </c>
      <c r="AS15" s="51">
        <v>0</v>
      </c>
      <c r="AT15" s="51">
        <v>397</v>
      </c>
      <c r="AU15" s="51">
        <v>204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4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4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44"/>
        <v>804</v>
      </c>
      <c r="BQ15" s="51">
        <v>800</v>
      </c>
      <c r="BR15" s="51">
        <v>0</v>
      </c>
      <c r="BS15" s="51">
        <v>0</v>
      </c>
      <c r="BT15" s="51">
        <v>0</v>
      </c>
      <c r="BU15" s="51">
        <v>0</v>
      </c>
      <c r="BV15" s="51">
        <v>4</v>
      </c>
      <c r="BW15" s="51">
        <v>0</v>
      </c>
    </row>
    <row r="16" spans="1:75" ht="13.5">
      <c r="A16" s="26" t="s">
        <v>97</v>
      </c>
      <c r="B16" s="49" t="s">
        <v>116</v>
      </c>
      <c r="C16" s="50" t="s">
        <v>117</v>
      </c>
      <c r="D16" s="51">
        <f t="shared" si="0"/>
        <v>1473</v>
      </c>
      <c r="E16" s="51">
        <f t="shared" si="23"/>
        <v>925</v>
      </c>
      <c r="F16" s="51">
        <f t="shared" si="24"/>
        <v>282</v>
      </c>
      <c r="G16" s="51">
        <f t="shared" si="25"/>
        <v>154</v>
      </c>
      <c r="H16" s="51">
        <f t="shared" si="26"/>
        <v>24</v>
      </c>
      <c r="I16" s="51">
        <f t="shared" si="27"/>
        <v>88</v>
      </c>
      <c r="J16" s="51">
        <f t="shared" si="28"/>
        <v>0</v>
      </c>
      <c r="K16" s="51">
        <f t="shared" si="29"/>
        <v>0</v>
      </c>
      <c r="L16" s="51">
        <f t="shared" si="30"/>
        <v>202</v>
      </c>
      <c r="M16" s="51">
        <v>90</v>
      </c>
      <c r="N16" s="51">
        <v>0</v>
      </c>
      <c r="O16" s="51">
        <v>0</v>
      </c>
      <c r="P16" s="51">
        <v>24</v>
      </c>
      <c r="Q16" s="51">
        <v>88</v>
      </c>
      <c r="R16" s="51">
        <v>0</v>
      </c>
      <c r="S16" s="51">
        <v>0</v>
      </c>
      <c r="T16" s="51">
        <f t="shared" si="31"/>
        <v>436</v>
      </c>
      <c r="U16" s="51">
        <f t="shared" si="32"/>
        <v>0</v>
      </c>
      <c r="V16" s="51">
        <f t="shared" si="33"/>
        <v>282</v>
      </c>
      <c r="W16" s="51">
        <f t="shared" si="34"/>
        <v>154</v>
      </c>
      <c r="X16" s="51">
        <f t="shared" si="35"/>
        <v>0</v>
      </c>
      <c r="Y16" s="51">
        <f t="shared" si="36"/>
        <v>0</v>
      </c>
      <c r="Z16" s="51">
        <f t="shared" si="37"/>
        <v>0</v>
      </c>
      <c r="AA16" s="51">
        <f t="shared" si="38"/>
        <v>0</v>
      </c>
      <c r="AB16" s="51">
        <f t="shared" si="3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40"/>
        <v>197</v>
      </c>
      <c r="AK16" s="51">
        <v>0</v>
      </c>
      <c r="AL16" s="51">
        <v>197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41"/>
        <v>239</v>
      </c>
      <c r="AS16" s="51">
        <v>0</v>
      </c>
      <c r="AT16" s="51">
        <v>85</v>
      </c>
      <c r="AU16" s="51">
        <v>154</v>
      </c>
      <c r="AV16" s="51">
        <v>0</v>
      </c>
      <c r="AW16" s="51">
        <v>0</v>
      </c>
      <c r="AX16" s="51">
        <v>0</v>
      </c>
      <c r="AY16" s="51">
        <v>0</v>
      </c>
      <c r="AZ16" s="51">
        <f t="shared" si="4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4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44"/>
        <v>835</v>
      </c>
      <c r="BQ16" s="51">
        <v>835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97</v>
      </c>
      <c r="B17" s="49" t="s">
        <v>118</v>
      </c>
      <c r="C17" s="50" t="s">
        <v>119</v>
      </c>
      <c r="D17" s="51">
        <f t="shared" si="0"/>
        <v>646</v>
      </c>
      <c r="E17" s="51">
        <f t="shared" si="23"/>
        <v>330</v>
      </c>
      <c r="F17" s="51">
        <f t="shared" si="24"/>
        <v>254</v>
      </c>
      <c r="G17" s="51">
        <f t="shared" si="25"/>
        <v>60</v>
      </c>
      <c r="H17" s="51">
        <f t="shared" si="26"/>
        <v>2</v>
      </c>
      <c r="I17" s="51">
        <f t="shared" si="27"/>
        <v>0</v>
      </c>
      <c r="J17" s="51">
        <f t="shared" si="28"/>
        <v>0</v>
      </c>
      <c r="K17" s="51">
        <f t="shared" si="29"/>
        <v>0</v>
      </c>
      <c r="L17" s="51">
        <f t="shared" si="30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31"/>
        <v>302</v>
      </c>
      <c r="U17" s="51">
        <f t="shared" si="32"/>
        <v>0</v>
      </c>
      <c r="V17" s="51">
        <f t="shared" si="33"/>
        <v>249</v>
      </c>
      <c r="W17" s="51">
        <f t="shared" si="34"/>
        <v>53</v>
      </c>
      <c r="X17" s="51">
        <f t="shared" si="35"/>
        <v>0</v>
      </c>
      <c r="Y17" s="51">
        <f t="shared" si="36"/>
        <v>0</v>
      </c>
      <c r="Z17" s="51">
        <f t="shared" si="37"/>
        <v>0</v>
      </c>
      <c r="AA17" s="51">
        <f t="shared" si="38"/>
        <v>0</v>
      </c>
      <c r="AB17" s="51">
        <f t="shared" si="3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40"/>
        <v>223</v>
      </c>
      <c r="AK17" s="51">
        <v>0</v>
      </c>
      <c r="AL17" s="51">
        <v>223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41"/>
        <v>79</v>
      </c>
      <c r="AS17" s="51">
        <v>0</v>
      </c>
      <c r="AT17" s="51">
        <v>26</v>
      </c>
      <c r="AU17" s="51">
        <v>53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4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4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44"/>
        <v>344</v>
      </c>
      <c r="BQ17" s="51">
        <v>330</v>
      </c>
      <c r="BR17" s="51">
        <v>5</v>
      </c>
      <c r="BS17" s="51">
        <v>7</v>
      </c>
      <c r="BT17" s="51">
        <v>2</v>
      </c>
      <c r="BU17" s="51">
        <v>0</v>
      </c>
      <c r="BV17" s="51">
        <v>0</v>
      </c>
      <c r="BW17" s="51">
        <v>0</v>
      </c>
    </row>
    <row r="18" spans="1:75" ht="13.5">
      <c r="A18" s="26" t="s">
        <v>97</v>
      </c>
      <c r="B18" s="49" t="s">
        <v>120</v>
      </c>
      <c r="C18" s="50" t="s">
        <v>121</v>
      </c>
      <c r="D18" s="51">
        <f t="shared" si="0"/>
        <v>152</v>
      </c>
      <c r="E18" s="51">
        <f t="shared" si="23"/>
        <v>102</v>
      </c>
      <c r="F18" s="51">
        <f t="shared" si="24"/>
        <v>17</v>
      </c>
      <c r="G18" s="51">
        <f t="shared" si="25"/>
        <v>14</v>
      </c>
      <c r="H18" s="51">
        <f t="shared" si="26"/>
        <v>2</v>
      </c>
      <c r="I18" s="51">
        <f t="shared" si="27"/>
        <v>17</v>
      </c>
      <c r="J18" s="51">
        <f t="shared" si="28"/>
        <v>0</v>
      </c>
      <c r="K18" s="51">
        <f t="shared" si="29"/>
        <v>0</v>
      </c>
      <c r="L18" s="51">
        <f t="shared" si="30"/>
        <v>121</v>
      </c>
      <c r="M18" s="51">
        <v>102</v>
      </c>
      <c r="N18" s="51">
        <v>0</v>
      </c>
      <c r="O18" s="51">
        <v>0</v>
      </c>
      <c r="P18" s="51">
        <v>2</v>
      </c>
      <c r="Q18" s="51">
        <v>17</v>
      </c>
      <c r="R18" s="51">
        <v>0</v>
      </c>
      <c r="S18" s="51">
        <v>0</v>
      </c>
      <c r="T18" s="51">
        <f t="shared" si="31"/>
        <v>31</v>
      </c>
      <c r="U18" s="51">
        <f t="shared" si="32"/>
        <v>0</v>
      </c>
      <c r="V18" s="51">
        <f t="shared" si="33"/>
        <v>17</v>
      </c>
      <c r="W18" s="51">
        <f t="shared" si="34"/>
        <v>14</v>
      </c>
      <c r="X18" s="51">
        <f t="shared" si="35"/>
        <v>0</v>
      </c>
      <c r="Y18" s="51">
        <f t="shared" si="36"/>
        <v>0</v>
      </c>
      <c r="Z18" s="51">
        <f t="shared" si="37"/>
        <v>0</v>
      </c>
      <c r="AA18" s="51">
        <f t="shared" si="38"/>
        <v>0</v>
      </c>
      <c r="AB18" s="51">
        <f t="shared" si="39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40"/>
        <v>22</v>
      </c>
      <c r="AK18" s="51">
        <v>0</v>
      </c>
      <c r="AL18" s="51">
        <v>8</v>
      </c>
      <c r="AM18" s="51">
        <v>14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41"/>
        <v>9</v>
      </c>
      <c r="AS18" s="51">
        <v>0</v>
      </c>
      <c r="AT18" s="51">
        <v>9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4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4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44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97</v>
      </c>
      <c r="B19" s="49" t="s">
        <v>122</v>
      </c>
      <c r="C19" s="50" t="s">
        <v>123</v>
      </c>
      <c r="D19" s="51">
        <f t="shared" si="0"/>
        <v>1072</v>
      </c>
      <c r="E19" s="51">
        <f t="shared" si="23"/>
        <v>531</v>
      </c>
      <c r="F19" s="51">
        <f t="shared" si="24"/>
        <v>268</v>
      </c>
      <c r="G19" s="51">
        <f t="shared" si="25"/>
        <v>212</v>
      </c>
      <c r="H19" s="51">
        <f t="shared" si="26"/>
        <v>29</v>
      </c>
      <c r="I19" s="51">
        <f t="shared" si="27"/>
        <v>11</v>
      </c>
      <c r="J19" s="51">
        <f t="shared" si="28"/>
        <v>21</v>
      </c>
      <c r="K19" s="51">
        <f t="shared" si="29"/>
        <v>0</v>
      </c>
      <c r="L19" s="51">
        <f t="shared" si="30"/>
        <v>339</v>
      </c>
      <c r="M19" s="51">
        <v>252</v>
      </c>
      <c r="N19" s="51">
        <v>30</v>
      </c>
      <c r="O19" s="51">
        <v>36</v>
      </c>
      <c r="P19" s="51">
        <v>0</v>
      </c>
      <c r="Q19" s="51">
        <v>0</v>
      </c>
      <c r="R19" s="51">
        <v>21</v>
      </c>
      <c r="S19" s="51">
        <v>0</v>
      </c>
      <c r="T19" s="51">
        <f t="shared" si="31"/>
        <v>448</v>
      </c>
      <c r="U19" s="51">
        <f t="shared" si="32"/>
        <v>0</v>
      </c>
      <c r="V19" s="51">
        <f t="shared" si="33"/>
        <v>232</v>
      </c>
      <c r="W19" s="51">
        <f t="shared" si="34"/>
        <v>176</v>
      </c>
      <c r="X19" s="51">
        <f t="shared" si="35"/>
        <v>29</v>
      </c>
      <c r="Y19" s="51">
        <f t="shared" si="36"/>
        <v>11</v>
      </c>
      <c r="Z19" s="51">
        <f t="shared" si="37"/>
        <v>0</v>
      </c>
      <c r="AA19" s="51">
        <f t="shared" si="38"/>
        <v>0</v>
      </c>
      <c r="AB19" s="51">
        <f t="shared" si="3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40"/>
        <v>182</v>
      </c>
      <c r="AK19" s="51">
        <v>0</v>
      </c>
      <c r="AL19" s="51">
        <v>182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41"/>
        <v>266</v>
      </c>
      <c r="AS19" s="51">
        <v>0</v>
      </c>
      <c r="AT19" s="51">
        <v>50</v>
      </c>
      <c r="AU19" s="51">
        <v>176</v>
      </c>
      <c r="AV19" s="51">
        <v>29</v>
      </c>
      <c r="AW19" s="51">
        <v>11</v>
      </c>
      <c r="AX19" s="51">
        <v>0</v>
      </c>
      <c r="AY19" s="51">
        <v>0</v>
      </c>
      <c r="AZ19" s="51">
        <f t="shared" si="4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4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44"/>
        <v>285</v>
      </c>
      <c r="BQ19" s="51">
        <v>279</v>
      </c>
      <c r="BR19" s="51">
        <v>6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97</v>
      </c>
      <c r="B20" s="49" t="s">
        <v>124</v>
      </c>
      <c r="C20" s="50" t="s">
        <v>125</v>
      </c>
      <c r="D20" s="51">
        <f t="shared" si="0"/>
        <v>1877</v>
      </c>
      <c r="E20" s="51">
        <f t="shared" si="23"/>
        <v>1306</v>
      </c>
      <c r="F20" s="51">
        <f t="shared" si="24"/>
        <v>223</v>
      </c>
      <c r="G20" s="51">
        <f t="shared" si="25"/>
        <v>255</v>
      </c>
      <c r="H20" s="51">
        <f t="shared" si="26"/>
        <v>20</v>
      </c>
      <c r="I20" s="51">
        <f t="shared" si="27"/>
        <v>73</v>
      </c>
      <c r="J20" s="51">
        <f t="shared" si="28"/>
        <v>0</v>
      </c>
      <c r="K20" s="51">
        <f t="shared" si="29"/>
        <v>0</v>
      </c>
      <c r="L20" s="51">
        <f t="shared" si="30"/>
        <v>632</v>
      </c>
      <c r="M20" s="51">
        <v>142</v>
      </c>
      <c r="N20" s="51">
        <v>142</v>
      </c>
      <c r="O20" s="51">
        <v>255</v>
      </c>
      <c r="P20" s="51">
        <v>20</v>
      </c>
      <c r="Q20" s="51">
        <v>73</v>
      </c>
      <c r="R20" s="51">
        <v>0</v>
      </c>
      <c r="S20" s="51">
        <v>0</v>
      </c>
      <c r="T20" s="51">
        <f t="shared" si="31"/>
        <v>78</v>
      </c>
      <c r="U20" s="51">
        <f t="shared" si="32"/>
        <v>0</v>
      </c>
      <c r="V20" s="51">
        <f t="shared" si="33"/>
        <v>78</v>
      </c>
      <c r="W20" s="51">
        <f t="shared" si="34"/>
        <v>0</v>
      </c>
      <c r="X20" s="51">
        <f t="shared" si="35"/>
        <v>0</v>
      </c>
      <c r="Y20" s="51">
        <f t="shared" si="36"/>
        <v>0</v>
      </c>
      <c r="Z20" s="51">
        <f t="shared" si="37"/>
        <v>0</v>
      </c>
      <c r="AA20" s="51">
        <f t="shared" si="38"/>
        <v>0</v>
      </c>
      <c r="AB20" s="51">
        <f t="shared" si="3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40"/>
        <v>78</v>
      </c>
      <c r="AK20" s="51">
        <v>0</v>
      </c>
      <c r="AL20" s="51">
        <v>78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41"/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f t="shared" si="4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4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44"/>
        <v>1167</v>
      </c>
      <c r="BQ20" s="51">
        <v>1164</v>
      </c>
      <c r="BR20" s="51">
        <v>3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97</v>
      </c>
      <c r="B21" s="49" t="s">
        <v>126</v>
      </c>
      <c r="C21" s="50" t="s">
        <v>127</v>
      </c>
      <c r="D21" s="51">
        <f t="shared" si="0"/>
        <v>303</v>
      </c>
      <c r="E21" s="51">
        <f t="shared" si="23"/>
        <v>108</v>
      </c>
      <c r="F21" s="51">
        <f t="shared" si="24"/>
        <v>126</v>
      </c>
      <c r="G21" s="51">
        <f t="shared" si="25"/>
        <v>64</v>
      </c>
      <c r="H21" s="51">
        <f t="shared" si="26"/>
        <v>5</v>
      </c>
      <c r="I21" s="51">
        <f t="shared" si="27"/>
        <v>0</v>
      </c>
      <c r="J21" s="51">
        <f t="shared" si="28"/>
        <v>0</v>
      </c>
      <c r="K21" s="51">
        <f t="shared" si="29"/>
        <v>0</v>
      </c>
      <c r="L21" s="51">
        <f t="shared" si="30"/>
        <v>83</v>
      </c>
      <c r="M21" s="51">
        <v>0</v>
      </c>
      <c r="N21" s="51">
        <v>23</v>
      </c>
      <c r="O21" s="51">
        <v>55</v>
      </c>
      <c r="P21" s="51">
        <v>5</v>
      </c>
      <c r="Q21" s="51">
        <v>0</v>
      </c>
      <c r="R21" s="51">
        <v>0</v>
      </c>
      <c r="S21" s="51">
        <v>0</v>
      </c>
      <c r="T21" s="51">
        <f t="shared" si="31"/>
        <v>102</v>
      </c>
      <c r="U21" s="51">
        <f t="shared" si="32"/>
        <v>0</v>
      </c>
      <c r="V21" s="51">
        <f t="shared" si="33"/>
        <v>102</v>
      </c>
      <c r="W21" s="51">
        <f t="shared" si="34"/>
        <v>0</v>
      </c>
      <c r="X21" s="51">
        <f t="shared" si="35"/>
        <v>0</v>
      </c>
      <c r="Y21" s="51">
        <f t="shared" si="36"/>
        <v>0</v>
      </c>
      <c r="Z21" s="51">
        <f t="shared" si="37"/>
        <v>0</v>
      </c>
      <c r="AA21" s="51">
        <f t="shared" si="38"/>
        <v>0</v>
      </c>
      <c r="AB21" s="51">
        <f t="shared" si="3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40"/>
        <v>102</v>
      </c>
      <c r="AK21" s="51">
        <v>0</v>
      </c>
      <c r="AL21" s="51">
        <v>102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41"/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4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4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44"/>
        <v>118</v>
      </c>
      <c r="BQ21" s="51">
        <v>108</v>
      </c>
      <c r="BR21" s="51">
        <v>1</v>
      </c>
      <c r="BS21" s="51">
        <v>9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97</v>
      </c>
      <c r="B22" s="49" t="s">
        <v>128</v>
      </c>
      <c r="C22" s="50" t="s">
        <v>129</v>
      </c>
      <c r="D22" s="51">
        <f t="shared" si="0"/>
        <v>1285</v>
      </c>
      <c r="E22" s="51">
        <f t="shared" si="23"/>
        <v>536</v>
      </c>
      <c r="F22" s="51">
        <f t="shared" si="24"/>
        <v>476</v>
      </c>
      <c r="G22" s="51">
        <f t="shared" si="25"/>
        <v>262</v>
      </c>
      <c r="H22" s="51">
        <f t="shared" si="26"/>
        <v>10</v>
      </c>
      <c r="I22" s="51">
        <f t="shared" si="27"/>
        <v>0</v>
      </c>
      <c r="J22" s="51">
        <f t="shared" si="28"/>
        <v>1</v>
      </c>
      <c r="K22" s="51">
        <f t="shared" si="29"/>
        <v>0</v>
      </c>
      <c r="L22" s="51">
        <f t="shared" si="30"/>
        <v>360</v>
      </c>
      <c r="M22" s="51">
        <v>2</v>
      </c>
      <c r="N22" s="51">
        <v>86</v>
      </c>
      <c r="O22" s="51">
        <v>262</v>
      </c>
      <c r="P22" s="51">
        <v>10</v>
      </c>
      <c r="Q22" s="51">
        <v>0</v>
      </c>
      <c r="R22" s="51">
        <v>0</v>
      </c>
      <c r="S22" s="51">
        <v>0</v>
      </c>
      <c r="T22" s="51">
        <f t="shared" si="31"/>
        <v>384</v>
      </c>
      <c r="U22" s="51">
        <f t="shared" si="32"/>
        <v>0</v>
      </c>
      <c r="V22" s="51">
        <f t="shared" si="33"/>
        <v>384</v>
      </c>
      <c r="W22" s="51">
        <f t="shared" si="34"/>
        <v>0</v>
      </c>
      <c r="X22" s="51">
        <f t="shared" si="35"/>
        <v>0</v>
      </c>
      <c r="Y22" s="51">
        <f t="shared" si="36"/>
        <v>0</v>
      </c>
      <c r="Z22" s="51">
        <f t="shared" si="37"/>
        <v>0</v>
      </c>
      <c r="AA22" s="51">
        <f t="shared" si="38"/>
        <v>0</v>
      </c>
      <c r="AB22" s="51">
        <f t="shared" si="3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40"/>
        <v>384</v>
      </c>
      <c r="AK22" s="51">
        <v>0</v>
      </c>
      <c r="AL22" s="51">
        <v>384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41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4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4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44"/>
        <v>541</v>
      </c>
      <c r="BQ22" s="51">
        <v>534</v>
      </c>
      <c r="BR22" s="51">
        <v>6</v>
      </c>
      <c r="BS22" s="51">
        <v>0</v>
      </c>
      <c r="BT22" s="51">
        <v>0</v>
      </c>
      <c r="BU22" s="51">
        <v>0</v>
      </c>
      <c r="BV22" s="51">
        <v>1</v>
      </c>
      <c r="BW22" s="51">
        <v>0</v>
      </c>
    </row>
    <row r="23" spans="1:75" ht="13.5">
      <c r="A23" s="26" t="s">
        <v>97</v>
      </c>
      <c r="B23" s="49" t="s">
        <v>130</v>
      </c>
      <c r="C23" s="50" t="s">
        <v>73</v>
      </c>
      <c r="D23" s="51">
        <f t="shared" si="0"/>
        <v>594</v>
      </c>
      <c r="E23" s="51">
        <f t="shared" si="23"/>
        <v>216</v>
      </c>
      <c r="F23" s="51">
        <f t="shared" si="24"/>
        <v>254</v>
      </c>
      <c r="G23" s="51">
        <f t="shared" si="25"/>
        <v>96</v>
      </c>
      <c r="H23" s="51">
        <f t="shared" si="26"/>
        <v>10</v>
      </c>
      <c r="I23" s="51">
        <f t="shared" si="27"/>
        <v>0</v>
      </c>
      <c r="J23" s="51">
        <f t="shared" si="28"/>
        <v>0</v>
      </c>
      <c r="K23" s="51">
        <f t="shared" si="29"/>
        <v>18</v>
      </c>
      <c r="L23" s="51">
        <f t="shared" si="30"/>
        <v>133</v>
      </c>
      <c r="M23" s="51">
        <v>0</v>
      </c>
      <c r="N23" s="51">
        <v>27</v>
      </c>
      <c r="O23" s="51">
        <v>96</v>
      </c>
      <c r="P23" s="51">
        <v>10</v>
      </c>
      <c r="Q23" s="51">
        <v>0</v>
      </c>
      <c r="R23" s="51">
        <v>0</v>
      </c>
      <c r="S23" s="51">
        <v>0</v>
      </c>
      <c r="T23" s="51">
        <f t="shared" si="31"/>
        <v>214</v>
      </c>
      <c r="U23" s="51">
        <f t="shared" si="32"/>
        <v>0</v>
      </c>
      <c r="V23" s="51">
        <f t="shared" si="33"/>
        <v>214</v>
      </c>
      <c r="W23" s="51">
        <f t="shared" si="34"/>
        <v>0</v>
      </c>
      <c r="X23" s="51">
        <f t="shared" si="35"/>
        <v>0</v>
      </c>
      <c r="Y23" s="51">
        <f t="shared" si="36"/>
        <v>0</v>
      </c>
      <c r="Z23" s="51">
        <f t="shared" si="37"/>
        <v>0</v>
      </c>
      <c r="AA23" s="51">
        <f t="shared" si="38"/>
        <v>0</v>
      </c>
      <c r="AB23" s="51">
        <f t="shared" si="3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40"/>
        <v>214</v>
      </c>
      <c r="AK23" s="51">
        <v>0</v>
      </c>
      <c r="AL23" s="51">
        <v>214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41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4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4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44"/>
        <v>247</v>
      </c>
      <c r="BQ23" s="51">
        <v>216</v>
      </c>
      <c r="BR23" s="51">
        <v>13</v>
      </c>
      <c r="BS23" s="51">
        <v>0</v>
      </c>
      <c r="BT23" s="51">
        <v>0</v>
      </c>
      <c r="BU23" s="51">
        <v>0</v>
      </c>
      <c r="BV23" s="51">
        <v>0</v>
      </c>
      <c r="BW23" s="51">
        <v>18</v>
      </c>
    </row>
    <row r="24" spans="1:75" ht="13.5">
      <c r="A24" s="26" t="s">
        <v>97</v>
      </c>
      <c r="B24" s="49" t="s">
        <v>131</v>
      </c>
      <c r="C24" s="50" t="s">
        <v>132</v>
      </c>
      <c r="D24" s="51">
        <f t="shared" si="0"/>
        <v>1919</v>
      </c>
      <c r="E24" s="51">
        <f t="shared" si="23"/>
        <v>1418</v>
      </c>
      <c r="F24" s="51">
        <f t="shared" si="24"/>
        <v>130</v>
      </c>
      <c r="G24" s="51">
        <f t="shared" si="25"/>
        <v>89</v>
      </c>
      <c r="H24" s="51">
        <f t="shared" si="26"/>
        <v>201</v>
      </c>
      <c r="I24" s="51">
        <f t="shared" si="27"/>
        <v>81</v>
      </c>
      <c r="J24" s="51">
        <f t="shared" si="28"/>
        <v>0</v>
      </c>
      <c r="K24" s="51">
        <f t="shared" si="29"/>
        <v>0</v>
      </c>
      <c r="L24" s="51">
        <f t="shared" si="30"/>
        <v>191</v>
      </c>
      <c r="M24" s="51">
        <v>74</v>
      </c>
      <c r="N24" s="51">
        <v>0</v>
      </c>
      <c r="O24" s="51">
        <v>0</v>
      </c>
      <c r="P24" s="51">
        <v>36</v>
      </c>
      <c r="Q24" s="51">
        <v>81</v>
      </c>
      <c r="R24" s="51">
        <v>0</v>
      </c>
      <c r="S24" s="51">
        <v>0</v>
      </c>
      <c r="T24" s="51">
        <f t="shared" si="31"/>
        <v>384</v>
      </c>
      <c r="U24" s="51">
        <f t="shared" si="32"/>
        <v>0</v>
      </c>
      <c r="V24" s="51">
        <f t="shared" si="33"/>
        <v>130</v>
      </c>
      <c r="W24" s="51">
        <f t="shared" si="34"/>
        <v>89</v>
      </c>
      <c r="X24" s="51">
        <f t="shared" si="35"/>
        <v>165</v>
      </c>
      <c r="Y24" s="51">
        <f t="shared" si="36"/>
        <v>0</v>
      </c>
      <c r="Z24" s="51">
        <f t="shared" si="37"/>
        <v>0</v>
      </c>
      <c r="AA24" s="51">
        <f t="shared" si="38"/>
        <v>0</v>
      </c>
      <c r="AB24" s="51">
        <f t="shared" si="3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40"/>
        <v>130</v>
      </c>
      <c r="AK24" s="51">
        <v>0</v>
      </c>
      <c r="AL24" s="51">
        <v>130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41"/>
        <v>254</v>
      </c>
      <c r="AS24" s="51">
        <v>0</v>
      </c>
      <c r="AT24" s="51">
        <v>0</v>
      </c>
      <c r="AU24" s="51">
        <v>89</v>
      </c>
      <c r="AV24" s="51">
        <v>165</v>
      </c>
      <c r="AW24" s="51">
        <v>0</v>
      </c>
      <c r="AX24" s="51">
        <v>0</v>
      </c>
      <c r="AY24" s="51">
        <v>0</v>
      </c>
      <c r="AZ24" s="51">
        <f t="shared" si="4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4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44"/>
        <v>1344</v>
      </c>
      <c r="BQ24" s="51">
        <v>1344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97</v>
      </c>
      <c r="B25" s="49" t="s">
        <v>133</v>
      </c>
      <c r="C25" s="50" t="s">
        <v>134</v>
      </c>
      <c r="D25" s="51">
        <f t="shared" si="0"/>
        <v>2391</v>
      </c>
      <c r="E25" s="51">
        <f t="shared" si="23"/>
        <v>1613</v>
      </c>
      <c r="F25" s="51">
        <f t="shared" si="24"/>
        <v>359</v>
      </c>
      <c r="G25" s="51">
        <f t="shared" si="25"/>
        <v>245</v>
      </c>
      <c r="H25" s="51">
        <f t="shared" si="26"/>
        <v>38</v>
      </c>
      <c r="I25" s="51">
        <f t="shared" si="27"/>
        <v>14</v>
      </c>
      <c r="J25" s="51">
        <f t="shared" si="28"/>
        <v>14</v>
      </c>
      <c r="K25" s="51">
        <f t="shared" si="29"/>
        <v>108</v>
      </c>
      <c r="L25" s="51">
        <f t="shared" si="30"/>
        <v>118</v>
      </c>
      <c r="M25" s="51">
        <v>0</v>
      </c>
      <c r="N25" s="51">
        <v>0</v>
      </c>
      <c r="O25" s="51">
        <v>10</v>
      </c>
      <c r="P25" s="51">
        <v>0</v>
      </c>
      <c r="Q25" s="51">
        <v>0</v>
      </c>
      <c r="R25" s="51">
        <v>0</v>
      </c>
      <c r="S25" s="51">
        <v>108</v>
      </c>
      <c r="T25" s="51">
        <f t="shared" si="31"/>
        <v>651</v>
      </c>
      <c r="U25" s="51">
        <f t="shared" si="32"/>
        <v>8</v>
      </c>
      <c r="V25" s="51">
        <f t="shared" si="33"/>
        <v>356</v>
      </c>
      <c r="W25" s="51">
        <f t="shared" si="34"/>
        <v>235</v>
      </c>
      <c r="X25" s="51">
        <f t="shared" si="35"/>
        <v>38</v>
      </c>
      <c r="Y25" s="51">
        <f t="shared" si="36"/>
        <v>14</v>
      </c>
      <c r="Z25" s="51">
        <f t="shared" si="37"/>
        <v>0</v>
      </c>
      <c r="AA25" s="51">
        <f t="shared" si="38"/>
        <v>0</v>
      </c>
      <c r="AB25" s="51">
        <f t="shared" si="3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244</v>
      </c>
      <c r="AK25" s="51">
        <v>0</v>
      </c>
      <c r="AL25" s="51">
        <v>244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41"/>
        <v>407</v>
      </c>
      <c r="AS25" s="51">
        <v>8</v>
      </c>
      <c r="AT25" s="51">
        <v>112</v>
      </c>
      <c r="AU25" s="51">
        <v>235</v>
      </c>
      <c r="AV25" s="51">
        <v>38</v>
      </c>
      <c r="AW25" s="51">
        <v>14</v>
      </c>
      <c r="AX25" s="51">
        <v>0</v>
      </c>
      <c r="AY25" s="51">
        <v>0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1622</v>
      </c>
      <c r="BQ25" s="51">
        <v>1605</v>
      </c>
      <c r="BR25" s="51">
        <v>3</v>
      </c>
      <c r="BS25" s="51">
        <v>0</v>
      </c>
      <c r="BT25" s="51">
        <v>0</v>
      </c>
      <c r="BU25" s="51">
        <v>0</v>
      </c>
      <c r="BV25" s="51">
        <v>14</v>
      </c>
      <c r="BW25" s="51">
        <v>0</v>
      </c>
    </row>
    <row r="26" spans="1:75" ht="13.5">
      <c r="A26" s="26" t="s">
        <v>97</v>
      </c>
      <c r="B26" s="49" t="s">
        <v>135</v>
      </c>
      <c r="C26" s="50" t="s">
        <v>136</v>
      </c>
      <c r="D26" s="51">
        <f t="shared" si="0"/>
        <v>48</v>
      </c>
      <c r="E26" s="51">
        <f t="shared" si="23"/>
        <v>0</v>
      </c>
      <c r="F26" s="51">
        <f t="shared" si="24"/>
        <v>25</v>
      </c>
      <c r="G26" s="51">
        <f t="shared" si="25"/>
        <v>20</v>
      </c>
      <c r="H26" s="51">
        <f t="shared" si="26"/>
        <v>3</v>
      </c>
      <c r="I26" s="51">
        <f t="shared" si="27"/>
        <v>0</v>
      </c>
      <c r="J26" s="51">
        <f t="shared" si="28"/>
        <v>0</v>
      </c>
      <c r="K26" s="51">
        <f t="shared" si="29"/>
        <v>0</v>
      </c>
      <c r="L26" s="51">
        <f t="shared" si="30"/>
        <v>3</v>
      </c>
      <c r="M26" s="51">
        <v>0</v>
      </c>
      <c r="N26" s="51">
        <v>0</v>
      </c>
      <c r="O26" s="51">
        <v>0</v>
      </c>
      <c r="P26" s="51">
        <v>3</v>
      </c>
      <c r="Q26" s="51">
        <v>0</v>
      </c>
      <c r="R26" s="51">
        <v>0</v>
      </c>
      <c r="S26" s="51">
        <v>0</v>
      </c>
      <c r="T26" s="51">
        <f t="shared" si="31"/>
        <v>45</v>
      </c>
      <c r="U26" s="51">
        <f t="shared" si="32"/>
        <v>0</v>
      </c>
      <c r="V26" s="51">
        <f t="shared" si="33"/>
        <v>25</v>
      </c>
      <c r="W26" s="51">
        <f t="shared" si="34"/>
        <v>20</v>
      </c>
      <c r="X26" s="51">
        <f t="shared" si="35"/>
        <v>0</v>
      </c>
      <c r="Y26" s="51">
        <f t="shared" si="36"/>
        <v>0</v>
      </c>
      <c r="Z26" s="51">
        <f t="shared" si="37"/>
        <v>0</v>
      </c>
      <c r="AA26" s="51">
        <f t="shared" si="38"/>
        <v>0</v>
      </c>
      <c r="AB26" s="51">
        <f t="shared" si="3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17</v>
      </c>
      <c r="AK26" s="51">
        <v>0</v>
      </c>
      <c r="AL26" s="51">
        <v>17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28</v>
      </c>
      <c r="AS26" s="51">
        <v>0</v>
      </c>
      <c r="AT26" s="51">
        <v>8</v>
      </c>
      <c r="AU26" s="51">
        <v>20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97</v>
      </c>
      <c r="B27" s="49" t="s">
        <v>137</v>
      </c>
      <c r="C27" s="50" t="s">
        <v>138</v>
      </c>
      <c r="D27" s="51">
        <f t="shared" si="0"/>
        <v>140</v>
      </c>
      <c r="E27" s="51">
        <f t="shared" si="23"/>
        <v>101</v>
      </c>
      <c r="F27" s="51">
        <f t="shared" si="24"/>
        <v>15</v>
      </c>
      <c r="G27" s="51">
        <f t="shared" si="25"/>
        <v>11</v>
      </c>
      <c r="H27" s="51">
        <f t="shared" si="26"/>
        <v>3</v>
      </c>
      <c r="I27" s="51">
        <f t="shared" si="27"/>
        <v>10</v>
      </c>
      <c r="J27" s="51">
        <f t="shared" si="28"/>
        <v>0</v>
      </c>
      <c r="K27" s="51">
        <f t="shared" si="29"/>
        <v>0</v>
      </c>
      <c r="L27" s="51">
        <f t="shared" si="30"/>
        <v>114</v>
      </c>
      <c r="M27" s="51">
        <v>101</v>
      </c>
      <c r="N27" s="51">
        <v>0</v>
      </c>
      <c r="O27" s="51">
        <v>0</v>
      </c>
      <c r="P27" s="51">
        <v>3</v>
      </c>
      <c r="Q27" s="51">
        <v>10</v>
      </c>
      <c r="R27" s="51">
        <v>0</v>
      </c>
      <c r="S27" s="51">
        <v>0</v>
      </c>
      <c r="T27" s="51">
        <f t="shared" si="31"/>
        <v>26</v>
      </c>
      <c r="U27" s="51">
        <f t="shared" si="32"/>
        <v>0</v>
      </c>
      <c r="V27" s="51">
        <f t="shared" si="33"/>
        <v>15</v>
      </c>
      <c r="W27" s="51">
        <f t="shared" si="34"/>
        <v>11</v>
      </c>
      <c r="X27" s="51">
        <f t="shared" si="35"/>
        <v>0</v>
      </c>
      <c r="Y27" s="51">
        <f t="shared" si="36"/>
        <v>0</v>
      </c>
      <c r="Z27" s="51">
        <f t="shared" si="37"/>
        <v>0</v>
      </c>
      <c r="AA27" s="51">
        <f t="shared" si="38"/>
        <v>0</v>
      </c>
      <c r="AB27" s="51">
        <f t="shared" si="3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15</v>
      </c>
      <c r="AK27" s="51">
        <v>0</v>
      </c>
      <c r="AL27" s="51">
        <v>15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11</v>
      </c>
      <c r="AS27" s="51">
        <v>0</v>
      </c>
      <c r="AT27" s="51">
        <v>0</v>
      </c>
      <c r="AU27" s="51">
        <v>11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97</v>
      </c>
      <c r="B28" s="49" t="s">
        <v>139</v>
      </c>
      <c r="C28" s="50" t="s">
        <v>140</v>
      </c>
      <c r="D28" s="51">
        <f t="shared" si="0"/>
        <v>2067</v>
      </c>
      <c r="E28" s="51">
        <f t="shared" si="23"/>
        <v>1176</v>
      </c>
      <c r="F28" s="51">
        <f t="shared" si="24"/>
        <v>476</v>
      </c>
      <c r="G28" s="51">
        <f t="shared" si="25"/>
        <v>141</v>
      </c>
      <c r="H28" s="51">
        <f t="shared" si="26"/>
        <v>25</v>
      </c>
      <c r="I28" s="51">
        <f t="shared" si="27"/>
        <v>211</v>
      </c>
      <c r="J28" s="51">
        <f t="shared" si="28"/>
        <v>0</v>
      </c>
      <c r="K28" s="51">
        <f t="shared" si="29"/>
        <v>38</v>
      </c>
      <c r="L28" s="51">
        <f t="shared" si="30"/>
        <v>377</v>
      </c>
      <c r="M28" s="51">
        <v>0</v>
      </c>
      <c r="N28" s="51">
        <v>0</v>
      </c>
      <c r="O28" s="51">
        <v>141</v>
      </c>
      <c r="P28" s="51">
        <v>25</v>
      </c>
      <c r="Q28" s="51">
        <v>211</v>
      </c>
      <c r="R28" s="51">
        <v>0</v>
      </c>
      <c r="S28" s="51">
        <v>0</v>
      </c>
      <c r="T28" s="51">
        <f t="shared" si="31"/>
        <v>463</v>
      </c>
      <c r="U28" s="51">
        <f t="shared" si="32"/>
        <v>0</v>
      </c>
      <c r="V28" s="51">
        <f t="shared" si="33"/>
        <v>463</v>
      </c>
      <c r="W28" s="51">
        <f t="shared" si="34"/>
        <v>0</v>
      </c>
      <c r="X28" s="51">
        <f t="shared" si="35"/>
        <v>0</v>
      </c>
      <c r="Y28" s="51">
        <f t="shared" si="36"/>
        <v>0</v>
      </c>
      <c r="Z28" s="51">
        <f t="shared" si="37"/>
        <v>0</v>
      </c>
      <c r="AA28" s="51">
        <f t="shared" si="38"/>
        <v>0</v>
      </c>
      <c r="AB28" s="51">
        <f t="shared" si="3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463</v>
      </c>
      <c r="AK28" s="51">
        <v>0</v>
      </c>
      <c r="AL28" s="51">
        <v>463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1227</v>
      </c>
      <c r="BQ28" s="51">
        <v>1176</v>
      </c>
      <c r="BR28" s="51">
        <v>13</v>
      </c>
      <c r="BS28" s="51">
        <v>0</v>
      </c>
      <c r="BT28" s="51">
        <v>0</v>
      </c>
      <c r="BU28" s="51">
        <v>0</v>
      </c>
      <c r="BV28" s="51">
        <v>0</v>
      </c>
      <c r="BW28" s="51">
        <v>38</v>
      </c>
    </row>
    <row r="29" spans="1:75" ht="13.5">
      <c r="A29" s="26" t="s">
        <v>97</v>
      </c>
      <c r="B29" s="49" t="s">
        <v>141</v>
      </c>
      <c r="C29" s="50" t="s">
        <v>142</v>
      </c>
      <c r="D29" s="51">
        <f t="shared" si="0"/>
        <v>741</v>
      </c>
      <c r="E29" s="51">
        <f t="shared" si="23"/>
        <v>552</v>
      </c>
      <c r="F29" s="51">
        <f t="shared" si="24"/>
        <v>81</v>
      </c>
      <c r="G29" s="51">
        <f t="shared" si="25"/>
        <v>57</v>
      </c>
      <c r="H29" s="51">
        <f t="shared" si="26"/>
        <v>5</v>
      </c>
      <c r="I29" s="51">
        <f t="shared" si="27"/>
        <v>46</v>
      </c>
      <c r="J29" s="51">
        <f t="shared" si="28"/>
        <v>0</v>
      </c>
      <c r="K29" s="51">
        <f t="shared" si="29"/>
        <v>0</v>
      </c>
      <c r="L29" s="51">
        <f t="shared" si="30"/>
        <v>137</v>
      </c>
      <c r="M29" s="51">
        <v>0</v>
      </c>
      <c r="N29" s="51">
        <v>29</v>
      </c>
      <c r="O29" s="51">
        <v>57</v>
      </c>
      <c r="P29" s="51">
        <v>5</v>
      </c>
      <c r="Q29" s="51">
        <v>46</v>
      </c>
      <c r="R29" s="51">
        <v>0</v>
      </c>
      <c r="S29" s="51">
        <v>0</v>
      </c>
      <c r="T29" s="51">
        <f t="shared" si="31"/>
        <v>47</v>
      </c>
      <c r="U29" s="51">
        <f t="shared" si="32"/>
        <v>0</v>
      </c>
      <c r="V29" s="51">
        <f t="shared" si="33"/>
        <v>47</v>
      </c>
      <c r="W29" s="51">
        <f t="shared" si="34"/>
        <v>0</v>
      </c>
      <c r="X29" s="51">
        <f t="shared" si="35"/>
        <v>0</v>
      </c>
      <c r="Y29" s="51">
        <f t="shared" si="36"/>
        <v>0</v>
      </c>
      <c r="Z29" s="51">
        <f t="shared" si="37"/>
        <v>0</v>
      </c>
      <c r="AA29" s="51">
        <f t="shared" si="38"/>
        <v>0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47</v>
      </c>
      <c r="AK29" s="51">
        <v>0</v>
      </c>
      <c r="AL29" s="51">
        <v>47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41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557</v>
      </c>
      <c r="BQ29" s="51">
        <v>552</v>
      </c>
      <c r="BR29" s="51">
        <v>5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97</v>
      </c>
      <c r="B30" s="49" t="s">
        <v>143</v>
      </c>
      <c r="C30" s="50" t="s">
        <v>144</v>
      </c>
      <c r="D30" s="51">
        <f t="shared" si="0"/>
        <v>89</v>
      </c>
      <c r="E30" s="51">
        <f t="shared" si="23"/>
        <v>41</v>
      </c>
      <c r="F30" s="51">
        <f t="shared" si="24"/>
        <v>32</v>
      </c>
      <c r="G30" s="51">
        <f t="shared" si="25"/>
        <v>11</v>
      </c>
      <c r="H30" s="51">
        <f t="shared" si="26"/>
        <v>2</v>
      </c>
      <c r="I30" s="51">
        <f t="shared" si="27"/>
        <v>3</v>
      </c>
      <c r="J30" s="51">
        <f t="shared" si="28"/>
        <v>0</v>
      </c>
      <c r="K30" s="51">
        <f t="shared" si="29"/>
        <v>0</v>
      </c>
      <c r="L30" s="51">
        <f t="shared" si="30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31"/>
        <v>48</v>
      </c>
      <c r="U30" s="51">
        <f t="shared" si="32"/>
        <v>0</v>
      </c>
      <c r="V30" s="51">
        <f t="shared" si="33"/>
        <v>32</v>
      </c>
      <c r="W30" s="51">
        <f t="shared" si="34"/>
        <v>11</v>
      </c>
      <c r="X30" s="51">
        <f t="shared" si="35"/>
        <v>2</v>
      </c>
      <c r="Y30" s="51">
        <f t="shared" si="36"/>
        <v>3</v>
      </c>
      <c r="Z30" s="51">
        <f t="shared" si="37"/>
        <v>0</v>
      </c>
      <c r="AA30" s="51">
        <f t="shared" si="38"/>
        <v>0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32</v>
      </c>
      <c r="AK30" s="51">
        <v>0</v>
      </c>
      <c r="AL30" s="51">
        <v>32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16</v>
      </c>
      <c r="AS30" s="51">
        <v>0</v>
      </c>
      <c r="AT30" s="51">
        <v>0</v>
      </c>
      <c r="AU30" s="51">
        <v>11</v>
      </c>
      <c r="AV30" s="51">
        <v>2</v>
      </c>
      <c r="AW30" s="51">
        <v>3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41</v>
      </c>
      <c r="BQ30" s="51">
        <v>41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97</v>
      </c>
      <c r="B31" s="49" t="s">
        <v>145</v>
      </c>
      <c r="C31" s="50" t="s">
        <v>70</v>
      </c>
      <c r="D31" s="51">
        <f t="shared" si="0"/>
        <v>641</v>
      </c>
      <c r="E31" s="51">
        <f t="shared" si="23"/>
        <v>412</v>
      </c>
      <c r="F31" s="51">
        <f t="shared" si="24"/>
        <v>118</v>
      </c>
      <c r="G31" s="51">
        <f t="shared" si="25"/>
        <v>34</v>
      </c>
      <c r="H31" s="51">
        <f t="shared" si="26"/>
        <v>8</v>
      </c>
      <c r="I31" s="51">
        <f t="shared" si="27"/>
        <v>47</v>
      </c>
      <c r="J31" s="51">
        <f t="shared" si="28"/>
        <v>22</v>
      </c>
      <c r="K31" s="51">
        <f t="shared" si="29"/>
        <v>0</v>
      </c>
      <c r="L31" s="51">
        <f t="shared" si="30"/>
        <v>532</v>
      </c>
      <c r="M31" s="51">
        <v>412</v>
      </c>
      <c r="N31" s="51">
        <v>9</v>
      </c>
      <c r="O31" s="51">
        <v>34</v>
      </c>
      <c r="P31" s="51">
        <v>8</v>
      </c>
      <c r="Q31" s="51">
        <v>47</v>
      </c>
      <c r="R31" s="51">
        <v>22</v>
      </c>
      <c r="S31" s="51">
        <v>0</v>
      </c>
      <c r="T31" s="51">
        <f t="shared" si="31"/>
        <v>109</v>
      </c>
      <c r="U31" s="51">
        <f t="shared" si="32"/>
        <v>0</v>
      </c>
      <c r="V31" s="51">
        <f t="shared" si="33"/>
        <v>109</v>
      </c>
      <c r="W31" s="51">
        <f t="shared" si="34"/>
        <v>0</v>
      </c>
      <c r="X31" s="51">
        <f t="shared" si="35"/>
        <v>0</v>
      </c>
      <c r="Y31" s="51">
        <f t="shared" si="36"/>
        <v>0</v>
      </c>
      <c r="Z31" s="51">
        <f t="shared" si="37"/>
        <v>0</v>
      </c>
      <c r="AA31" s="51">
        <f t="shared" si="38"/>
        <v>0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109</v>
      </c>
      <c r="AK31" s="51">
        <v>0</v>
      </c>
      <c r="AL31" s="51">
        <v>109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97</v>
      </c>
      <c r="B32" s="49" t="s">
        <v>146</v>
      </c>
      <c r="C32" s="50" t="s">
        <v>147</v>
      </c>
      <c r="D32" s="51">
        <f t="shared" si="0"/>
        <v>2127</v>
      </c>
      <c r="E32" s="51">
        <f t="shared" si="23"/>
        <v>261</v>
      </c>
      <c r="F32" s="51">
        <f t="shared" si="24"/>
        <v>155</v>
      </c>
      <c r="G32" s="51">
        <f t="shared" si="25"/>
        <v>109</v>
      </c>
      <c r="H32" s="51">
        <f t="shared" si="26"/>
        <v>8</v>
      </c>
      <c r="I32" s="51">
        <f t="shared" si="27"/>
        <v>0</v>
      </c>
      <c r="J32" s="51">
        <f t="shared" si="28"/>
        <v>2</v>
      </c>
      <c r="K32" s="51">
        <f t="shared" si="29"/>
        <v>1592</v>
      </c>
      <c r="L32" s="51">
        <f t="shared" si="30"/>
        <v>201</v>
      </c>
      <c r="M32" s="51">
        <v>66</v>
      </c>
      <c r="N32" s="51">
        <v>18</v>
      </c>
      <c r="O32" s="51">
        <v>109</v>
      </c>
      <c r="P32" s="51">
        <v>8</v>
      </c>
      <c r="Q32" s="51">
        <v>0</v>
      </c>
      <c r="R32" s="51">
        <v>0</v>
      </c>
      <c r="S32" s="51">
        <v>0</v>
      </c>
      <c r="T32" s="51">
        <f t="shared" si="31"/>
        <v>1722</v>
      </c>
      <c r="U32" s="51">
        <f t="shared" si="32"/>
        <v>0</v>
      </c>
      <c r="V32" s="51">
        <f t="shared" si="33"/>
        <v>130</v>
      </c>
      <c r="W32" s="51">
        <f t="shared" si="34"/>
        <v>0</v>
      </c>
      <c r="X32" s="51">
        <f t="shared" si="35"/>
        <v>0</v>
      </c>
      <c r="Y32" s="51">
        <f t="shared" si="36"/>
        <v>0</v>
      </c>
      <c r="Z32" s="51">
        <f t="shared" si="37"/>
        <v>0</v>
      </c>
      <c r="AA32" s="51">
        <f t="shared" si="38"/>
        <v>1592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41"/>
        <v>130</v>
      </c>
      <c r="AS32" s="51">
        <v>0</v>
      </c>
      <c r="AT32" s="51">
        <v>130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1592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1592</v>
      </c>
      <c r="BP32" s="51">
        <f t="shared" si="44"/>
        <v>204</v>
      </c>
      <c r="BQ32" s="51">
        <v>195</v>
      </c>
      <c r="BR32" s="51">
        <v>7</v>
      </c>
      <c r="BS32" s="51">
        <v>0</v>
      </c>
      <c r="BT32" s="51">
        <v>0</v>
      </c>
      <c r="BU32" s="51">
        <v>0</v>
      </c>
      <c r="BV32" s="51">
        <v>2</v>
      </c>
      <c r="BW32" s="51">
        <v>0</v>
      </c>
    </row>
    <row r="33" spans="1:75" ht="13.5">
      <c r="A33" s="26" t="s">
        <v>97</v>
      </c>
      <c r="B33" s="49" t="s">
        <v>148</v>
      </c>
      <c r="C33" s="50" t="s">
        <v>149</v>
      </c>
      <c r="D33" s="51">
        <f t="shared" si="0"/>
        <v>296</v>
      </c>
      <c r="E33" s="51">
        <f t="shared" si="23"/>
        <v>53</v>
      </c>
      <c r="F33" s="51">
        <f t="shared" si="24"/>
        <v>26</v>
      </c>
      <c r="G33" s="51">
        <f t="shared" si="25"/>
        <v>15</v>
      </c>
      <c r="H33" s="51">
        <f t="shared" si="26"/>
        <v>1</v>
      </c>
      <c r="I33" s="51">
        <f t="shared" si="27"/>
        <v>0</v>
      </c>
      <c r="J33" s="51">
        <f t="shared" si="28"/>
        <v>0</v>
      </c>
      <c r="K33" s="51">
        <f t="shared" si="29"/>
        <v>201</v>
      </c>
      <c r="L33" s="51">
        <f t="shared" si="30"/>
        <v>21</v>
      </c>
      <c r="M33" s="51">
        <v>3</v>
      </c>
      <c r="N33" s="51">
        <v>2</v>
      </c>
      <c r="O33" s="51">
        <v>15</v>
      </c>
      <c r="P33" s="51">
        <v>1</v>
      </c>
      <c r="Q33" s="51">
        <v>0</v>
      </c>
      <c r="R33" s="51">
        <v>0</v>
      </c>
      <c r="S33" s="51">
        <v>0</v>
      </c>
      <c r="T33" s="51">
        <f t="shared" si="31"/>
        <v>223</v>
      </c>
      <c r="U33" s="51">
        <f t="shared" si="32"/>
        <v>0</v>
      </c>
      <c r="V33" s="51">
        <f t="shared" si="33"/>
        <v>22</v>
      </c>
      <c r="W33" s="51">
        <f t="shared" si="34"/>
        <v>0</v>
      </c>
      <c r="X33" s="51">
        <f t="shared" si="35"/>
        <v>0</v>
      </c>
      <c r="Y33" s="51">
        <f t="shared" si="36"/>
        <v>0</v>
      </c>
      <c r="Z33" s="51">
        <f t="shared" si="37"/>
        <v>0</v>
      </c>
      <c r="AA33" s="51">
        <f t="shared" si="38"/>
        <v>201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22</v>
      </c>
      <c r="AS33" s="51">
        <v>0</v>
      </c>
      <c r="AT33" s="51">
        <v>22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201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201</v>
      </c>
      <c r="BP33" s="51">
        <f t="shared" si="44"/>
        <v>52</v>
      </c>
      <c r="BQ33" s="51">
        <v>50</v>
      </c>
      <c r="BR33" s="51">
        <v>2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97</v>
      </c>
      <c r="B34" s="49" t="s">
        <v>150</v>
      </c>
      <c r="C34" s="50" t="s">
        <v>151</v>
      </c>
      <c r="D34" s="51">
        <f t="shared" si="0"/>
        <v>193</v>
      </c>
      <c r="E34" s="51">
        <f t="shared" si="23"/>
        <v>20</v>
      </c>
      <c r="F34" s="51">
        <f t="shared" si="24"/>
        <v>15</v>
      </c>
      <c r="G34" s="51">
        <f t="shared" si="25"/>
        <v>8</v>
      </c>
      <c r="H34" s="51">
        <f t="shared" si="26"/>
        <v>1</v>
      </c>
      <c r="I34" s="51">
        <f t="shared" si="27"/>
        <v>0</v>
      </c>
      <c r="J34" s="51">
        <f t="shared" si="28"/>
        <v>0</v>
      </c>
      <c r="K34" s="51">
        <f t="shared" si="29"/>
        <v>149</v>
      </c>
      <c r="L34" s="51">
        <f t="shared" si="30"/>
        <v>12</v>
      </c>
      <c r="M34" s="51">
        <v>2</v>
      </c>
      <c r="N34" s="51">
        <v>1</v>
      </c>
      <c r="O34" s="51">
        <v>8</v>
      </c>
      <c r="P34" s="51">
        <v>1</v>
      </c>
      <c r="Q34" s="51">
        <v>0</v>
      </c>
      <c r="R34" s="51">
        <v>0</v>
      </c>
      <c r="S34" s="51">
        <v>0</v>
      </c>
      <c r="T34" s="51">
        <f t="shared" si="31"/>
        <v>162</v>
      </c>
      <c r="U34" s="51">
        <f t="shared" si="32"/>
        <v>0</v>
      </c>
      <c r="V34" s="51">
        <f t="shared" si="33"/>
        <v>13</v>
      </c>
      <c r="W34" s="51">
        <f t="shared" si="34"/>
        <v>0</v>
      </c>
      <c r="X34" s="51">
        <f t="shared" si="35"/>
        <v>0</v>
      </c>
      <c r="Y34" s="51">
        <f t="shared" si="36"/>
        <v>0</v>
      </c>
      <c r="Z34" s="51">
        <f t="shared" si="37"/>
        <v>0</v>
      </c>
      <c r="AA34" s="51">
        <f t="shared" si="38"/>
        <v>149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13</v>
      </c>
      <c r="AS34" s="51">
        <v>0</v>
      </c>
      <c r="AT34" s="51">
        <v>13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149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149</v>
      </c>
      <c r="BP34" s="51">
        <f t="shared" si="44"/>
        <v>19</v>
      </c>
      <c r="BQ34" s="51">
        <v>18</v>
      </c>
      <c r="BR34" s="51">
        <v>1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97</v>
      </c>
      <c r="B35" s="49" t="s">
        <v>152</v>
      </c>
      <c r="C35" s="50" t="s">
        <v>153</v>
      </c>
      <c r="D35" s="51">
        <f t="shared" si="0"/>
        <v>73</v>
      </c>
      <c r="E35" s="51">
        <f t="shared" si="23"/>
        <v>44</v>
      </c>
      <c r="F35" s="51">
        <f t="shared" si="24"/>
        <v>15</v>
      </c>
      <c r="G35" s="51">
        <f t="shared" si="25"/>
        <v>13</v>
      </c>
      <c r="H35" s="51">
        <f t="shared" si="26"/>
        <v>1</v>
      </c>
      <c r="I35" s="51">
        <f t="shared" si="27"/>
        <v>0</v>
      </c>
      <c r="J35" s="51">
        <f t="shared" si="28"/>
        <v>0</v>
      </c>
      <c r="K35" s="51">
        <f t="shared" si="29"/>
        <v>0</v>
      </c>
      <c r="L35" s="51">
        <f t="shared" si="30"/>
        <v>14</v>
      </c>
      <c r="M35" s="51">
        <v>0</v>
      </c>
      <c r="N35" s="51">
        <v>0</v>
      </c>
      <c r="O35" s="51">
        <v>13</v>
      </c>
      <c r="P35" s="51">
        <v>1</v>
      </c>
      <c r="Q35" s="51">
        <v>0</v>
      </c>
      <c r="R35" s="51">
        <v>0</v>
      </c>
      <c r="S35" s="51">
        <v>0</v>
      </c>
      <c r="T35" s="51">
        <f t="shared" si="31"/>
        <v>27</v>
      </c>
      <c r="U35" s="51">
        <f t="shared" si="32"/>
        <v>12</v>
      </c>
      <c r="V35" s="51">
        <f t="shared" si="33"/>
        <v>15</v>
      </c>
      <c r="W35" s="51">
        <f t="shared" si="34"/>
        <v>0</v>
      </c>
      <c r="X35" s="51">
        <f t="shared" si="35"/>
        <v>0</v>
      </c>
      <c r="Y35" s="51">
        <f t="shared" si="36"/>
        <v>0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15</v>
      </c>
      <c r="AK35" s="51">
        <v>0</v>
      </c>
      <c r="AL35" s="51">
        <v>15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12</v>
      </c>
      <c r="BI35" s="51">
        <v>12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32</v>
      </c>
      <c r="BQ35" s="51">
        <v>32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97</v>
      </c>
      <c r="B36" s="49" t="s">
        <v>154</v>
      </c>
      <c r="C36" s="50" t="s">
        <v>155</v>
      </c>
      <c r="D36" s="51">
        <f t="shared" si="0"/>
        <v>492</v>
      </c>
      <c r="E36" s="51">
        <f t="shared" si="23"/>
        <v>249</v>
      </c>
      <c r="F36" s="51">
        <f t="shared" si="24"/>
        <v>83</v>
      </c>
      <c r="G36" s="51">
        <f t="shared" si="25"/>
        <v>61</v>
      </c>
      <c r="H36" s="51">
        <f t="shared" si="26"/>
        <v>6</v>
      </c>
      <c r="I36" s="51">
        <f t="shared" si="27"/>
        <v>0</v>
      </c>
      <c r="J36" s="51">
        <f t="shared" si="28"/>
        <v>2</v>
      </c>
      <c r="K36" s="51">
        <f t="shared" si="29"/>
        <v>91</v>
      </c>
      <c r="L36" s="51">
        <f t="shared" si="30"/>
        <v>71</v>
      </c>
      <c r="M36" s="51">
        <v>0</v>
      </c>
      <c r="N36" s="51">
        <v>0</v>
      </c>
      <c r="O36" s="51">
        <v>61</v>
      </c>
      <c r="P36" s="51">
        <v>6</v>
      </c>
      <c r="Q36" s="51">
        <v>0</v>
      </c>
      <c r="R36" s="51">
        <v>0</v>
      </c>
      <c r="S36" s="51">
        <v>4</v>
      </c>
      <c r="T36" s="51">
        <f t="shared" si="31"/>
        <v>165</v>
      </c>
      <c r="U36" s="51">
        <f t="shared" si="32"/>
        <v>0</v>
      </c>
      <c r="V36" s="51">
        <f t="shared" si="33"/>
        <v>79</v>
      </c>
      <c r="W36" s="51">
        <f t="shared" si="34"/>
        <v>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86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79</v>
      </c>
      <c r="AK36" s="51">
        <v>0</v>
      </c>
      <c r="AL36" s="51">
        <v>79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86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86</v>
      </c>
      <c r="BP36" s="51">
        <f t="shared" si="44"/>
        <v>256</v>
      </c>
      <c r="BQ36" s="51">
        <v>249</v>
      </c>
      <c r="BR36" s="51">
        <v>4</v>
      </c>
      <c r="BS36" s="51">
        <v>0</v>
      </c>
      <c r="BT36" s="51">
        <v>0</v>
      </c>
      <c r="BU36" s="51">
        <v>0</v>
      </c>
      <c r="BV36" s="51">
        <v>2</v>
      </c>
      <c r="BW36" s="51">
        <v>1</v>
      </c>
    </row>
    <row r="37" spans="1:75" ht="13.5">
      <c r="A37" s="26" t="s">
        <v>97</v>
      </c>
      <c r="B37" s="49" t="s">
        <v>156</v>
      </c>
      <c r="C37" s="50" t="s">
        <v>157</v>
      </c>
      <c r="D37" s="51">
        <f t="shared" si="0"/>
        <v>591</v>
      </c>
      <c r="E37" s="51">
        <f t="shared" si="23"/>
        <v>384</v>
      </c>
      <c r="F37" s="51">
        <f t="shared" si="24"/>
        <v>106</v>
      </c>
      <c r="G37" s="51">
        <f t="shared" si="25"/>
        <v>95</v>
      </c>
      <c r="H37" s="51">
        <f t="shared" si="26"/>
        <v>0</v>
      </c>
      <c r="I37" s="51">
        <f t="shared" si="27"/>
        <v>0</v>
      </c>
      <c r="J37" s="51">
        <f t="shared" si="28"/>
        <v>6</v>
      </c>
      <c r="K37" s="51">
        <f t="shared" si="29"/>
        <v>0</v>
      </c>
      <c r="L37" s="51">
        <f t="shared" si="30"/>
        <v>95</v>
      </c>
      <c r="M37" s="51">
        <v>0</v>
      </c>
      <c r="N37" s="51">
        <v>0</v>
      </c>
      <c r="O37" s="51">
        <v>90</v>
      </c>
      <c r="P37" s="51">
        <v>0</v>
      </c>
      <c r="Q37" s="51">
        <v>0</v>
      </c>
      <c r="R37" s="51">
        <v>5</v>
      </c>
      <c r="S37" s="51">
        <v>0</v>
      </c>
      <c r="T37" s="51">
        <f t="shared" si="31"/>
        <v>215</v>
      </c>
      <c r="U37" s="51">
        <f t="shared" si="32"/>
        <v>117</v>
      </c>
      <c r="V37" s="51">
        <f t="shared" si="33"/>
        <v>98</v>
      </c>
      <c r="W37" s="51">
        <f t="shared" si="34"/>
        <v>0</v>
      </c>
      <c r="X37" s="51">
        <f t="shared" si="35"/>
        <v>0</v>
      </c>
      <c r="Y37" s="51">
        <f t="shared" si="36"/>
        <v>0</v>
      </c>
      <c r="Z37" s="51">
        <f t="shared" si="37"/>
        <v>0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98</v>
      </c>
      <c r="AK37" s="51">
        <v>0</v>
      </c>
      <c r="AL37" s="51">
        <v>98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117</v>
      </c>
      <c r="BI37" s="51">
        <v>117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281</v>
      </c>
      <c r="BQ37" s="51">
        <v>267</v>
      </c>
      <c r="BR37" s="51">
        <v>8</v>
      </c>
      <c r="BS37" s="51">
        <v>5</v>
      </c>
      <c r="BT37" s="51">
        <v>0</v>
      </c>
      <c r="BU37" s="51">
        <v>0</v>
      </c>
      <c r="BV37" s="51">
        <v>1</v>
      </c>
      <c r="BW37" s="51">
        <v>0</v>
      </c>
    </row>
    <row r="38" spans="1:75" ht="13.5">
      <c r="A38" s="26" t="s">
        <v>97</v>
      </c>
      <c r="B38" s="49" t="s">
        <v>158</v>
      </c>
      <c r="C38" s="50" t="s">
        <v>159</v>
      </c>
      <c r="D38" s="51">
        <f t="shared" si="0"/>
        <v>197</v>
      </c>
      <c r="E38" s="51">
        <f t="shared" si="23"/>
        <v>3</v>
      </c>
      <c r="F38" s="51">
        <f t="shared" si="24"/>
        <v>59</v>
      </c>
      <c r="G38" s="51">
        <f t="shared" si="25"/>
        <v>8</v>
      </c>
      <c r="H38" s="51">
        <f t="shared" si="26"/>
        <v>1</v>
      </c>
      <c r="I38" s="51">
        <f t="shared" si="27"/>
        <v>0</v>
      </c>
      <c r="J38" s="51">
        <f t="shared" si="28"/>
        <v>0</v>
      </c>
      <c r="K38" s="51">
        <f t="shared" si="29"/>
        <v>126</v>
      </c>
      <c r="L38" s="51">
        <f t="shared" si="30"/>
        <v>14</v>
      </c>
      <c r="M38" s="51">
        <v>3</v>
      </c>
      <c r="N38" s="51">
        <v>2</v>
      </c>
      <c r="O38" s="51">
        <v>8</v>
      </c>
      <c r="P38" s="51">
        <v>1</v>
      </c>
      <c r="Q38" s="51">
        <v>0</v>
      </c>
      <c r="R38" s="51">
        <v>0</v>
      </c>
      <c r="S38" s="51">
        <v>0</v>
      </c>
      <c r="T38" s="51">
        <f t="shared" si="31"/>
        <v>140</v>
      </c>
      <c r="U38" s="51">
        <f t="shared" si="32"/>
        <v>0</v>
      </c>
      <c r="V38" s="51">
        <f t="shared" si="33"/>
        <v>14</v>
      </c>
      <c r="W38" s="51">
        <f t="shared" si="34"/>
        <v>0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126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14</v>
      </c>
      <c r="AS38" s="51">
        <v>0</v>
      </c>
      <c r="AT38" s="51">
        <v>14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126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126</v>
      </c>
      <c r="BP38" s="51">
        <f t="shared" si="44"/>
        <v>43</v>
      </c>
      <c r="BQ38" s="51">
        <v>0</v>
      </c>
      <c r="BR38" s="51">
        <v>43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97</v>
      </c>
      <c r="B39" s="49" t="s">
        <v>160</v>
      </c>
      <c r="C39" s="50" t="s">
        <v>161</v>
      </c>
      <c r="D39" s="51">
        <f t="shared" si="0"/>
        <v>921</v>
      </c>
      <c r="E39" s="51">
        <f t="shared" si="23"/>
        <v>486</v>
      </c>
      <c r="F39" s="51">
        <f t="shared" si="24"/>
        <v>128</v>
      </c>
      <c r="G39" s="51">
        <f t="shared" si="25"/>
        <v>99</v>
      </c>
      <c r="H39" s="51">
        <f t="shared" si="26"/>
        <v>13</v>
      </c>
      <c r="I39" s="51">
        <f t="shared" si="27"/>
        <v>1</v>
      </c>
      <c r="J39" s="51">
        <f t="shared" si="28"/>
        <v>2</v>
      </c>
      <c r="K39" s="51">
        <f t="shared" si="29"/>
        <v>192</v>
      </c>
      <c r="L39" s="51">
        <f t="shared" si="30"/>
        <v>119</v>
      </c>
      <c r="M39" s="51">
        <v>0</v>
      </c>
      <c r="N39" s="51">
        <v>0</v>
      </c>
      <c r="O39" s="51">
        <v>99</v>
      </c>
      <c r="P39" s="51">
        <v>13</v>
      </c>
      <c r="Q39" s="51">
        <v>1</v>
      </c>
      <c r="R39" s="51">
        <v>0</v>
      </c>
      <c r="S39" s="51">
        <v>6</v>
      </c>
      <c r="T39" s="51">
        <f t="shared" si="31"/>
        <v>299</v>
      </c>
      <c r="U39" s="51">
        <f t="shared" si="32"/>
        <v>0</v>
      </c>
      <c r="V39" s="51">
        <f t="shared" si="33"/>
        <v>113</v>
      </c>
      <c r="W39" s="51">
        <f t="shared" si="34"/>
        <v>0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186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113</v>
      </c>
      <c r="AK39" s="51">
        <v>0</v>
      </c>
      <c r="AL39" s="51">
        <v>113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186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186</v>
      </c>
      <c r="BP39" s="51">
        <f t="shared" si="44"/>
        <v>503</v>
      </c>
      <c r="BQ39" s="51">
        <v>486</v>
      </c>
      <c r="BR39" s="51">
        <v>15</v>
      </c>
      <c r="BS39" s="51">
        <v>0</v>
      </c>
      <c r="BT39" s="51">
        <v>0</v>
      </c>
      <c r="BU39" s="51">
        <v>0</v>
      </c>
      <c r="BV39" s="51">
        <v>2</v>
      </c>
      <c r="BW39" s="51">
        <v>0</v>
      </c>
    </row>
    <row r="40" spans="1:75" ht="13.5">
      <c r="A40" s="26" t="s">
        <v>97</v>
      </c>
      <c r="B40" s="49" t="s">
        <v>162</v>
      </c>
      <c r="C40" s="50" t="s">
        <v>163</v>
      </c>
      <c r="D40" s="51">
        <f t="shared" si="0"/>
        <v>5748</v>
      </c>
      <c r="E40" s="51">
        <f t="shared" si="23"/>
        <v>798</v>
      </c>
      <c r="F40" s="51">
        <f t="shared" si="24"/>
        <v>386</v>
      </c>
      <c r="G40" s="51">
        <f t="shared" si="25"/>
        <v>163</v>
      </c>
      <c r="H40" s="51">
        <f t="shared" si="26"/>
        <v>16</v>
      </c>
      <c r="I40" s="51">
        <f t="shared" si="27"/>
        <v>0</v>
      </c>
      <c r="J40" s="51">
        <f t="shared" si="28"/>
        <v>5</v>
      </c>
      <c r="K40" s="51">
        <f t="shared" si="29"/>
        <v>4380</v>
      </c>
      <c r="L40" s="51">
        <f t="shared" si="30"/>
        <v>299</v>
      </c>
      <c r="M40" s="51">
        <v>100</v>
      </c>
      <c r="N40" s="51">
        <v>26</v>
      </c>
      <c r="O40" s="51">
        <v>159</v>
      </c>
      <c r="P40" s="51">
        <v>14</v>
      </c>
      <c r="Q40" s="51">
        <v>0</v>
      </c>
      <c r="R40" s="51">
        <v>0</v>
      </c>
      <c r="S40" s="51">
        <v>0</v>
      </c>
      <c r="T40" s="51">
        <f t="shared" si="31"/>
        <v>4722</v>
      </c>
      <c r="U40" s="51">
        <f t="shared" si="32"/>
        <v>0</v>
      </c>
      <c r="V40" s="51">
        <f t="shared" si="33"/>
        <v>342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4380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342</v>
      </c>
      <c r="AS40" s="51">
        <v>0</v>
      </c>
      <c r="AT40" s="51">
        <v>342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4380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4380</v>
      </c>
      <c r="BP40" s="51">
        <f t="shared" si="44"/>
        <v>727</v>
      </c>
      <c r="BQ40" s="51">
        <v>698</v>
      </c>
      <c r="BR40" s="51">
        <v>18</v>
      </c>
      <c r="BS40" s="51">
        <v>4</v>
      </c>
      <c r="BT40" s="51">
        <v>2</v>
      </c>
      <c r="BU40" s="51">
        <v>0</v>
      </c>
      <c r="BV40" s="51">
        <v>5</v>
      </c>
      <c r="BW40" s="51">
        <v>0</v>
      </c>
    </row>
    <row r="41" spans="1:75" ht="13.5">
      <c r="A41" s="26" t="s">
        <v>97</v>
      </c>
      <c r="B41" s="49" t="s">
        <v>164</v>
      </c>
      <c r="C41" s="50" t="s">
        <v>165</v>
      </c>
      <c r="D41" s="51">
        <f t="shared" si="0"/>
        <v>676</v>
      </c>
      <c r="E41" s="51">
        <f t="shared" si="23"/>
        <v>393</v>
      </c>
      <c r="F41" s="51">
        <f t="shared" si="24"/>
        <v>106</v>
      </c>
      <c r="G41" s="51">
        <f t="shared" si="25"/>
        <v>89</v>
      </c>
      <c r="H41" s="51">
        <f t="shared" si="26"/>
        <v>14</v>
      </c>
      <c r="I41" s="51">
        <f t="shared" si="27"/>
        <v>74</v>
      </c>
      <c r="J41" s="51">
        <f t="shared" si="28"/>
        <v>0</v>
      </c>
      <c r="K41" s="51">
        <f t="shared" si="29"/>
        <v>0</v>
      </c>
      <c r="L41" s="51">
        <f t="shared" si="30"/>
        <v>276</v>
      </c>
      <c r="M41" s="51">
        <v>0</v>
      </c>
      <c r="N41" s="51">
        <v>99</v>
      </c>
      <c r="O41" s="51">
        <v>89</v>
      </c>
      <c r="P41" s="51">
        <v>14</v>
      </c>
      <c r="Q41" s="51">
        <v>74</v>
      </c>
      <c r="R41" s="51">
        <v>0</v>
      </c>
      <c r="S41" s="51">
        <v>0</v>
      </c>
      <c r="T41" s="51">
        <f t="shared" si="31"/>
        <v>0</v>
      </c>
      <c r="U41" s="51">
        <f t="shared" si="32"/>
        <v>0</v>
      </c>
      <c r="V41" s="51">
        <f t="shared" si="33"/>
        <v>0</v>
      </c>
      <c r="W41" s="51">
        <f t="shared" si="34"/>
        <v>0</v>
      </c>
      <c r="X41" s="51">
        <f t="shared" si="35"/>
        <v>0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400</v>
      </c>
      <c r="BQ41" s="51">
        <v>393</v>
      </c>
      <c r="BR41" s="51">
        <v>7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79" t="s">
        <v>96</v>
      </c>
      <c r="B42" s="80"/>
      <c r="C42" s="81"/>
      <c r="D42" s="51">
        <f>SUM(D7:D41)</f>
        <v>76655</v>
      </c>
      <c r="E42" s="51">
        <f aca="true" t="shared" si="45" ref="E42:BP42">SUM(E7:E41)</f>
        <v>43823</v>
      </c>
      <c r="F42" s="51">
        <f t="shared" si="45"/>
        <v>13810</v>
      </c>
      <c r="G42" s="51">
        <f t="shared" si="45"/>
        <v>6727</v>
      </c>
      <c r="H42" s="51">
        <f t="shared" si="45"/>
        <v>1326</v>
      </c>
      <c r="I42" s="51">
        <f t="shared" si="45"/>
        <v>3108</v>
      </c>
      <c r="J42" s="51">
        <f t="shared" si="45"/>
        <v>175</v>
      </c>
      <c r="K42" s="51">
        <f t="shared" si="45"/>
        <v>7686</v>
      </c>
      <c r="L42" s="51">
        <f t="shared" si="45"/>
        <v>16986</v>
      </c>
      <c r="M42" s="51">
        <f t="shared" si="45"/>
        <v>9967</v>
      </c>
      <c r="N42" s="51">
        <f t="shared" si="45"/>
        <v>1131</v>
      </c>
      <c r="O42" s="51">
        <f t="shared" si="45"/>
        <v>2383</v>
      </c>
      <c r="P42" s="51">
        <f t="shared" si="45"/>
        <v>751</v>
      </c>
      <c r="Q42" s="51">
        <f t="shared" si="45"/>
        <v>2421</v>
      </c>
      <c r="R42" s="51">
        <f t="shared" si="45"/>
        <v>48</v>
      </c>
      <c r="S42" s="51">
        <f t="shared" si="45"/>
        <v>285</v>
      </c>
      <c r="T42" s="51">
        <f t="shared" si="45"/>
        <v>25790</v>
      </c>
      <c r="U42" s="51">
        <f t="shared" si="45"/>
        <v>563</v>
      </c>
      <c r="V42" s="51">
        <f t="shared" si="45"/>
        <v>12362</v>
      </c>
      <c r="W42" s="51">
        <f t="shared" si="45"/>
        <v>4263</v>
      </c>
      <c r="X42" s="51">
        <f t="shared" si="45"/>
        <v>571</v>
      </c>
      <c r="Y42" s="51">
        <f t="shared" si="45"/>
        <v>687</v>
      </c>
      <c r="Z42" s="51">
        <f t="shared" si="45"/>
        <v>0</v>
      </c>
      <c r="AA42" s="51">
        <f t="shared" si="45"/>
        <v>7344</v>
      </c>
      <c r="AB42" s="51">
        <f t="shared" si="45"/>
        <v>0</v>
      </c>
      <c r="AC42" s="51">
        <f t="shared" si="45"/>
        <v>0</v>
      </c>
      <c r="AD42" s="51">
        <f t="shared" si="45"/>
        <v>0</v>
      </c>
      <c r="AE42" s="51">
        <f t="shared" si="45"/>
        <v>0</v>
      </c>
      <c r="AF42" s="51">
        <f t="shared" si="45"/>
        <v>0</v>
      </c>
      <c r="AG42" s="51">
        <f t="shared" si="45"/>
        <v>0</v>
      </c>
      <c r="AH42" s="51">
        <f t="shared" si="45"/>
        <v>0</v>
      </c>
      <c r="AI42" s="51">
        <f t="shared" si="45"/>
        <v>0</v>
      </c>
      <c r="AJ42" s="51">
        <f t="shared" si="45"/>
        <v>8313</v>
      </c>
      <c r="AK42" s="51">
        <f t="shared" si="45"/>
        <v>0</v>
      </c>
      <c r="AL42" s="51">
        <f t="shared" si="45"/>
        <v>8299</v>
      </c>
      <c r="AM42" s="51">
        <f t="shared" si="45"/>
        <v>14</v>
      </c>
      <c r="AN42" s="51">
        <f t="shared" si="45"/>
        <v>0</v>
      </c>
      <c r="AO42" s="51">
        <f t="shared" si="45"/>
        <v>0</v>
      </c>
      <c r="AP42" s="51">
        <f t="shared" si="45"/>
        <v>0</v>
      </c>
      <c r="AQ42" s="51">
        <f t="shared" si="45"/>
        <v>0</v>
      </c>
      <c r="AR42" s="51">
        <f t="shared" si="45"/>
        <v>10053</v>
      </c>
      <c r="AS42" s="51">
        <f t="shared" si="45"/>
        <v>434</v>
      </c>
      <c r="AT42" s="51">
        <f t="shared" si="45"/>
        <v>4063</v>
      </c>
      <c r="AU42" s="51">
        <f t="shared" si="45"/>
        <v>4249</v>
      </c>
      <c r="AV42" s="51">
        <f t="shared" si="45"/>
        <v>571</v>
      </c>
      <c r="AW42" s="51">
        <f t="shared" si="45"/>
        <v>687</v>
      </c>
      <c r="AX42" s="51">
        <f t="shared" si="45"/>
        <v>0</v>
      </c>
      <c r="AY42" s="51">
        <f t="shared" si="45"/>
        <v>49</v>
      </c>
      <c r="AZ42" s="51">
        <f t="shared" si="45"/>
        <v>0</v>
      </c>
      <c r="BA42" s="51">
        <f t="shared" si="45"/>
        <v>0</v>
      </c>
      <c r="BB42" s="51">
        <f t="shared" si="45"/>
        <v>0</v>
      </c>
      <c r="BC42" s="51">
        <f t="shared" si="45"/>
        <v>0</v>
      </c>
      <c r="BD42" s="51">
        <f t="shared" si="45"/>
        <v>0</v>
      </c>
      <c r="BE42" s="51">
        <f t="shared" si="45"/>
        <v>0</v>
      </c>
      <c r="BF42" s="51">
        <f t="shared" si="45"/>
        <v>0</v>
      </c>
      <c r="BG42" s="51">
        <f t="shared" si="45"/>
        <v>0</v>
      </c>
      <c r="BH42" s="51">
        <f t="shared" si="45"/>
        <v>7424</v>
      </c>
      <c r="BI42" s="51">
        <f t="shared" si="45"/>
        <v>129</v>
      </c>
      <c r="BJ42" s="51">
        <f t="shared" si="45"/>
        <v>0</v>
      </c>
      <c r="BK42" s="51">
        <f t="shared" si="45"/>
        <v>0</v>
      </c>
      <c r="BL42" s="51">
        <f t="shared" si="45"/>
        <v>0</v>
      </c>
      <c r="BM42" s="51">
        <f t="shared" si="45"/>
        <v>0</v>
      </c>
      <c r="BN42" s="51">
        <f t="shared" si="45"/>
        <v>0</v>
      </c>
      <c r="BO42" s="51">
        <f t="shared" si="45"/>
        <v>7295</v>
      </c>
      <c r="BP42" s="51">
        <f t="shared" si="45"/>
        <v>33879</v>
      </c>
      <c r="BQ42" s="51">
        <f aca="true" t="shared" si="46" ref="BQ42:BW42">SUM(BQ7:BQ41)</f>
        <v>33293</v>
      </c>
      <c r="BR42" s="51">
        <f t="shared" si="46"/>
        <v>317</v>
      </c>
      <c r="BS42" s="51">
        <f t="shared" si="46"/>
        <v>81</v>
      </c>
      <c r="BT42" s="51">
        <f t="shared" si="46"/>
        <v>4</v>
      </c>
      <c r="BU42" s="51">
        <f t="shared" si="46"/>
        <v>0</v>
      </c>
      <c r="BV42" s="51">
        <f t="shared" si="46"/>
        <v>127</v>
      </c>
      <c r="BW42" s="51">
        <f t="shared" si="46"/>
        <v>57</v>
      </c>
    </row>
  </sheetData>
  <mergeCells count="85">
    <mergeCell ref="A42:C42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2004-03-03T00:09:34Z</dcterms:modified>
  <cp:category/>
  <cp:version/>
  <cp:contentType/>
  <cp:contentStatus/>
</cp:coreProperties>
</file>