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2"/>
  <workbookPr/>
  <mc:AlternateContent xmlns:mc="http://schemas.openxmlformats.org/markup-compatibility/2006">
    <mc:Choice Requires="x15">
      <x15ac:absPath xmlns:x15ac="http://schemas.microsoft.com/office/spreadsheetml/2010/11/ac" url="C:\Users\福武徹(FUKUTAKEToru)\Downloads\公共\様式\"/>
    </mc:Choice>
  </mc:AlternateContent>
  <xr:revisionPtr revIDLastSave="1" documentId="13_ncr:1_{AB96897E-3B98-4F59-8697-E794E90453EE}" xr6:coauthVersionLast="47" xr6:coauthVersionMax="47" xr10:uidLastSave="{41CD78D2-97DD-45C1-9C1C-CC3B5DADFCA4}"/>
  <bookViews>
    <workbookView xWindow="36210" yWindow="-105" windowWidth="21600" windowHeight="15645" activeTab="3" xr2:uid="{00000000-000D-0000-FFFF-FFFF00000000}"/>
  </bookViews>
  <sheets>
    <sheet name="様式7ｰ2（施設・通常）" sheetId="8" r:id="rId1"/>
    <sheet name="様式7ｰ2（嵩上げ_解体３分の１）" sheetId="9" r:id="rId2"/>
    <sheet name="様式7ｰ2（嵩上げ_解体２分の１)" sheetId="12" r:id="rId3"/>
    <sheet name="様式7ｰ２（嵩上げ_建屋活用５分の２)" sheetId="13" r:id="rId4"/>
    <sheet name="様式7-2別紙内訳" sheetId="10" r:id="rId5"/>
    <sheet name="トン単価別表" sheetId="11" state="hidden" r:id="rId6"/>
  </sheets>
  <definedNames>
    <definedName name="_xlnm.Print_Area" localSheetId="4">'様式7-2別紙内訳'!$A$1:$F$29</definedName>
    <definedName name="_xlnm.Print_Area" localSheetId="0">'様式7ｰ2（施設・通常）'!$A$1:$H$39</definedName>
    <definedName name="_xlnm.Print_Area" localSheetId="2">'様式7ｰ2（嵩上げ_解体２分の１)'!$A$1:$H$39</definedName>
    <definedName name="_xlnm.Print_Area" localSheetId="1">'様式7ｰ2（嵩上げ_解体３分の１）'!$A$1:$H$39</definedName>
    <definedName name="_xlnm.Print_Area" localSheetId="3">'様式7ｰ２（嵩上げ_建屋活用５分の２)'!$A$1:$H$38</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13" l="1"/>
  <c r="H29" i="12"/>
  <c r="D31" i="13"/>
  <c r="L30" i="13" a="1"/>
  <c r="L30" i="13" s="1"/>
  <c r="J30" i="13"/>
  <c r="E30" i="13" a="1"/>
  <c r="E30" i="13" s="1"/>
  <c r="D30" i="13"/>
  <c r="D32" i="13" s="1"/>
  <c r="J31" i="13" s="1"/>
  <c r="J32" i="13" s="1"/>
  <c r="J33" i="13" s="1"/>
  <c r="A37" i="13" s="1"/>
  <c r="J29" i="13"/>
  <c r="J28" i="13"/>
  <c r="H27" i="13"/>
  <c r="D27" i="13"/>
  <c r="H26" i="13"/>
  <c r="D26" i="13"/>
  <c r="H24" i="13"/>
  <c r="D24" i="13"/>
  <c r="H23" i="13"/>
  <c r="D22" i="13"/>
  <c r="H20" i="13"/>
  <c r="H19" i="13"/>
  <c r="H17" i="13"/>
  <c r="H16" i="13"/>
  <c r="H13" i="13"/>
  <c r="H12" i="13"/>
  <c r="H10" i="13"/>
  <c r="H9" i="13"/>
  <c r="C8" i="13"/>
  <c r="H6" i="13"/>
  <c r="D32" i="12" l="1"/>
  <c r="D31" i="12"/>
  <c r="D33" i="12" s="1"/>
  <c r="J29" i="12"/>
  <c r="J31" i="12" s="1"/>
  <c r="L31" i="12" s="1" a="1"/>
  <c r="L31" i="12" s="1"/>
  <c r="E30" i="12" s="1"/>
  <c r="A28" i="12"/>
  <c r="H27" i="12"/>
  <c r="D27" i="12"/>
  <c r="H26" i="12"/>
  <c r="D26" i="12"/>
  <c r="H24" i="12"/>
  <c r="D24" i="12"/>
  <c r="H23" i="12"/>
  <c r="D22" i="12"/>
  <c r="H20" i="12"/>
  <c r="H19" i="12"/>
  <c r="H17" i="12"/>
  <c r="H16" i="12"/>
  <c r="H13" i="12"/>
  <c r="H12" i="12"/>
  <c r="H10" i="12"/>
  <c r="H9" i="12"/>
  <c r="C8" i="12"/>
  <c r="H6" i="12"/>
  <c r="J32" i="12" l="1"/>
  <c r="J33" i="12" s="1"/>
  <c r="J34" i="12" s="1"/>
  <c r="A38" i="12" s="1"/>
  <c r="D24" i="9" l="1"/>
  <c r="D24" i="8"/>
  <c r="D22" i="8"/>
  <c r="A28" i="9"/>
  <c r="E30" i="8"/>
  <c r="C8" i="9"/>
  <c r="C16" i="10" l="1" a="1"/>
  <c r="C16" i="10" s="1"/>
  <c r="C7" i="10"/>
  <c r="C8" i="10" s="1"/>
  <c r="C11" i="10" s="1"/>
  <c r="C14" i="10" s="1"/>
  <c r="C15" i="10" s="1"/>
  <c r="C17" i="10" l="1"/>
  <c r="E30" i="9"/>
  <c r="D27" i="8" l="1"/>
  <c r="D31" i="9"/>
  <c r="D33" i="9" s="1"/>
  <c r="J29" i="9"/>
  <c r="J31" i="9" s="1"/>
  <c r="L31" i="9" s="1" a="1"/>
  <c r="L31" i="9" s="1"/>
  <c r="D27" i="9"/>
  <c r="H23" i="9"/>
  <c r="H24" i="9" s="1"/>
  <c r="H26" i="9" s="1"/>
  <c r="D22" i="9"/>
  <c r="H20" i="9"/>
  <c r="H16" i="9"/>
  <c r="H17" i="9" s="1"/>
  <c r="H13" i="9"/>
  <c r="H9" i="9"/>
  <c r="H10" i="9" s="1"/>
  <c r="H6" i="9"/>
  <c r="D31" i="8"/>
  <c r="D33" i="8" s="1"/>
  <c r="J29" i="8"/>
  <c r="J31" i="8" s="1"/>
  <c r="L31" i="8" s="1" a="1"/>
  <c r="L31" i="8" s="1"/>
  <c r="H23" i="8"/>
  <c r="H24" i="8" s="1"/>
  <c r="H20" i="8"/>
  <c r="H16" i="8"/>
  <c r="H17" i="8" s="1"/>
  <c r="H13" i="8"/>
  <c r="H9" i="8"/>
  <c r="H10" i="8" s="1"/>
  <c r="H6" i="8"/>
  <c r="D26" i="8" l="1"/>
  <c r="H19" i="9"/>
  <c r="D26" i="9"/>
  <c r="D32" i="9"/>
  <c r="J32" i="9" s="1"/>
  <c r="J33" i="9" s="1"/>
  <c r="J34" i="9" s="1"/>
  <c r="A38" i="9" s="1"/>
  <c r="H12" i="9"/>
  <c r="D32" i="8"/>
  <c r="J32" i="8" s="1"/>
  <c r="J33" i="8" s="1"/>
  <c r="J34" i="8" s="1"/>
  <c r="A38" i="8" s="1"/>
  <c r="H26" i="8"/>
  <c r="H12" i="8"/>
  <c r="H19" i="8"/>
  <c r="H27" i="9" l="1"/>
  <c r="H29" i="9" s="1"/>
  <c r="H27" i="8"/>
  <c r="H29" i="8" s="1"/>
  <c r="A28"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<sst xmlns="http://schemas.openxmlformats.org/spreadsheetml/2006/main" count="370" uniqueCount="187">
  <si>
    <t>様式７－２</t>
    <rPh sb="0" eb="2">
      <t>ヨウシキ</t>
    </rPh>
    <phoneticPr fontId="1"/>
  </si>
  <si>
    <t>令和○年度循環型社会形成推進交付金事業別表（実績報告）</t>
    <rPh sb="0" eb="2">
      <t>レイワ</t>
    </rPh>
    <rPh sb="3" eb="5">
      <t>ネンド</t>
    </rPh>
    <rPh sb="5" eb="7">
      <t>ジュンカン</t>
    </rPh>
    <rPh sb="7" eb="8">
      <t>ガタ</t>
    </rPh>
    <rPh sb="8" eb="10">
      <t>シャカイ</t>
    </rPh>
    <rPh sb="10" eb="12">
      <t>ケイセイ</t>
    </rPh>
    <rPh sb="12" eb="14">
      <t>スイシン</t>
    </rPh>
    <rPh sb="14" eb="17">
      <t>コウフキン</t>
    </rPh>
    <rPh sb="17" eb="19">
      <t>ジギョウ</t>
    </rPh>
    <rPh sb="19" eb="20">
      <t>ベツ</t>
    </rPh>
    <rPh sb="20" eb="21">
      <t>ピョウ</t>
    </rPh>
    <rPh sb="22" eb="24">
      <t>ジッセキ</t>
    </rPh>
    <rPh sb="24" eb="26">
      <t>ホウコク</t>
    </rPh>
    <phoneticPr fontId="1"/>
  </si>
  <si>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</si>
  <si>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</si>
  <si>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</si>
  <si>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</si>
  <si>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</si>
  <si>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</si>
  <si>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</si>
  <si>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t>
    <rPh sb="0" eb="2">
      <t>コウフ</t>
    </rPh>
    <rPh sb="2" eb="4">
      <t>タイショウ</t>
    </rPh>
    <rPh sb="4" eb="7">
      <t>ジギョウヒ</t>
    </rPh>
    <rPh sb="7" eb="9">
      <t>ジッセキ</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</si>
  <si>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</si>
  <si>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</si>
  <si>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</si>
  <si>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</si>
  <si>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エネルギー回収型廃棄物処理施設</t>
    <rPh sb="5" eb="8">
      <t>カイシュウガタ</t>
    </rPh>
    <rPh sb="8" eb="11">
      <t>ハイキブツ</t>
    </rPh>
    <rPh sb="11" eb="13">
      <t>ショリ</t>
    </rPh>
    <rPh sb="13" eb="15">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</si>
  <si>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</si>
  <si>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</si>
  <si>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</si>
  <si>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高効率ごみ発電施設</t>
    <rPh sb="0" eb="3">
      <t>コウコウリツ</t>
    </rPh>
    <rPh sb="5" eb="7">
      <t>ハツデン</t>
    </rPh>
    <rPh sb="7" eb="9">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</si>
  <si>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</si>
  <si>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</si>
  <si>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廃棄物運搬中継施設</t>
    <rPh sb="0" eb="3">
      <t>ハイキブツ</t>
    </rPh>
    <rPh sb="3" eb="5">
      <t>ウンパン</t>
    </rPh>
    <rPh sb="5" eb="7">
      <t>チュウケイ</t>
    </rPh>
    <rPh sb="7" eb="9">
      <t>シセツ</t>
    </rPh>
    <phoneticPr fontId="1"/>
  </si>
  <si>
    <t>交付対象事業費
（１／３事業）Ａ</t>
    <rPh sb="0" eb="2">
      <t>コウフ</t>
    </rPh>
    <rPh sb="2" eb="4">
      <t>タイショウ</t>
    </rPh>
    <rPh sb="4" eb="7">
      <t>ジギョウヒ</t>
    </rPh>
    <rPh sb="12" eb="14">
      <t>ジギョウ</t>
    </rPh>
    <phoneticPr fontId="1"/>
  </si>
  <si>
    <t>過年度受入済額
Ｒ</t>
    <rPh sb="0" eb="3">
      <t>カネンド</t>
    </rPh>
    <rPh sb="3" eb="5">
      <t>ウケイレ</t>
    </rPh>
    <rPh sb="5" eb="6">
      <t>ズミ</t>
    </rPh>
    <rPh sb="6" eb="7">
      <t>ガク</t>
    </rPh>
    <phoneticPr fontId="1"/>
  </si>
  <si>
    <t>有機性廃棄物リサイクル推進施設</t>
    <rPh sb="0" eb="3">
      <t>ユウキセイ</t>
    </rPh>
    <rPh sb="3" eb="6">
      <t>ハイキブツ</t>
    </rPh>
    <rPh sb="11" eb="13">
      <t>スイシン</t>
    </rPh>
    <rPh sb="13" eb="15">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</si>
  <si>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</si>
  <si>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</si>
  <si>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最終処分場</t>
    <rPh sb="0" eb="2">
      <t>サイシュウ</t>
    </rPh>
    <rPh sb="2" eb="5">
      <t>ショブンジョウ</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</si>
  <si>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</si>
  <si>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</si>
  <si>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</si>
  <si>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最終処分場再生事業</t>
    <rPh sb="0" eb="2">
      <t>サイシュウ</t>
    </rPh>
    <rPh sb="2" eb="5">
      <t>ショブンジョウ</t>
    </rPh>
    <rPh sb="5" eb="7">
      <t>サイセイ</t>
    </rPh>
    <rPh sb="7" eb="9">
      <t>ジギョウ</t>
    </rPh>
    <phoneticPr fontId="1"/>
  </si>
  <si>
    <r>
      <rPr>
        <b/>
        <sz val="11"/>
        <color rgb="FF000000"/>
        <rFont val="ＭＳ 明朝"/>
        <family val="1"/>
        <charset val="128"/>
      </rPr>
      <t xml:space="preserve">当該年度事業に係る経費の配分
</t>
    </r>
    <r>
      <rPr>
        <sz val="11"/>
        <color rgb="FF000000"/>
        <rFont val="ＭＳ 明朝"/>
        <family val="1"/>
        <charset val="128"/>
      </rPr>
      <t>（交付対象事業費）</t>
    </r>
  </si>
  <si>
    <t>前年度まで
Ｕ</t>
    <rPh sb="0" eb="3">
      <t>ゼンネンド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</si>
  <si>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</si>
  <si>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本工事費</t>
    <rPh sb="0" eb="3">
      <t>ホンコウジ</t>
    </rPh>
    <rPh sb="3" eb="4">
      <t>ヒ</t>
    </rPh>
    <phoneticPr fontId="1"/>
  </si>
  <si>
    <t>今年度
Ｖ</t>
    <rPh sb="0" eb="3">
      <t>コンネンド</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</si>
  <si>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</si>
  <si>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</si>
  <si>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</si>
  <si>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漂流・漂着ごみ処理施設</t>
    <rPh sb="0" eb="2">
      <t>ヒョウリュウ</t>
    </rPh>
    <rPh sb="3" eb="5">
      <t>ヒョウチャク</t>
    </rPh>
    <rPh sb="7" eb="9">
      <t>ショリ</t>
    </rPh>
    <rPh sb="9" eb="11">
      <t>シセツ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</si>
  <si>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</si>
  <si>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</si>
  <si>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コミュニティ・プラント</t>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</si>
  <si>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</si>
  <si>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</si>
  <si>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廃棄物処理施設基幹的設備改造</t>
    <rPh sb="0" eb="3">
      <t>ハイキブツ</t>
    </rPh>
    <rPh sb="3" eb="5">
      <t>ショリ</t>
    </rPh>
    <rPh sb="5" eb="7">
      <t>シセツ</t>
    </rPh>
    <rPh sb="7" eb="10">
      <t>キカンテキ</t>
    </rPh>
    <rPh sb="10" eb="12">
      <t>セツビ</t>
    </rPh>
    <rPh sb="12" eb="14">
      <t>カイゾウ</t>
    </rPh>
    <phoneticPr fontId="1"/>
  </si>
  <si>
    <t>調査費</t>
    <rPh sb="0" eb="3">
      <t>チョウサヒ</t>
    </rPh>
    <phoneticPr fontId="1"/>
  </si>
  <si>
    <t>単年度交付額
Ｚ＝Ｔ×Ｘ－Ｙ</t>
    <rPh sb="0" eb="3">
      <t>タンネンド</t>
    </rPh>
    <rPh sb="3" eb="5">
      <t>コウフ</t>
    </rPh>
    <rPh sb="5" eb="6">
      <t>ガク</t>
    </rPh>
    <phoneticPr fontId="1"/>
  </si>
  <si>
    <t>可燃性廃棄物直接埋立施設</t>
    <rPh sb="0" eb="3">
      <t>カネンセイ</t>
    </rPh>
    <rPh sb="3" eb="6">
      <t>ハイキブツ</t>
    </rPh>
    <rPh sb="6" eb="8">
      <t>チョクセツ</t>
    </rPh>
    <rPh sb="8" eb="10">
      <t>ウメタテ</t>
    </rPh>
    <rPh sb="10" eb="12">
      <t>シセツ</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</si>
  <si>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</si>
  <si>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</si>
  <si>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</si>
  <si>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焼却施設</t>
    <rPh sb="0" eb="2">
      <t>ショウキャク</t>
    </rPh>
    <rPh sb="2" eb="4">
      <t>シセツ</t>
    </rPh>
    <phoneticPr fontId="1"/>
  </si>
  <si>
    <t>その他</t>
    <rPh sb="2" eb="3">
      <t>タ</t>
    </rPh>
    <phoneticPr fontId="1"/>
  </si>
  <si>
    <t>前年度まで
ＡＢ</t>
    <rPh sb="0" eb="3">
      <t>ゼンネンド</t>
    </rPh>
    <phoneticPr fontId="1"/>
  </si>
  <si>
    <t>施設整備に関する計画支援事業</t>
    <rPh sb="0" eb="2">
      <t>シセツ</t>
    </rPh>
    <rPh sb="2" eb="4">
      <t>セイビ</t>
    </rPh>
    <rPh sb="5" eb="6">
      <t>カン</t>
    </rPh>
    <rPh sb="8" eb="10">
      <t>ケイカク</t>
    </rPh>
    <rPh sb="10" eb="12">
      <t>シエン</t>
    </rPh>
    <rPh sb="12" eb="14">
      <t>ジギョウ</t>
    </rPh>
    <phoneticPr fontId="1"/>
  </si>
  <si>
    <t>工事費計　Ｈ</t>
    <rPh sb="0" eb="3">
      <t>コウジヒ</t>
    </rPh>
    <rPh sb="3" eb="4">
      <t>ケイ</t>
    </rPh>
    <phoneticPr fontId="1"/>
  </si>
  <si>
    <t>今年度
ＡＣ</t>
    <rPh sb="0" eb="3">
      <t>コンネンド</t>
    </rPh>
    <phoneticPr fontId="1"/>
  </si>
  <si>
    <t>長期広域化・集約化計画策定支援事業</t>
    <rPh sb="0" eb="2">
      <t>チョウキ</t>
    </rPh>
    <rPh sb="2" eb="4">
      <t>コウイキ</t>
    </rPh>
    <rPh sb="4" eb="5">
      <t>カ</t>
    </rPh>
    <rPh sb="6" eb="8">
      <t>シュウヤク</t>
    </rPh>
    <rPh sb="8" eb="9">
      <t>カ</t>
    </rPh>
    <rPh sb="9" eb="11">
      <t>ケイカク</t>
    </rPh>
    <rPh sb="11" eb="13">
      <t>サクテイ</t>
    </rPh>
    <rPh sb="13" eb="15">
      <t>シエン</t>
    </rPh>
    <rPh sb="15" eb="17">
      <t>ジギョウ</t>
    </rPh>
    <phoneticPr fontId="1"/>
  </si>
  <si>
    <t>事務費　Ｉ</t>
    <rPh sb="0" eb="3">
      <t>ジムヒ</t>
    </rPh>
    <phoneticPr fontId="1"/>
  </si>
  <si>
    <r>
      <t xml:space="preserve">合計
</t>
    </r>
    <r>
      <rPr>
        <sz val="10"/>
        <rFont val="ＭＳ 明朝"/>
        <family val="1"/>
        <charset val="128"/>
      </rPr>
      <t>ＡＤ＝ＡＢ＋ＡＣ</t>
    </r>
    <rPh sb="0" eb="2">
      <t>ゴウケイ</t>
    </rPh>
    <phoneticPr fontId="1"/>
  </si>
  <si>
    <t>事業費
Ｊ＝Ｈ＋Ｉ</t>
    <rPh sb="0" eb="3">
      <t>ジギョウヒ</t>
    </rPh>
    <phoneticPr fontId="1"/>
  </si>
  <si>
    <t>進捗率
ＡＥ＝ＡＤ÷Ｂ</t>
    <rPh sb="0" eb="3">
      <t>シンチョクリツ</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</si>
  <si>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</si>
  <si>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</si>
  <si>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</si>
  <si>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t>単年度交付額
ＡＧ＝ＡＡ×ＡＥ－ＡＦ</t>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</si>
  <si>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</si>
  <si>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単年度交付額（実績）
ＡＨ＝Ｓ＋Ｚ＋ＡＧ</t>
    <rPh sb="0" eb="3">
      <t>タンネンド</t>
    </rPh>
    <rPh sb="3" eb="5">
      <t>コウフ</t>
    </rPh>
    <rPh sb="5" eb="6">
      <t>ガク</t>
    </rPh>
    <rPh sb="7" eb="9">
      <t>ジッセキ</t>
    </rPh>
    <phoneticPr fontId="1"/>
  </si>
  <si>
    <t>年度間調整による増額調整額
ＡＨ’</t>
    <rPh sb="0" eb="2">
      <t>ネンド</t>
    </rPh>
    <rPh sb="2" eb="3">
      <t>カン</t>
    </rPh>
    <rPh sb="3" eb="5">
      <t>チョウセイ</t>
    </rPh>
    <rPh sb="8" eb="10">
      <t>ゾウガク</t>
    </rPh>
    <rPh sb="10" eb="12">
      <t>チョウセイ</t>
    </rPh>
    <rPh sb="12" eb="13">
      <t>ガク</t>
    </rPh>
    <phoneticPr fontId="1"/>
  </si>
  <si>
    <t>事務費の算出方法</t>
    <rPh sb="0" eb="3">
      <t>ジムヒ</t>
    </rPh>
    <rPh sb="4" eb="6">
      <t>サンシュツ</t>
    </rPh>
    <rPh sb="6" eb="8">
      <t>ホウホウ</t>
    </rPh>
    <phoneticPr fontId="1"/>
  </si>
  <si>
    <t>交付金額
ＡＨ＋ＡＨ’</t>
    <rPh sb="0" eb="3">
      <t>コウフキン</t>
    </rPh>
    <rPh sb="3" eb="4">
      <t>ガク</t>
    </rPh>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</si>
  <si>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</si>
  <si>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</si>
  <si>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</si>
  <si>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</si>
  <si>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</si>
  <si>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</si>
  <si>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</si>
  <si>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</si>
  <si>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</si>
  <si>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</si>
  <si>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</si>
  <si>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</si>
  <si>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交付限度額
Ｍ＝Ｇ×１／３</t>
    <rPh sb="0" eb="2">
      <t>コウフ</t>
    </rPh>
    <rPh sb="2" eb="5">
      <t>ゲンドガク</t>
    </rPh>
    <phoneticPr fontId="1"/>
  </si>
  <si>
    <t>交付対象事業費
（１／３事業）Ｇ</t>
    <phoneticPr fontId="1"/>
  </si>
  <si>
    <r>
      <t>進捗率
Ｑ＝Ｐ÷</t>
    </r>
    <r>
      <rPr>
        <sz val="11"/>
        <color rgb="FFFF0000"/>
        <rFont val="ＭＳ 明朝"/>
        <family val="1"/>
        <charset val="128"/>
      </rPr>
      <t>Ｇ</t>
    </r>
    <rPh sb="0" eb="3">
      <t>シンチョクリツ</t>
    </rPh>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</si>
  <si>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</si>
  <si>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</si>
  <si>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</si>
  <si>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交付限度額
Ｔ＝Ｄ×２／５</t>
    <rPh sb="0" eb="2">
      <t>コウフ</t>
    </rPh>
    <rPh sb="2" eb="5">
      <t>ゲンドガク</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</si>
  <si>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</si>
  <si>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r>
      <t>進捗率
Ｘ＝Ｗ÷</t>
    </r>
    <r>
      <rPr>
        <sz val="11"/>
        <color rgb="FFFF0000"/>
        <rFont val="ＭＳ 明朝"/>
        <family val="1"/>
        <charset val="128"/>
      </rPr>
      <t>Ｄ</t>
    </r>
    <rPh sb="0" eb="3">
      <t>シンチョクリツ</t>
    </rPh>
    <phoneticPr fontId="1"/>
  </si>
  <si>
    <t>単年度交付額
Ｚ＝Ｔ×Ｘ－Ｙ</t>
    <rPh sb="0" eb="3">
      <t>タンネンド</t>
    </rPh>
    <rPh sb="3" eb="6">
      <t>コウフガク</t>
    </rPh>
    <phoneticPr fontId="1"/>
  </si>
  <si>
    <t>３／５事業</t>
    <rPh sb="3" eb="5">
      <t>ジギョウ</t>
    </rPh>
    <phoneticPr fontId="1"/>
  </si>
  <si>
    <t>交付限度額
ＡＡ＝Ｅ×３／５</t>
    <rPh sb="0" eb="2">
      <t>コウフ</t>
    </rPh>
    <rPh sb="2" eb="5">
      <t>ゲンドガク</t>
    </rPh>
    <phoneticPr fontId="1"/>
  </si>
  <si>
    <r>
      <rPr>
        <sz val="11"/>
        <color theme="1"/>
        <rFont val="ＭＳ 明朝"/>
        <family val="1"/>
        <charset val="128"/>
      </rPr>
      <t>合計</t>
    </r>
    <r>
      <rPr>
        <sz val="9"/>
        <color theme="1"/>
        <rFont val="ＭＳ 明朝"/>
        <family val="1"/>
        <charset val="128"/>
      </rPr>
      <t xml:space="preserve">
ＡＤ＝ＡＢ＋ＡＣ</t>
    </r>
    <rPh sb="0" eb="2">
      <t>ゴウケイ</t>
    </rPh>
    <phoneticPr fontId="1"/>
  </si>
  <si>
    <r>
      <t>進捗率
ＡＥ＝ＡＤ÷</t>
    </r>
    <r>
      <rPr>
        <sz val="11"/>
        <color rgb="FFFF0000"/>
        <rFont val="ＭＳ 明朝"/>
        <family val="1"/>
        <charset val="128"/>
      </rPr>
      <t>Ｅ</t>
    </r>
    <rPh sb="0" eb="3">
      <t>シンチョクリツ</t>
    </rPh>
    <phoneticPr fontId="1"/>
  </si>
  <si>
    <r>
      <t xml:space="preserve">単年度交付額
</t>
    </r>
    <r>
      <rPr>
        <sz val="9"/>
        <rFont val="ＭＳ 明朝"/>
        <family val="1"/>
        <charset val="128"/>
      </rPr>
      <t>ＡＧ＝ＡＡ×ＡＥ－ＡＦ</t>
    </r>
    <rPh sb="0" eb="3">
      <t>タンネンド</t>
    </rPh>
    <rPh sb="3" eb="6">
      <t>コウフガク</t>
    </rPh>
    <phoneticPr fontId="1"/>
  </si>
  <si>
    <t>交付金額（計算上の上限）ＡＨ＝Ｓ＋Ｚ＋ＡＧ</t>
    <rPh sb="0" eb="3">
      <t>コウフキン</t>
    </rPh>
    <rPh sb="3" eb="4">
      <t>ガク</t>
    </rPh>
    <rPh sb="5" eb="8">
      <t>ケイサンジョウ</t>
    </rPh>
    <rPh sb="9" eb="11">
      <t>ジョウゲン</t>
    </rPh>
    <phoneticPr fontId="1"/>
  </si>
  <si>
    <t>交付限度額
Ｍ＝Ｆ×１／２</t>
    <rPh sb="0" eb="2">
      <t>コウフ</t>
    </rPh>
    <rPh sb="2" eb="5">
      <t>ゲンドガク</t>
    </rPh>
    <phoneticPr fontId="1"/>
  </si>
  <si>
    <t>交付対象事業費
（１／２事業）Ｆ</t>
    <rPh sb="0" eb="2">
      <t>コウフ</t>
    </rPh>
    <rPh sb="2" eb="4">
      <t>タイショウ</t>
    </rPh>
    <rPh sb="4" eb="7">
      <t>ジギョウヒ</t>
    </rPh>
    <rPh sb="12" eb="14">
      <t>ジギョウ</t>
    </rPh>
    <phoneticPr fontId="1"/>
  </si>
  <si>
    <r>
      <t>進捗率
Ｑ＝Ｐ÷</t>
    </r>
    <r>
      <rPr>
        <sz val="11"/>
        <color rgb="FFFF0000"/>
        <rFont val="ＭＳ 明朝"/>
        <family val="1"/>
        <charset val="128"/>
      </rPr>
      <t>Ｆ</t>
    </r>
    <rPh sb="0" eb="3">
      <t>シンチョクリツ</t>
    </rPh>
    <phoneticPr fontId="1"/>
  </si>
  <si>
    <t>交付限度額
Ｏ＝Ｆ×１／３</t>
    <rPh sb="0" eb="2">
      <t>コウフ</t>
    </rPh>
    <rPh sb="2" eb="5">
      <t>ゲンドガク</t>
    </rPh>
    <phoneticPr fontId="1"/>
  </si>
  <si>
    <t>要綱の別表１の第３項を整備する際の廃焼却施設の解体費用であって、新たな施設が設置される市町村等の廃焼却施設の解体（交付率１/２）</t>
    <rPh sb="0" eb="2">
      <t>ヨウコウ</t>
    </rPh>
    <rPh sb="3" eb="5">
      <t>ベッピョウ</t>
    </rPh>
    <rPh sb="7" eb="8">
      <t>ダイ</t>
    </rPh>
    <rPh sb="9" eb="10">
      <t>コウ</t>
    </rPh>
    <rPh sb="11" eb="13">
      <t>セイビ</t>
    </rPh>
    <rPh sb="15" eb="16">
      <t>サイ</t>
    </rPh>
    <rPh sb="17" eb="18">
      <t>ハイ</t>
    </rPh>
    <rPh sb="18" eb="20">
      <t>ショウキャク</t>
    </rPh>
    <rPh sb="20" eb="22">
      <t>シセツ</t>
    </rPh>
    <rPh sb="23" eb="25">
      <t>カイタイ</t>
    </rPh>
    <rPh sb="25" eb="27">
      <t>ヒヨウ</t>
    </rPh>
    <rPh sb="32" eb="33">
      <t>アラ</t>
    </rPh>
    <rPh sb="35" eb="37">
      <t>シセツ</t>
    </rPh>
    <rPh sb="38" eb="40">
      <t>セッチ</t>
    </rPh>
    <rPh sb="43" eb="46">
      <t>シチョウソン</t>
    </rPh>
    <rPh sb="46" eb="47">
      <t>トウ</t>
    </rPh>
    <rPh sb="48" eb="49">
      <t>ハイ</t>
    </rPh>
    <rPh sb="49" eb="51">
      <t>ショウキャク</t>
    </rPh>
    <rPh sb="51" eb="53">
      <t>シセツ</t>
    </rPh>
    <rPh sb="54" eb="56">
      <t>カイタイ</t>
    </rPh>
    <rPh sb="57" eb="60">
      <t>コウフリツ</t>
    </rPh>
    <phoneticPr fontId="1"/>
  </si>
  <si>
    <t>前年度まで
Ｐ</t>
    <rPh sb="0" eb="3">
      <t>ゼンネンド</t>
    </rPh>
    <phoneticPr fontId="1"/>
  </si>
  <si>
    <t>今年度
Ｑ</t>
    <rPh sb="0" eb="3">
      <t>コンネンド</t>
    </rPh>
    <phoneticPr fontId="1"/>
  </si>
  <si>
    <t>合計
Ｒ＝Ｐ＋Ｑ</t>
    <rPh sb="0" eb="2">
      <t>ゴウケイ</t>
    </rPh>
    <phoneticPr fontId="1"/>
  </si>
  <si>
    <t>交付対象事業費
（１／３事業）Ｊ</t>
    <rPh sb="0" eb="2">
      <t>コウフ</t>
    </rPh>
    <rPh sb="2" eb="4">
      <t>タイショウ</t>
    </rPh>
    <rPh sb="4" eb="7">
      <t>ジギョウヒ</t>
    </rPh>
    <rPh sb="12" eb="14">
      <t>ジギョウ</t>
    </rPh>
    <phoneticPr fontId="1"/>
  </si>
  <si>
    <t>進捗率
Ｓ＝Ｒ÷Ｊ</t>
    <rPh sb="0" eb="3">
      <t>シンチョクリツ</t>
    </rPh>
    <phoneticPr fontId="1"/>
  </si>
  <si>
    <t>交付対象事業費
（１／２事業）Ｉ</t>
    <rPh sb="0" eb="2">
      <t>コウフ</t>
    </rPh>
    <rPh sb="2" eb="4">
      <t>タイショウ</t>
    </rPh>
    <rPh sb="4" eb="7">
      <t>ジギョウヒ</t>
    </rPh>
    <rPh sb="12" eb="14">
      <t>ジギョウ</t>
    </rPh>
    <phoneticPr fontId="1"/>
  </si>
  <si>
    <t>過年度受入済額
Ｔ</t>
    <rPh sb="0" eb="3">
      <t>カネンド</t>
    </rPh>
    <rPh sb="3" eb="5">
      <t>ウケイレ</t>
    </rPh>
    <rPh sb="5" eb="6">
      <t>ズミ</t>
    </rPh>
    <rPh sb="6" eb="7">
      <t>ガク</t>
    </rPh>
    <phoneticPr fontId="1"/>
  </si>
  <si>
    <t>交付対象事業費
（２／５事業）Ｈ</t>
    <rPh sb="0" eb="2">
      <t>コウフ</t>
    </rPh>
    <rPh sb="2" eb="4">
      <t>タイショウ</t>
    </rPh>
    <rPh sb="4" eb="7">
      <t>ジギョウヒ</t>
    </rPh>
    <rPh sb="12" eb="14">
      <t>ジギョウ</t>
    </rPh>
    <phoneticPr fontId="1"/>
  </si>
  <si>
    <t>単年度交付額
Ｕ＝Ｏ×Ｓ－Ｔ</t>
    <rPh sb="0" eb="3">
      <t>タンネンド</t>
    </rPh>
    <rPh sb="3" eb="6">
      <t>コウフガク</t>
    </rPh>
    <phoneticPr fontId="1"/>
  </si>
  <si>
    <t>交付限度額
Ⅴ＝Ｉ×１／２</t>
    <rPh sb="0" eb="2">
      <t>コウフ</t>
    </rPh>
    <rPh sb="2" eb="5">
      <t>ゲンドガク</t>
    </rPh>
    <phoneticPr fontId="1"/>
  </si>
  <si>
    <t>前年度まで
Ｗ</t>
    <rPh sb="0" eb="3">
      <t>ゼンネンド</t>
    </rPh>
    <phoneticPr fontId="1"/>
  </si>
  <si>
    <t>今年度
Ｘ</t>
    <rPh sb="0" eb="3">
      <t>コンネンド</t>
    </rPh>
    <phoneticPr fontId="1"/>
  </si>
  <si>
    <t>合計
Ｙ＝Ｗ＋Ｘ</t>
    <rPh sb="0" eb="2">
      <t>ゴウケイ</t>
    </rPh>
    <phoneticPr fontId="1"/>
  </si>
  <si>
    <t>進捗率
Ｚ＝Ｙ÷Ｉ</t>
    <rPh sb="0" eb="3">
      <t>シンチョクリツ</t>
    </rPh>
    <phoneticPr fontId="1"/>
  </si>
  <si>
    <t>過年度受入済額
ＡＡ</t>
    <rPh sb="0" eb="3">
      <t>カネンド</t>
    </rPh>
    <rPh sb="3" eb="5">
      <t>ウケイレ</t>
    </rPh>
    <rPh sb="5" eb="6">
      <t>ズミ</t>
    </rPh>
    <rPh sb="6" eb="7">
      <t>ガク</t>
    </rPh>
    <phoneticPr fontId="1"/>
  </si>
  <si>
    <t>単年度交付額
ＡＢ＝Ｖ×Ｚ－ＡＡ</t>
    <rPh sb="0" eb="3">
      <t>タンネンド</t>
    </rPh>
    <rPh sb="3" eb="6">
      <t>コウフガク</t>
    </rPh>
    <phoneticPr fontId="1"/>
  </si>
  <si>
    <t>交付限度額
ＡＣ＝Ｈ×２／５</t>
    <rPh sb="0" eb="2">
      <t>コウフ</t>
    </rPh>
    <rPh sb="2" eb="5">
      <t>ゲンドガク</t>
    </rPh>
    <phoneticPr fontId="1"/>
  </si>
  <si>
    <t>前年度まで
ＡⅮ</t>
    <rPh sb="0" eb="3">
      <t>ゼンネンド</t>
    </rPh>
    <phoneticPr fontId="1"/>
  </si>
  <si>
    <t>工事費計　Ｋ</t>
    <rPh sb="0" eb="3">
      <t>コウジヒ</t>
    </rPh>
    <rPh sb="3" eb="4">
      <t>ケイ</t>
    </rPh>
    <phoneticPr fontId="1"/>
  </si>
  <si>
    <t>今年度
ＡＥ</t>
    <rPh sb="0" eb="3">
      <t>コンネンド</t>
    </rPh>
    <phoneticPr fontId="1"/>
  </si>
  <si>
    <t>事務費　Ｌ</t>
    <rPh sb="0" eb="3">
      <t>ジムヒ</t>
    </rPh>
    <phoneticPr fontId="1"/>
  </si>
  <si>
    <r>
      <rPr>
        <sz val="11"/>
        <rFont val="ＭＳ 明朝"/>
        <family val="1"/>
        <charset val="128"/>
      </rPr>
      <t>合計</t>
    </r>
    <r>
      <rPr>
        <sz val="9"/>
        <rFont val="ＭＳ 明朝"/>
        <family val="1"/>
        <charset val="128"/>
      </rPr>
      <t xml:space="preserve">
ＡＦ＝ＡＤ＋ＡＥ</t>
    </r>
    <rPh sb="0" eb="2">
      <t>ゴウケイ</t>
    </rPh>
    <phoneticPr fontId="1"/>
  </si>
  <si>
    <t>事業費
Ｍ＝Ｋ＋Ｌ</t>
    <rPh sb="0" eb="3">
      <t>ジギョウヒ</t>
    </rPh>
    <phoneticPr fontId="1"/>
  </si>
  <si>
    <t>進捗率
ＡＧ＝ＡＦ÷Ｈ</t>
    <rPh sb="0" eb="3">
      <t>シンチョクリツ</t>
    </rPh>
    <phoneticPr fontId="1"/>
  </si>
  <si>
    <t>控除額　Ｎ</t>
    <rPh sb="0" eb="3">
      <t>コウジョガク</t>
    </rPh>
    <phoneticPr fontId="1"/>
  </si>
  <si>
    <t>過年度受入済額
ＡＨ</t>
    <rPh sb="0" eb="3">
      <t>カネンド</t>
    </rPh>
    <rPh sb="3" eb="5">
      <t>ウケイレ</t>
    </rPh>
    <rPh sb="5" eb="6">
      <t>ズミ</t>
    </rPh>
    <rPh sb="6" eb="7">
      <t>ガク</t>
    </rPh>
    <phoneticPr fontId="1"/>
  </si>
  <si>
    <t>交付対象事業費
Ｌ＝Ｍ－Ｎ</t>
    <rPh sb="0" eb="2">
      <t>コウフ</t>
    </rPh>
    <rPh sb="2" eb="4">
      <t>タイショウ</t>
    </rPh>
    <rPh sb="4" eb="7">
      <t>ジギョウヒ</t>
    </rPh>
    <phoneticPr fontId="1"/>
  </si>
  <si>
    <r>
      <t xml:space="preserve">単年度交付額
</t>
    </r>
    <r>
      <rPr>
        <sz val="9"/>
        <rFont val="ＭＳ 明朝"/>
        <family val="1"/>
        <charset val="128"/>
      </rPr>
      <t>ＡＩ＝ＡＣ×ＡＧ－ＡＨ</t>
    </r>
    <rPh sb="0" eb="3">
      <t>タンネンド</t>
    </rPh>
    <rPh sb="3" eb="6">
      <t>コウフガク</t>
    </rPh>
    <phoneticPr fontId="1"/>
  </si>
  <si>
    <t>交付金額（計算上の上限）ＡＪ＝Ｕ＋ＡＢ＋ＡＩ</t>
    <rPh sb="0" eb="3">
      <t>コウフキン</t>
    </rPh>
    <rPh sb="3" eb="4">
      <t>ガク</t>
    </rPh>
    <rPh sb="5" eb="8">
      <t>ケイサンジョウ</t>
    </rPh>
    <rPh sb="9" eb="11">
      <t>ジョウゲン</t>
    </rPh>
    <phoneticPr fontId="1"/>
  </si>
  <si>
    <t>年度間調整による増額調整額
ＡＪ’</t>
    <rPh sb="0" eb="2">
      <t>ネンド</t>
    </rPh>
    <rPh sb="2" eb="3">
      <t>カン</t>
    </rPh>
    <rPh sb="3" eb="5">
      <t>チョウセイ</t>
    </rPh>
    <rPh sb="8" eb="10">
      <t>ゾウガク</t>
    </rPh>
    <rPh sb="10" eb="12">
      <t>チョウセイ</t>
    </rPh>
    <rPh sb="12" eb="13">
      <t>ガク</t>
    </rPh>
    <phoneticPr fontId="1"/>
  </si>
  <si>
    <r>
      <t xml:space="preserve">工期全体の工事費（工事雑費を除く）
</t>
    </r>
    <r>
      <rPr>
        <sz val="11"/>
        <rFont val="ＭＳ 明朝"/>
        <family val="1"/>
        <charset val="128"/>
      </rPr>
      <t>（ＡＫ）</t>
    </r>
    <rPh sb="0" eb="2">
      <t>コウキ</t>
    </rPh>
    <rPh sb="2" eb="4">
      <t>ゼンタイ</t>
    </rPh>
    <rPh sb="5" eb="8">
      <t>コウジヒ</t>
    </rPh>
    <rPh sb="9" eb="11">
      <t>コウジ</t>
    </rPh>
    <rPh sb="11" eb="13">
      <t>ザッピ</t>
    </rPh>
    <rPh sb="14" eb="15">
      <t>ノゾ</t>
    </rPh>
    <phoneticPr fontId="1"/>
  </si>
  <si>
    <t>交付金額
ＡJ＋ＡJ’</t>
    <rPh sb="0" eb="3">
      <t>コウフキン</t>
    </rPh>
    <rPh sb="3" eb="4">
      <t>ガク</t>
    </rPh>
    <phoneticPr fontId="1"/>
  </si>
  <si>
    <t>事務費率（ＡＬ）</t>
    <rPh sb="0" eb="2">
      <t>ジム</t>
    </rPh>
    <rPh sb="2" eb="4">
      <t>ヒリツ</t>
    </rPh>
    <phoneticPr fontId="1"/>
  </si>
  <si>
    <t>事務費限度額
（ＡＸ）＝（ＡＫ）×（ＡＬ）</t>
    <rPh sb="0" eb="3">
      <t>ジムヒ</t>
    </rPh>
    <rPh sb="3" eb="6">
      <t>ゲンドガク</t>
    </rPh>
    <phoneticPr fontId="1"/>
  </si>
  <si>
    <t>□</t>
  </si>
  <si>
    <t>様式７－２(焼却施設及び交付要綱第５項第２項に基づく事業に限る）別紙内訳</t>
    <rPh sb="0" eb="2">
      <t>ヨウシキ</t>
    </rPh>
    <rPh sb="6" eb="8">
      <t>ショウキャク</t>
    </rPh>
    <rPh sb="8" eb="10">
      <t>シセツ</t>
    </rPh>
    <rPh sb="10" eb="11">
      <t>オヨ</t>
    </rPh>
    <rPh sb="12" eb="14">
      <t>コウフ</t>
    </rPh>
    <rPh sb="14" eb="16">
      <t>ヨウコウ</t>
    </rPh>
    <rPh sb="16" eb="17">
      <t>ダイ</t>
    </rPh>
    <rPh sb="18" eb="19">
      <t>コウ</t>
    </rPh>
    <rPh sb="19" eb="20">
      <t>ダイ</t>
    </rPh>
    <rPh sb="21" eb="22">
      <t>コウ</t>
    </rPh>
    <rPh sb="23" eb="24">
      <t>モト</t>
    </rPh>
    <rPh sb="26" eb="28">
      <t>ジギョウ</t>
    </rPh>
    <rPh sb="29" eb="30">
      <t>カギ</t>
    </rPh>
    <rPh sb="32" eb="34">
      <t>ベッシ</t>
    </rPh>
    <rPh sb="34" eb="36">
      <t>ウチワケ</t>
    </rPh>
    <phoneticPr fontId="1"/>
  </si>
  <si>
    <t>交付要綱別表１備考第１項及び第２項に基づく交付対象事業費の算出</t>
    <rPh sb="0" eb="2">
      <t>コウフ</t>
    </rPh>
    <rPh sb="2" eb="4">
      <t>ヨウコウ</t>
    </rPh>
    <rPh sb="4" eb="6">
      <t>ベッピョウ</t>
    </rPh>
    <rPh sb="7" eb="9">
      <t>ビコウ</t>
    </rPh>
    <rPh sb="9" eb="10">
      <t>ダイ</t>
    </rPh>
    <rPh sb="11" eb="12">
      <t>コウ</t>
    </rPh>
    <rPh sb="12" eb="13">
      <t>オヨ</t>
    </rPh>
    <rPh sb="14" eb="15">
      <t>ダイ</t>
    </rPh>
    <rPh sb="16" eb="17">
      <t>コウ</t>
    </rPh>
    <rPh sb="18" eb="19">
      <t>モト</t>
    </rPh>
    <rPh sb="21" eb="23">
      <t>コウフ</t>
    </rPh>
    <rPh sb="23" eb="25">
      <t>タイショウ</t>
    </rPh>
    <rPh sb="25" eb="28">
      <t>ジギョウヒ</t>
    </rPh>
    <rPh sb="29" eb="31">
      <t>サンシュツ</t>
    </rPh>
    <phoneticPr fontId="1"/>
  </si>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</sst>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s>
  <fonts count="15">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sz val="10"/>
      <name val="ＭＳ 明朝"/>
      <family val="1"/>
      <charset val="128"/>
    </font>
    <font>
      <b/>
      <sz val="12"/>
      <name val="ＭＳ 明朝"/>
      <family val="1"/>
      <charset val="128"/>
    </font>
    <font>
      <sz val="11"/>
      <name val="ＭＳ Ｐゴシック"/>
      <family val="3"/>
      <charset val="128"/>
    </font>
    <font>
      <sz val="12"/>
      <color theme="1"/>
      <name val="ＭＳ 明朝"/>
      <family val="1"/>
      <charset val="128"/>
    </font>
    <font>
      <sz val="12"/>
      <name val="ＭＳ 明朝"/>
      <family val="1"/>
      <charset val="128"/>
    </font>
    <font>
      <sz val="11"/>
      <color theme="1"/>
      <name val="ＭＳ 明朝"/>
      <family val="1"/>
      <charset val="128"/>
    </font>
    <font>
      <sz val="9"/>
      <color theme="1"/>
      <name val="ＭＳ 明朝"/>
      <family val="1"/>
      <charset val="128"/>
    </font>
    <font>
      <b/>
      <sz val="11"/>
      <color rgb="FF000000"/>
      <name val="ＭＳ 明朝"/>
      <family val="1"/>
      <charset val="128"/>
    </font>
    <font>
      <sz val="11"/>
      <color rgb="FF000000"/>
      <name val="ＭＳ 明朝"/>
      <family val="1"/>
      <charset val="128"/>
    </font>
    <font>
      <sz val="11"/>
      <color rgb="FFFF0000"/>
      <name val="ＭＳ 明朝"/>
      <family val="1"/>
      <charset val="128"/>
    </font>
  </fonts>
  <fills count="7">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92D050"/>
        <bgColor rgb="FF000000"/>
      </patternFill>
    </fill>
  </fills>
  <borders count="52">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235">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6" xfId="0" applyFont="1" applyBorder="1" applyAlignment="1">
      <alignment vertical="center" wrapText="1"/>
    </xf>
    <xf numFmtId="0" fontId="2" fillId="0" borderId="14" xfId="0" applyFont="1" applyBorder="1">
      <alignment vertical="center"/>
    </xf>
    <xf numFmtId="0" fontId="2" fillId="0" borderId="6" xfId="0" applyFont="1" applyBorder="1">
      <alignment vertical="center"/>
    </xf>
    <xf numFmtId="0" fontId="2" fillId="0" borderId="17" xfId="0" applyFont="1" applyBorder="1" applyAlignment="1">
      <alignment vertical="center" wrapText="1"/>
    </xf>
    <xf numFmtId="0" fontId="2" fillId="0" borderId="20" xfId="0" applyFont="1" applyBorder="1" applyAlignment="1">
      <alignment vertical="center" wrapText="1"/>
    </xf>
    <xf numFmtId="0" fontId="2" fillId="0" borderId="22" xfId="0" applyFont="1" applyBorder="1">
      <alignment vertical="center"/>
    </xf>
    <xf numFmtId="0" fontId="2" fillId="0" borderId="23" xfId="0" applyFont="1" applyBorder="1">
      <alignment vertical="center"/>
    </xf>
    <xf numFmtId="176" fontId="2" fillId="0" borderId="3" xfId="0" applyNumberFormat="1" applyFont="1" applyBorder="1">
      <alignment vertical="center"/>
    </xf>
    <xf numFmtId="176" fontId="2" fillId="0" borderId="15" xfId="0" applyNumberFormat="1" applyFont="1" applyBorder="1">
      <alignment vertical="center"/>
    </xf>
    <xf numFmtId="176" fontId="2" fillId="0" borderId="21" xfId="0" applyNumberFormat="1" applyFont="1" applyBorder="1">
      <alignment vertical="center"/>
    </xf>
    <xf numFmtId="176" fontId="2" fillId="0" borderId="4" xfId="0" applyNumberFormat="1" applyFont="1" applyBorder="1">
      <alignment vertical="center"/>
    </xf>
    <xf numFmtId="178" fontId="2" fillId="0" borderId="15" xfId="0" applyNumberFormat="1" applyFont="1" applyBorder="1">
      <alignment vertical="center"/>
    </xf>
    <xf numFmtId="176" fontId="2" fillId="2" borderId="3" xfId="0" applyNumberFormat="1" applyFont="1" applyFill="1" applyBorder="1" applyProtection="1">
      <alignment vertical="center"/>
      <protection locked="0"/>
    </xf>
    <xf numFmtId="176" fontId="2" fillId="2" borderId="15"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7" fontId="2" fillId="0" borderId="3" xfId="0" applyNumberFormat="1" applyFont="1" applyBorder="1" applyProtection="1">
      <alignment vertical="center"/>
      <protection locked="0"/>
    </xf>
    <xf numFmtId="0" fontId="2" fillId="0" borderId="29" xfId="0" applyFont="1" applyBorder="1">
      <alignment vertical="center"/>
    </xf>
    <xf numFmtId="0" fontId="2" fillId="0" borderId="30" xfId="0" applyFont="1" applyBorder="1">
      <alignment vertical="center"/>
    </xf>
    <xf numFmtId="176" fontId="2" fillId="0" borderId="35" xfId="0" applyNumberFormat="1" applyFont="1" applyBorder="1">
      <alignment vertical="center"/>
    </xf>
    <xf numFmtId="0" fontId="2" fillId="0" borderId="33" xfId="0" applyFont="1" applyBorder="1">
      <alignment vertical="center"/>
    </xf>
    <xf numFmtId="0" fontId="2" fillId="0" borderId="40" xfId="0" applyFont="1" applyBorder="1">
      <alignment vertical="center"/>
    </xf>
    <xf numFmtId="0" fontId="2" fillId="0" borderId="2" xfId="0" applyFont="1" applyBorder="1">
      <alignment vertical="center"/>
    </xf>
    <xf numFmtId="0" fontId="2" fillId="0" borderId="5" xfId="0" applyFont="1" applyBorder="1">
      <alignment vertical="center"/>
    </xf>
    <xf numFmtId="177" fontId="2" fillId="0" borderId="3" xfId="0" applyNumberFormat="1" applyFont="1" applyBorder="1">
      <alignment vertical="center"/>
    </xf>
    <xf numFmtId="0" fontId="2" fillId="0" borderId="19" xfId="0" applyFont="1" applyBorder="1">
      <alignment vertical="center"/>
    </xf>
    <xf numFmtId="0" fontId="2" fillId="0" borderId="20" xfId="0" applyFont="1" applyBorder="1">
      <alignment vertical="center"/>
    </xf>
    <xf numFmtId="0" fontId="2" fillId="0" borderId="43" xfId="0" applyFont="1" applyBorder="1">
      <alignment vertical="center"/>
    </xf>
    <xf numFmtId="176" fontId="2" fillId="0" borderId="45" xfId="0" applyNumberFormat="1" applyFont="1" applyBorder="1">
      <alignment vertical="center"/>
    </xf>
    <xf numFmtId="176" fontId="2" fillId="0" borderId="0" xfId="0" applyNumberFormat="1" applyFont="1" applyAlignment="1">
      <alignment horizontal="center" vertical="center"/>
    </xf>
    <xf numFmtId="0" fontId="2" fillId="3" borderId="40" xfId="0" applyFont="1" applyFill="1" applyBorder="1">
      <alignment vertical="center"/>
    </xf>
    <xf numFmtId="0" fontId="2" fillId="3" borderId="8" xfId="0" applyFont="1" applyFill="1" applyBorder="1">
      <alignment vertical="center"/>
    </xf>
    <xf numFmtId="176" fontId="2" fillId="2" borderId="47" xfId="0" applyNumberFormat="1" applyFont="1" applyFill="1" applyBorder="1" applyProtection="1">
      <alignment vertical="center"/>
      <protection locked="0"/>
    </xf>
    <xf numFmtId="0" fontId="2" fillId="3" borderId="9" xfId="0" applyFont="1" applyFill="1" applyBorder="1">
      <alignment vertical="center"/>
    </xf>
    <xf numFmtId="0" fontId="2" fillId="3" borderId="0" xfId="0" applyFont="1" applyFill="1">
      <alignment vertical="center"/>
    </xf>
    <xf numFmtId="0" fontId="2" fillId="3" borderId="10" xfId="0" applyFont="1" applyFill="1" applyBorder="1">
      <alignment vertical="center"/>
    </xf>
    <xf numFmtId="0" fontId="2" fillId="3" borderId="9" xfId="0" applyFont="1" applyFill="1" applyBorder="1" applyAlignment="1">
      <alignment horizontal="center" vertical="center"/>
    </xf>
    <xf numFmtId="0" fontId="2" fillId="4" borderId="40" xfId="0" applyFont="1" applyFill="1" applyBorder="1">
      <alignment vertical="center"/>
    </xf>
    <xf numFmtId="0" fontId="2" fillId="4" borderId="8" xfId="0" applyFont="1" applyFill="1" applyBorder="1">
      <alignment vertical="center"/>
    </xf>
    <xf numFmtId="0" fontId="2" fillId="4" borderId="9" xfId="0" applyFont="1" applyFill="1" applyBorder="1" applyAlignment="1">
      <alignment horizontal="center" vertical="center"/>
    </xf>
    <xf numFmtId="0" fontId="2" fillId="4" borderId="0" xfId="0" applyFont="1" applyFill="1">
      <alignment vertical="center"/>
    </xf>
    <xf numFmtId="0" fontId="2" fillId="4" borderId="10" xfId="0" applyFont="1" applyFill="1" applyBorder="1">
      <alignment vertical="center"/>
    </xf>
    <xf numFmtId="0" fontId="2" fillId="0" borderId="44" xfId="0" applyFont="1" applyBorder="1">
      <alignment vertical="center"/>
    </xf>
    <xf numFmtId="0" fontId="2" fillId="4" borderId="12" xfId="0" applyFont="1" applyFill="1" applyBorder="1" applyAlignment="1">
      <alignment horizontal="center" vertical="center"/>
    </xf>
    <xf numFmtId="0" fontId="2" fillId="4" borderId="12" xfId="0" applyFont="1" applyFill="1" applyBorder="1">
      <alignment vertical="center"/>
    </xf>
    <xf numFmtId="0" fontId="2" fillId="4" borderId="13" xfId="0" applyFont="1" applyFill="1" applyBorder="1">
      <alignment vertical="center"/>
    </xf>
    <xf numFmtId="0" fontId="2" fillId="2" borderId="38" xfId="0" applyFont="1" applyFill="1" applyBorder="1" applyAlignment="1" applyProtection="1">
      <alignment vertical="center" wrapText="1"/>
      <protection locked="0"/>
    </xf>
    <xf numFmtId="0" fontId="2" fillId="4" borderId="0" xfId="0" applyFont="1" applyFill="1" applyAlignment="1">
      <alignment horizontal="center" vertical="center"/>
    </xf>
    <xf numFmtId="0" fontId="6" fillId="0" borderId="29" xfId="0" applyFont="1" applyBorder="1" applyAlignment="1" applyProtection="1">
      <alignment horizontal="center" vertical="center" wrapText="1"/>
      <protection locked="0"/>
    </xf>
    <xf numFmtId="176" fontId="2" fillId="0" borderId="27" xfId="0" applyNumberFormat="1" applyFont="1" applyBorder="1" applyAlignment="1">
      <alignment horizontal="right" vertical="center" wrapText="1"/>
    </xf>
    <xf numFmtId="0" fontId="2" fillId="0" borderId="0" xfId="0" applyFont="1" applyAlignment="1"/>
    <xf numFmtId="0" fontId="2" fillId="0" borderId="24" xfId="0" applyFont="1" applyBorder="1" applyAlignment="1">
      <alignment horizontal="left" vertical="center" wrapText="1" indent="1" shrinkToFit="1"/>
    </xf>
    <xf numFmtId="179" fontId="2" fillId="2" borderId="21" xfId="0" applyNumberFormat="1" applyFont="1" applyFill="1" applyBorder="1" applyAlignment="1" applyProtection="1">
      <alignment horizontal="center" vertical="center" wrapText="1"/>
      <protection locked="0"/>
    </xf>
    <xf numFmtId="0" fontId="2" fillId="0" borderId="6" xfId="0" applyFont="1" applyBorder="1" applyAlignment="1">
      <alignment horizontal="left" vertical="center" wrapText="1" indent="1" shrinkToFit="1"/>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182" fontId="2" fillId="0" borderId="3" xfId="0" applyNumberFormat="1" applyFont="1" applyBorder="1" applyAlignment="1">
      <alignment horizontal="center" vertical="center" wrapText="1"/>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0" fontId="2" fillId="0" borderId="6" xfId="0" applyFont="1" applyBorder="1" applyAlignment="1">
      <alignment horizontal="left" vertical="center" wrapText="1" indent="1"/>
    </xf>
    <xf numFmtId="182" fontId="2" fillId="2" borderId="3" xfId="0" applyNumberFormat="1" applyFont="1" applyFill="1" applyBorder="1" applyAlignment="1" applyProtection="1">
      <alignment horizontal="center" vertical="center"/>
      <protection locked="0"/>
    </xf>
    <xf numFmtId="38" fontId="2" fillId="2" borderId="3" xfId="1" applyFont="1" applyFill="1" applyBorder="1" applyProtection="1">
      <alignment vertical="center"/>
      <protection locked="0"/>
    </xf>
    <xf numFmtId="0" fontId="2" fillId="0" borderId="30" xfId="0" applyFont="1" applyBorder="1" applyAlignment="1">
      <alignment horizontal="left" vertical="center" wrapText="1" indent="1"/>
    </xf>
    <xf numFmtId="38" fontId="2" fillId="0" borderId="4" xfId="1" applyFont="1" applyBorder="1">
      <alignment vertical="center"/>
    </xf>
    <xf numFmtId="0" fontId="2" fillId="0" borderId="23" xfId="0" applyFont="1" applyBorder="1" applyAlignment="1">
      <alignment horizontal="left" vertical="center" wrapText="1" indent="1"/>
    </xf>
    <xf numFmtId="38" fontId="2" fillId="0" borderId="1" xfId="1" applyFont="1" applyBorder="1">
      <alignment vertical="center"/>
    </xf>
    <xf numFmtId="38" fontId="2" fillId="0" borderId="3" xfId="1" applyFont="1" applyBorder="1">
      <alignment vertical="center"/>
    </xf>
    <xf numFmtId="0" fontId="3" fillId="0" borderId="30" xfId="0" applyFont="1" applyBorder="1" applyAlignment="1">
      <alignment horizontal="left" vertical="center" wrapText="1" indent="1"/>
    </xf>
    <xf numFmtId="38" fontId="3" fillId="0" borderId="4" xfId="1" applyFont="1" applyBorder="1">
      <alignment vertical="center"/>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0" fontId="2" fillId="0" borderId="17" xfId="0" applyFont="1" applyBorder="1" applyProtection="1">
      <alignment vertical="center"/>
      <protection locked="0"/>
    </xf>
    <xf numFmtId="0" fontId="2" fillId="0" borderId="0" xfId="0" applyFont="1" applyAlignment="1">
      <alignment vertical="center" wrapText="1"/>
    </xf>
    <xf numFmtId="0" fontId="2" fillId="5" borderId="17" xfId="0" applyFont="1" applyFill="1" applyBorder="1" applyProtection="1">
      <alignment vertical="center"/>
      <protection locked="0"/>
    </xf>
    <xf numFmtId="0" fontId="2" fillId="5" borderId="17" xfId="0" applyFont="1" applyFill="1" applyBorder="1">
      <alignment vertical="center"/>
    </xf>
    <xf numFmtId="0" fontId="0" fillId="0" borderId="17" xfId="0" applyBorder="1">
      <alignment vertical="center"/>
    </xf>
    <xf numFmtId="0" fontId="0" fillId="0" borderId="17" xfId="0" applyBorder="1" applyAlignment="1">
      <alignment vertical="center" wrapText="1"/>
    </xf>
    <xf numFmtId="0" fontId="8" fillId="0" borderId="17" xfId="0" applyFont="1" applyBorder="1" applyAlignment="1">
      <alignment horizontal="justify" vertical="center" wrapText="1"/>
    </xf>
    <xf numFmtId="0" fontId="2" fillId="3" borderId="46" xfId="0" applyFont="1" applyFill="1" applyBorder="1" applyAlignment="1">
      <alignment horizontal="center" vertical="center"/>
    </xf>
    <xf numFmtId="176" fontId="2" fillId="4" borderId="46" xfId="0" applyNumberFormat="1" applyFont="1" applyFill="1" applyBorder="1" applyAlignment="1">
      <alignment horizontal="center" vertical="center"/>
    </xf>
    <xf numFmtId="0" fontId="2" fillId="4" borderId="11" xfId="0" applyFont="1" applyFill="1" applyBorder="1">
      <alignment vertical="center"/>
    </xf>
    <xf numFmtId="0" fontId="0" fillId="0" borderId="0" xfId="0" applyAlignment="1">
      <alignment vertical="center" wrapText="1"/>
    </xf>
    <xf numFmtId="0" fontId="9" fillId="0" borderId="0" xfId="0" applyFont="1" applyAlignment="1">
      <alignment horizontal="justify" vertical="center" wrapText="1"/>
    </xf>
    <xf numFmtId="176" fontId="2" fillId="0" borderId="15" xfId="0" applyNumberFormat="1" applyFont="1" applyBorder="1" applyAlignment="1">
      <alignment horizontal="right" vertical="center" shrinkToFit="1"/>
    </xf>
    <xf numFmtId="0" fontId="10" fillId="0" borderId="17" xfId="0" applyFont="1" applyBorder="1" applyAlignment="1">
      <alignment vertical="center" wrapText="1"/>
    </xf>
    <xf numFmtId="0" fontId="11" fillId="0" borderId="17" xfId="0" applyFont="1" applyBorder="1" applyAlignment="1">
      <alignment vertical="center" wrapText="1"/>
    </xf>
    <xf numFmtId="0" fontId="4" fillId="0" borderId="17" xfId="0" applyFont="1" applyBorder="1" applyAlignment="1">
      <alignment vertical="center" wrapText="1"/>
    </xf>
    <xf numFmtId="0" fontId="2" fillId="3" borderId="46" xfId="0" applyFont="1" applyFill="1" applyBorder="1" applyAlignment="1" applyProtection="1">
      <alignment horizontal="center" vertical="center"/>
      <protection locked="0"/>
    </xf>
    <xf numFmtId="0" fontId="2" fillId="3" borderId="40" xfId="0" applyFont="1" applyFill="1" applyBorder="1" applyProtection="1">
      <alignment vertical="center"/>
      <protection locked="0"/>
    </xf>
    <xf numFmtId="0" fontId="2" fillId="3" borderId="8" xfId="0" applyFont="1" applyFill="1" applyBorder="1" applyProtection="1">
      <alignment vertical="center"/>
      <protection locked="0"/>
    </xf>
    <xf numFmtId="0" fontId="3" fillId="0" borderId="9" xfId="0" applyFont="1" applyBorder="1">
      <alignment vertical="center"/>
    </xf>
    <xf numFmtId="0" fontId="2" fillId="3" borderId="0" xfId="0" applyFont="1" applyFill="1" applyProtection="1">
      <alignment vertical="center"/>
      <protection locked="0"/>
    </xf>
    <xf numFmtId="0" fontId="2" fillId="3" borderId="10" xfId="0" applyFont="1" applyFill="1" applyBorder="1" applyProtection="1">
      <alignment vertical="center"/>
      <protection locked="0"/>
    </xf>
    <xf numFmtId="0" fontId="2" fillId="3" borderId="9" xfId="0" applyFont="1" applyFill="1" applyBorder="1" applyAlignment="1" applyProtection="1">
      <alignment horizontal="center" vertical="center"/>
      <protection locked="0"/>
    </xf>
    <xf numFmtId="176" fontId="2" fillId="4" borderId="46" xfId="0" applyNumberFormat="1" applyFont="1" applyFill="1" applyBorder="1" applyAlignment="1" applyProtection="1">
      <alignment horizontal="center" vertical="center"/>
      <protection locked="0"/>
    </xf>
    <xf numFmtId="0" fontId="2" fillId="4" borderId="40" xfId="0" applyFont="1" applyFill="1" applyBorder="1" applyProtection="1">
      <alignment vertical="center"/>
      <protection locked="0"/>
    </xf>
    <xf numFmtId="0" fontId="2" fillId="4" borderId="8"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4" borderId="0" xfId="0" applyFont="1" applyFill="1" applyProtection="1">
      <alignment vertical="center"/>
      <protection locked="0"/>
    </xf>
    <xf numFmtId="0" fontId="2" fillId="4" borderId="10" xfId="0" applyFont="1" applyFill="1" applyBorder="1" applyProtection="1">
      <alignment vertical="center"/>
      <protection locked="0"/>
    </xf>
    <xf numFmtId="0" fontId="2" fillId="4" borderId="11" xfId="0" applyFont="1" applyFill="1" applyBorder="1" applyProtection="1">
      <alignment vertical="center"/>
      <protection locked="0"/>
    </xf>
    <xf numFmtId="0" fontId="2" fillId="4" borderId="12" xfId="0" applyFont="1" applyFill="1" applyBorder="1" applyAlignment="1" applyProtection="1">
      <alignment horizontal="center" vertical="center"/>
      <protection locked="0"/>
    </xf>
    <xf numFmtId="0" fontId="2" fillId="4" borderId="12" xfId="0" applyFont="1" applyFill="1" applyBorder="1" applyProtection="1">
      <alignment vertical="center"/>
      <protection locked="0"/>
    </xf>
    <xf numFmtId="0" fontId="2" fillId="4" borderId="13" xfId="0" applyFont="1" applyFill="1" applyBorder="1" applyProtection="1">
      <alignment vertical="center"/>
      <protection locked="0"/>
    </xf>
    <xf numFmtId="0" fontId="2" fillId="6" borderId="38" xfId="0" applyFont="1" applyFill="1" applyBorder="1" applyAlignment="1" applyProtection="1">
      <alignment horizontal="center" vertical="center" wrapText="1"/>
      <protection locked="0"/>
    </xf>
    <xf numFmtId="0" fontId="6" fillId="0" borderId="29" xfId="0" applyFont="1" applyBorder="1" applyAlignment="1">
      <alignment horizontal="center" vertical="center" wrapText="1"/>
    </xf>
    <xf numFmtId="0" fontId="5" fillId="0" borderId="11" xfId="0" applyFont="1" applyBorder="1" applyAlignment="1">
      <alignment vertical="center" wrapText="1"/>
    </xf>
    <xf numFmtId="0" fontId="2" fillId="0" borderId="25" xfId="0" applyFont="1" applyBorder="1" applyAlignment="1">
      <alignment horizontal="center" vertical="center" wrapText="1" shrinkToFit="1"/>
    </xf>
    <xf numFmtId="0" fontId="2" fillId="0" borderId="26" xfId="0" applyFont="1" applyBorder="1" applyAlignment="1">
      <alignment horizontal="center" vertical="center" wrapText="1" shrinkToFit="1"/>
    </xf>
    <xf numFmtId="0" fontId="2" fillId="0" borderId="27" xfId="0" applyFont="1" applyBorder="1" applyAlignment="1">
      <alignment horizontal="center" vertical="center" wrapText="1" shrinkToFit="1"/>
    </xf>
    <xf numFmtId="0" fontId="2" fillId="0" borderId="0" xfId="0" applyFont="1" applyAlignment="1" applyProtection="1">
      <alignment horizontal="center" vertical="center"/>
      <protection locked="0"/>
    </xf>
    <xf numFmtId="0" fontId="3" fillId="0" borderId="28"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176" fontId="2" fillId="2" borderId="41" xfId="0" applyNumberFormat="1" applyFont="1" applyFill="1" applyBorder="1" applyAlignment="1" applyProtection="1">
      <alignment horizontal="left" vertical="center" wrapText="1"/>
      <protection locked="0"/>
    </xf>
    <xf numFmtId="176" fontId="2" fillId="2" borderId="42" xfId="0" applyNumberFormat="1" applyFont="1" applyFill="1" applyBorder="1" applyAlignment="1" applyProtection="1">
      <alignment horizontal="left" vertical="center" wrapText="1"/>
      <protection locked="0"/>
    </xf>
    <xf numFmtId="0" fontId="2" fillId="0" borderId="33" xfId="0" applyFont="1" applyBorder="1" applyAlignment="1">
      <alignment horizontal="center" vertical="center" textRotation="255"/>
    </xf>
    <xf numFmtId="0" fontId="2" fillId="0" borderId="31" xfId="0" applyFont="1" applyBorder="1" applyAlignment="1">
      <alignment horizontal="center" vertical="center" textRotation="255"/>
    </xf>
    <xf numFmtId="0" fontId="2" fillId="0" borderId="38" xfId="0" applyFont="1" applyBorder="1" applyAlignment="1">
      <alignment horizontal="center" vertical="center" textRotation="255"/>
    </xf>
    <xf numFmtId="0" fontId="2" fillId="0" borderId="41" xfId="0" applyFont="1" applyBorder="1" applyAlignment="1">
      <alignment horizontal="left" vertical="center" wrapText="1"/>
    </xf>
    <xf numFmtId="0" fontId="2" fillId="0" borderId="24" xfId="0" applyFont="1" applyBorder="1" applyAlignment="1">
      <alignment horizontal="left" vertical="center" wrapText="1"/>
    </xf>
    <xf numFmtId="0" fontId="2" fillId="0" borderId="32" xfId="0" applyFont="1" applyBorder="1" applyAlignment="1">
      <alignment horizontal="left" vertical="center" wrapText="1"/>
    </xf>
    <xf numFmtId="0" fontId="2" fillId="0" borderId="36" xfId="0" applyFont="1" applyBorder="1" applyAlignment="1">
      <alignment horizontal="left" vertical="center" wrapText="1"/>
    </xf>
    <xf numFmtId="0" fontId="2" fillId="0" borderId="16" xfId="0" applyFont="1" applyBorder="1" applyAlignment="1">
      <alignment horizontal="left" vertical="center" wrapText="1"/>
    </xf>
    <xf numFmtId="0" fontId="2" fillId="0" borderId="37" xfId="0" applyFont="1" applyBorder="1" applyAlignment="1">
      <alignment horizontal="left" vertical="center" wrapText="1"/>
    </xf>
    <xf numFmtId="0" fontId="2" fillId="0" borderId="6" xfId="0" applyFont="1" applyBorder="1" applyAlignment="1">
      <alignment horizontal="left" vertical="center" wrapText="1"/>
    </xf>
    <xf numFmtId="0" fontId="2" fillId="0" borderId="18" xfId="0" applyFont="1" applyBorder="1" applyAlignment="1">
      <alignment vertical="center" wrapText="1"/>
    </xf>
    <xf numFmtId="0" fontId="12"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2" fillId="0" borderId="29" xfId="0" applyFont="1" applyBorder="1" applyAlignment="1">
      <alignment vertical="center" wrapText="1"/>
    </xf>
    <xf numFmtId="0" fontId="2" fillId="0" borderId="44" xfId="0" applyFont="1" applyBorder="1" applyAlignment="1">
      <alignment vertical="center" wrapText="1"/>
    </xf>
    <xf numFmtId="0" fontId="2" fillId="0" borderId="30" xfId="0" applyFont="1" applyBorder="1" applyAlignment="1">
      <alignment vertical="center" wrapText="1"/>
    </xf>
    <xf numFmtId="0" fontId="2" fillId="0" borderId="46" xfId="0" applyFont="1" applyBorder="1" applyAlignment="1">
      <alignment horizontal="left" vertical="center" wrapText="1"/>
    </xf>
    <xf numFmtId="0" fontId="2" fillId="0" borderId="40" xfId="0" applyFont="1" applyBorder="1" applyAlignment="1">
      <alignment horizontal="left" vertical="center" wrapText="1"/>
    </xf>
    <xf numFmtId="0" fontId="2" fillId="0" borderId="34" xfId="0" applyFont="1" applyBorder="1" applyAlignment="1">
      <alignment horizontal="left" vertical="center" wrapText="1"/>
    </xf>
    <xf numFmtId="0" fontId="2" fillId="0" borderId="2" xfId="0" applyFont="1" applyBorder="1" applyAlignment="1">
      <alignment vertical="center" wrapText="1"/>
    </xf>
    <xf numFmtId="0" fontId="2" fillId="0" borderId="25" xfId="0" applyFont="1" applyBorder="1" applyAlignment="1">
      <alignment vertical="center" wrapText="1"/>
    </xf>
    <xf numFmtId="0" fontId="2" fillId="0" borderId="26" xfId="0" applyFont="1" applyBorder="1" applyAlignment="1">
      <alignment vertical="center" wrapText="1"/>
    </xf>
    <xf numFmtId="0" fontId="2" fillId="0" borderId="39" xfId="0" applyFont="1" applyBorder="1" applyAlignment="1">
      <alignment vertical="center" wrapText="1"/>
    </xf>
    <xf numFmtId="0" fontId="2" fillId="0" borderId="14" xfId="0" applyFont="1" applyBorder="1" applyAlignment="1">
      <alignment horizontal="left" vertical="center" wrapText="1"/>
    </xf>
    <xf numFmtId="0" fontId="2" fillId="0" borderId="5" xfId="0" applyFont="1" applyBorder="1" applyAlignment="1">
      <alignment horizontal="left" vertical="center" wrapText="1"/>
    </xf>
    <xf numFmtId="0" fontId="4" fillId="0" borderId="22" xfId="0" applyFont="1" applyBorder="1" applyAlignment="1">
      <alignment vertical="center" wrapText="1"/>
    </xf>
    <xf numFmtId="0" fontId="4" fillId="0" borderId="43" xfId="0" applyFont="1" applyBorder="1" applyAlignment="1">
      <alignment vertical="center" wrapText="1"/>
    </xf>
    <xf numFmtId="0" fontId="2" fillId="0" borderId="1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3" fillId="0" borderId="2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27" xfId="0" applyFont="1" applyBorder="1" applyAlignment="1" applyProtection="1">
      <alignment horizontal="center" vertical="center" wrapText="1"/>
      <protection locked="0"/>
    </xf>
    <xf numFmtId="0" fontId="5" fillId="0" borderId="46" xfId="0" applyFont="1" applyBorder="1" applyAlignment="1">
      <alignment horizontal="left" vertical="top"/>
    </xf>
    <xf numFmtId="0" fontId="5" fillId="0" borderId="40" xfId="0" applyFont="1" applyBorder="1" applyAlignment="1">
      <alignment horizontal="left" vertical="top"/>
    </xf>
    <xf numFmtId="0" fontId="5" fillId="0" borderId="8" xfId="0" applyFont="1" applyBorder="1" applyAlignment="1">
      <alignment horizontal="left" vertical="top"/>
    </xf>
    <xf numFmtId="0" fontId="5" fillId="0" borderId="9" xfId="0" applyFont="1" applyBorder="1" applyAlignment="1">
      <alignment horizontal="left" vertical="top"/>
    </xf>
    <xf numFmtId="0" fontId="5" fillId="0" borderId="0" xfId="0" applyFont="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13" xfId="0" applyFont="1" applyBorder="1" applyAlignment="1">
      <alignment horizontal="left" vertical="top"/>
    </xf>
    <xf numFmtId="0" fontId="2" fillId="0" borderId="48"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2" fillId="0" borderId="46" xfId="0" applyFont="1" applyBorder="1" applyAlignment="1" applyProtection="1">
      <alignment horizontal="center" vertical="top" wrapText="1"/>
      <protection locked="0"/>
    </xf>
    <xf numFmtId="0" fontId="2" fillId="0" borderId="40"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9" xfId="0" applyFont="1" applyBorder="1" applyAlignment="1" applyProtection="1">
      <alignment horizontal="center" vertical="top" wrapText="1"/>
      <protection locked="0"/>
    </xf>
    <xf numFmtId="0" fontId="2" fillId="0" borderId="0" xfId="0" applyFont="1" applyAlignment="1" applyProtection="1">
      <alignment horizontal="center" vertical="top" wrapText="1"/>
      <protection locked="0"/>
    </xf>
    <xf numFmtId="0" fontId="2" fillId="0" borderId="10" xfId="0" applyFont="1" applyBorder="1" applyAlignment="1" applyProtection="1">
      <alignment horizontal="center" vertical="top" wrapText="1"/>
      <protection locked="0"/>
    </xf>
    <xf numFmtId="0" fontId="2" fillId="0" borderId="11" xfId="0" applyFont="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2" fillId="0" borderId="13" xfId="0" applyFont="1" applyBorder="1" applyAlignment="1" applyProtection="1">
      <alignment horizontal="center" vertical="top" wrapText="1"/>
      <protection locked="0"/>
    </xf>
    <xf numFmtId="0" fontId="10" fillId="0" borderId="41" xfId="0" applyFont="1" applyBorder="1" applyAlignment="1">
      <alignment horizontal="left" vertical="center" wrapText="1"/>
    </xf>
    <xf numFmtId="0" fontId="10" fillId="0" borderId="24" xfId="0" applyFont="1" applyBorder="1" applyAlignment="1">
      <alignment horizontal="left" vertical="center" wrapText="1"/>
    </xf>
    <xf numFmtId="0" fontId="10" fillId="0" borderId="32" xfId="0" applyFont="1" applyBorder="1" applyAlignment="1">
      <alignment horizontal="left" vertical="center" wrapText="1"/>
    </xf>
    <xf numFmtId="0" fontId="10" fillId="0" borderId="36" xfId="0" applyFont="1" applyBorder="1" applyAlignment="1">
      <alignment horizontal="left" vertical="center" wrapText="1"/>
    </xf>
    <xf numFmtId="0" fontId="10" fillId="0" borderId="16" xfId="0" applyFont="1" applyBorder="1" applyAlignment="1">
      <alignment horizontal="left" vertical="center" wrapText="1"/>
    </xf>
    <xf numFmtId="183" fontId="2" fillId="2" borderId="37"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10" fillId="0" borderId="37" xfId="0" applyFont="1" applyBorder="1" applyAlignment="1">
      <alignment horizontal="left" vertical="center" wrapText="1"/>
    </xf>
    <xf numFmtId="0" fontId="10" fillId="0" borderId="6" xfId="0" applyFont="1" applyBorder="1" applyAlignment="1">
      <alignment horizontal="left" vertical="center" wrapText="1"/>
    </xf>
    <xf numFmtId="0" fontId="10" fillId="0" borderId="18" xfId="0" applyFont="1" applyBorder="1" applyAlignment="1">
      <alignment vertical="center" wrapText="1"/>
    </xf>
    <xf numFmtId="0" fontId="3" fillId="0" borderId="25" xfId="0" applyFont="1" applyBorder="1" applyAlignment="1">
      <alignment horizontal="center" vertical="center" wrapText="1"/>
    </xf>
    <xf numFmtId="0" fontId="10" fillId="0" borderId="33" xfId="0" applyFont="1" applyBorder="1" applyAlignment="1">
      <alignment horizontal="center" vertical="center" textRotation="255"/>
    </xf>
    <xf numFmtId="0" fontId="10" fillId="0" borderId="31" xfId="0" applyFont="1" applyBorder="1" applyAlignment="1">
      <alignment horizontal="center" vertical="center" textRotation="255"/>
    </xf>
    <xf numFmtId="0" fontId="10" fillId="0" borderId="38" xfId="0" applyFont="1" applyBorder="1" applyAlignment="1">
      <alignment horizontal="center" vertical="center" textRotation="255"/>
    </xf>
    <xf numFmtId="0" fontId="5" fillId="0" borderId="46" xfId="0" applyFont="1" applyBorder="1" applyAlignment="1" applyProtection="1">
      <alignment horizontal="left" vertical="top" wrapText="1"/>
      <protection locked="0"/>
    </xf>
    <xf numFmtId="0" fontId="5" fillId="0" borderId="40"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2" fillId="0" borderId="48"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46" xfId="0" applyFont="1" applyBorder="1" applyAlignment="1" applyProtection="1">
      <alignment horizontal="left" vertical="top" wrapText="1"/>
      <protection locked="0"/>
    </xf>
    <xf numFmtId="0" fontId="2" fillId="0" borderId="40"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13" xfId="0" applyFont="1" applyBorder="1" applyAlignment="1" applyProtection="1">
      <alignment horizontal="left" vertical="top" wrapText="1"/>
      <protection locked="0"/>
    </xf>
    <xf numFmtId="0" fontId="2" fillId="0" borderId="25" xfId="0" applyFont="1" applyBorder="1" applyAlignment="1">
      <alignment horizontal="center" vertical="center" shrinkToFit="1"/>
    </xf>
    <xf numFmtId="0" fontId="2" fillId="0" borderId="26"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17" xfId="0" applyFont="1" applyBorder="1" applyAlignment="1">
      <alignment horizontal="left" vertical="center" wrapText="1"/>
    </xf>
    <xf numFmtId="0" fontId="2" fillId="5" borderId="17" xfId="0" applyFont="1" applyFill="1" applyBorder="1" applyAlignment="1">
      <alignment horizontal="left" vertical="center" wrapText="1"/>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xf numFmtId="176" fontId="2" fillId="2" borderId="37" xfId="0" applyNumberFormat="1" applyFont="1" applyFill="1" applyBorder="1" applyAlignment="1" applyProtection="1">
      <alignment vertical="center"/>
      <protection locked="0"/>
    </xf>
    <xf numFmtId="176" fontId="2" fillId="2" borderId="7" xfId="0" applyNumberFormat="1" applyFont="1" applyFill="1" applyBorder="1" applyAlignment="1" applyProtection="1">
      <alignment vertical="center"/>
      <protection locked="0"/>
    </xf>
    <xf numFmtId="0" fontId="2" fillId="0" borderId="14" xfId="0" applyFont="1" applyBorder="1" applyAlignment="1">
      <alignmen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17" xfId="0" applyFont="1" applyBorder="1" applyAlignment="1">
      <alignment vertical="center"/>
    </xf>
    <xf numFmtId="0" fontId="5" fillId="0" borderId="12" xfId="0" applyFont="1" applyBorder="1" applyAlignment="1">
      <alignment vertical="center"/>
    </xf>
    <xf numFmtId="0" fontId="4" fillId="0" borderId="23" xfId="0" applyFont="1" applyBorder="1" applyAlignment="1">
      <alignment vertical="center"/>
    </xf>
  </cellXfs>
  <cellStyles count="3">
    <cellStyle name="パーセント" xfId="2" builtinId="5"/>
    <cellStyle name="桁区切り" xfId="1" builtinId="6"/>
    <cellStyle name="標準" xfId="0" builtinId="0"/>
  </cellStyles>
  <dxfs count="18">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0000"/>
        </patternFill>
      </fill>
    </dxf>
    <dxf>
      <fill>
        <patternFill>
          <bgColor theme="0"/>
        </patternFill>
      </fill>
    </dxf>
    <dxf>
      <fill>
        <patternFill>
          <bgColor rgb="FFFFFF00"/>
        </patternFill>
      </fill>
    </dxf>
    <dxf>
      <fill>
        <patternFill>
          <bgColor rgb="FFFFFF00"/>
        </patternFill>
      </fill>
    </dxf>
    <dxf>
      <fill>
        <patternFill>
          <bgColor rgb="FFFF0000"/>
        </patternFill>
      </fill>
    </dxf>
    <dxf>
      <fill>
        <patternFill>
          <bgColor theme="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J$30"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J$30" lockText="1" noThreeD="1"/>
</file>

<file path=xl/ctrlProps/ctrlProp3.xml><?xml version="1.0" encoding="utf-8"?>
<formControlPr xmlns="http://schemas.microsoft.com/office/spreadsheetml/2009/9/main" objectType="CheckBox" fmlaLink="$J$30"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34</xdr:row>
          <xdr:rowOff>63500</xdr:rowOff>
        </xdr:from>
        <xdr:to>
          <xdr:col>1</xdr:col>
          <xdr:colOff>0</xdr:colOff>
          <xdr:row>34</xdr:row>
          <xdr:rowOff>330200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34</xdr:row>
          <xdr:rowOff>63500</xdr:rowOff>
        </xdr:from>
        <xdr:to>
          <xdr:col>1</xdr:col>
          <xdr:colOff>0</xdr:colOff>
          <xdr:row>34</xdr:row>
          <xdr:rowOff>330200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34</xdr:row>
          <xdr:rowOff>63500</xdr:rowOff>
        </xdr:from>
        <xdr:to>
          <xdr:col>1</xdr:col>
          <xdr:colOff>0</xdr:colOff>
          <xdr:row>34</xdr:row>
          <xdr:rowOff>336550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196850</xdr:colOff>
          <xdr:row>20</xdr:row>
          <xdr:rowOff>25400</xdr:rowOff>
        </xdr:from>
        <xdr:to>
          <xdr:col>5</xdr:col>
          <xdr:colOff>457200</xdr:colOff>
          <xdr:row>21</xdr:row>
          <xdr:rowOff>31750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21</xdr:row>
          <xdr:rowOff>50800</xdr:rowOff>
        </xdr:from>
        <xdr:to>
          <xdr:col>5</xdr:col>
          <xdr:colOff>457200</xdr:colOff>
          <xdr:row>21</xdr:row>
          <xdr:rowOff>330200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22</xdr:row>
          <xdr:rowOff>114300</xdr:rowOff>
        </xdr:from>
        <xdr:to>
          <xdr:col>5</xdr:col>
          <xdr:colOff>457200</xdr:colOff>
          <xdr:row>22</xdr:row>
          <xdr:rowOff>412750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23</xdr:row>
          <xdr:rowOff>114300</xdr:rowOff>
        </xdr:from>
        <xdr:to>
          <xdr:col>5</xdr:col>
          <xdr:colOff>457200</xdr:colOff>
          <xdr:row>23</xdr:row>
          <xdr:rowOff>412750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24</xdr:row>
          <xdr:rowOff>63500</xdr:rowOff>
        </xdr:from>
        <xdr:to>
          <xdr:col>5</xdr:col>
          <xdr:colOff>457200</xdr:colOff>
          <xdr:row>24</xdr:row>
          <xdr:rowOff>330200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25</xdr:row>
          <xdr:rowOff>139700</xdr:rowOff>
        </xdr:from>
        <xdr:to>
          <xdr:col>5</xdr:col>
          <xdr:colOff>457200</xdr:colOff>
          <xdr:row>25</xdr:row>
          <xdr:rowOff>444500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25</xdr:row>
          <xdr:rowOff>546100</xdr:rowOff>
        </xdr:from>
        <xdr:to>
          <xdr:col>5</xdr:col>
          <xdr:colOff>444500</xdr:colOff>
          <xdr:row>27</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ctrlProp" Target="../ctrlProps/ctrlProp7.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6.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F2633-DBB1-422D-B377-F139E0E6A1DD}">
  <sheetPr>
    <pageSetUpPr fitToPage="1"/>
  </sheetPr>
  <dimension ref="A1:M40"/>
  <sheetViews>
    <sheetView view="pageBreakPreview" topLeftCell="A19" zoomScaleNormal="100" zoomScaleSheetLayoutView="100" workbookViewId="0">
      <selection activeCell="A14" sqref="A14:D14"/>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6384" width="9" style="1"/>
  </cols>
  <sheetData>
    <row r="1" spans="1:10">
      <c r="A1" s="1" t="s">
        <v>0</v>
      </c>
    </row>
    <row r="2" spans="1:10" ht="30" customHeight="1">
      <c r="A2" s="115" t="s">
        <v>1</v>
      </c>
      <c r="B2" s="115"/>
      <c r="C2" s="115"/>
      <c r="D2" s="115"/>
      <c r="E2" s="115"/>
      <c r="F2" s="115"/>
      <c r="G2" s="115"/>
      <c r="H2" s="115"/>
    </row>
    <row r="3" spans="1:10" ht="8.25" customHeight="1">
      <c r="A3" s="2"/>
      <c r="B3" s="2"/>
      <c r="C3" s="2"/>
      <c r="D3" s="2"/>
      <c r="E3" s="2"/>
      <c r="F3" s="2"/>
      <c r="G3" s="2"/>
      <c r="H3" s="2"/>
    </row>
    <row r="4" spans="1:10" ht="15.6" customHeight="1" thickBot="1">
      <c r="D4" s="2"/>
      <c r="E4" s="2"/>
      <c r="F4" s="2"/>
      <c r="G4" s="2"/>
      <c r="H4" s="3" t="s">
        <v>2</v>
      </c>
    </row>
    <row r="5" spans="1:10" ht="30" customHeight="1" thickBot="1">
      <c r="A5" s="116" t="s">
        <v>3</v>
      </c>
      <c r="B5" s="116"/>
      <c r="C5" s="116"/>
      <c r="D5" s="116"/>
      <c r="E5" s="117" t="s">
        <v>4</v>
      </c>
      <c r="F5" s="118"/>
      <c r="G5" s="118"/>
      <c r="H5" s="119"/>
    </row>
    <row r="6" spans="1:10" ht="29.45" customHeight="1">
      <c r="A6" s="24" t="s">
        <v>5</v>
      </c>
      <c r="B6" s="25"/>
      <c r="C6" s="120"/>
      <c r="D6" s="121"/>
      <c r="E6" s="122" t="s">
        <v>6</v>
      </c>
      <c r="F6" s="125" t="s">
        <v>7</v>
      </c>
      <c r="G6" s="126"/>
      <c r="H6" s="23" t="str">
        <f>IF(D10="","",ROUNDDOWN(D10/4,0))</f>
        <v/>
      </c>
    </row>
    <row r="7" spans="1:10" ht="29.45" customHeight="1">
      <c r="A7" s="26" t="s">
        <v>8</v>
      </c>
      <c r="B7" s="27"/>
      <c r="C7" s="227"/>
      <c r="D7" s="228"/>
      <c r="E7" s="123"/>
      <c r="F7" s="127" t="s">
        <v>9</v>
      </c>
      <c r="G7" s="7" t="s">
        <v>10</v>
      </c>
      <c r="H7" s="16"/>
      <c r="J7" s="1" t="s">
        <v>11</v>
      </c>
    </row>
    <row r="8" spans="1:10" ht="30" customHeight="1">
      <c r="A8" s="26" t="s">
        <v>12</v>
      </c>
      <c r="B8" s="27"/>
      <c r="C8" s="227"/>
      <c r="D8" s="228"/>
      <c r="E8" s="123"/>
      <c r="F8" s="128"/>
      <c r="G8" s="7" t="s">
        <v>13</v>
      </c>
      <c r="H8" s="16"/>
      <c r="J8" s="1" t="s">
        <v>14</v>
      </c>
    </row>
    <row r="9" spans="1:10" ht="30" customHeight="1">
      <c r="A9" s="26" t="s">
        <v>15</v>
      </c>
      <c r="B9" s="27"/>
      <c r="C9" s="7" t="s">
        <v>16</v>
      </c>
      <c r="D9" s="16"/>
      <c r="E9" s="123"/>
      <c r="F9" s="129"/>
      <c r="G9" s="7" t="s">
        <v>17</v>
      </c>
      <c r="H9" s="11" t="str">
        <f>IF(D10="","",SUM(H7:H8))</f>
        <v/>
      </c>
      <c r="J9" s="1" t="s">
        <v>18</v>
      </c>
    </row>
    <row r="10" spans="1:10" ht="30" customHeight="1">
      <c r="A10" s="26" t="s">
        <v>15</v>
      </c>
      <c r="B10" s="6"/>
      <c r="C10" s="4" t="s">
        <v>19</v>
      </c>
      <c r="D10" s="16"/>
      <c r="E10" s="123"/>
      <c r="F10" s="130" t="s">
        <v>20</v>
      </c>
      <c r="G10" s="131"/>
      <c r="H10" s="28" t="str">
        <f>IF(D10=0,"",IF(D10="","",ROUND(H9/D10*100,5)))</f>
        <v/>
      </c>
      <c r="J10" s="1" t="s">
        <v>21</v>
      </c>
    </row>
    <row r="11" spans="1:10" ht="30" customHeight="1">
      <c r="A11" s="26" t="s">
        <v>15</v>
      </c>
      <c r="B11" s="6"/>
      <c r="C11" s="4" t="s">
        <v>22</v>
      </c>
      <c r="D11" s="16"/>
      <c r="E11" s="123"/>
      <c r="F11" s="130" t="s">
        <v>23</v>
      </c>
      <c r="G11" s="131"/>
      <c r="H11" s="16"/>
      <c r="J11" s="1" t="s">
        <v>24</v>
      </c>
    </row>
    <row r="12" spans="1:10" ht="30" customHeight="1" thickBot="1">
      <c r="A12" s="26" t="s">
        <v>15</v>
      </c>
      <c r="B12" s="6"/>
      <c r="C12" s="4" t="s">
        <v>25</v>
      </c>
      <c r="D12" s="16"/>
      <c r="E12" s="124"/>
      <c r="F12" s="132" t="s">
        <v>26</v>
      </c>
      <c r="G12" s="132"/>
      <c r="H12" s="14" t="str">
        <f>IF(D10="","",ROUNDDOWN(H6*H10/100,0)-H11)</f>
        <v/>
      </c>
      <c r="J12" s="1" t="s">
        <v>27</v>
      </c>
    </row>
    <row r="13" spans="1:10" ht="30" customHeight="1" thickBot="1">
      <c r="A13" s="29" t="s">
        <v>28</v>
      </c>
      <c r="B13" s="30"/>
      <c r="C13" s="8" t="s">
        <v>16</v>
      </c>
      <c r="D13" s="17"/>
      <c r="E13" s="122" t="s">
        <v>29</v>
      </c>
      <c r="F13" s="125" t="s">
        <v>30</v>
      </c>
      <c r="G13" s="126"/>
      <c r="H13" s="23" t="str">
        <f>IF(D11="","",ROUNDDOWN(D11/3,0))</f>
        <v/>
      </c>
      <c r="J13" s="1" t="s">
        <v>31</v>
      </c>
    </row>
    <row r="14" spans="1:10" ht="30" customHeight="1">
      <c r="A14" s="133" t="s">
        <v>32</v>
      </c>
      <c r="B14" s="134"/>
      <c r="C14" s="134"/>
      <c r="D14" s="135"/>
      <c r="E14" s="123"/>
      <c r="F14" s="127" t="s">
        <v>9</v>
      </c>
      <c r="G14" s="7" t="s">
        <v>33</v>
      </c>
      <c r="H14" s="16"/>
      <c r="J14" s="1" t="s">
        <v>34</v>
      </c>
    </row>
    <row r="15" spans="1:10" ht="30" customHeight="1">
      <c r="A15" s="9" t="s">
        <v>35</v>
      </c>
      <c r="B15" s="31"/>
      <c r="C15" s="10"/>
      <c r="D15" s="18"/>
      <c r="E15" s="123"/>
      <c r="F15" s="128"/>
      <c r="G15" s="7" t="s">
        <v>36</v>
      </c>
      <c r="H15" s="16"/>
      <c r="J15" s="1" t="s">
        <v>37</v>
      </c>
    </row>
    <row r="16" spans="1:10" ht="30" customHeight="1">
      <c r="A16" s="5" t="s">
        <v>38</v>
      </c>
      <c r="B16" s="27"/>
      <c r="C16" s="6"/>
      <c r="D16" s="16"/>
      <c r="E16" s="123"/>
      <c r="F16" s="129"/>
      <c r="G16" s="7" t="s">
        <v>39</v>
      </c>
      <c r="H16" s="11" t="str">
        <f>IF(D11="","",SUM(H14:H15))</f>
        <v/>
      </c>
      <c r="J16" s="1" t="s">
        <v>40</v>
      </c>
    </row>
    <row r="17" spans="1:13" ht="30" customHeight="1">
      <c r="A17" s="5" t="s">
        <v>41</v>
      </c>
      <c r="B17" s="27"/>
      <c r="C17" s="6"/>
      <c r="D17" s="16"/>
      <c r="E17" s="123"/>
      <c r="F17" s="130" t="s">
        <v>42</v>
      </c>
      <c r="G17" s="131"/>
      <c r="H17" s="28" t="str">
        <f>IF(D11=0,"",IF(D11="","",ROUND(H16/D11*100,5)))</f>
        <v/>
      </c>
      <c r="J17" s="1" t="s">
        <v>43</v>
      </c>
    </row>
    <row r="18" spans="1:13" ht="30" customHeight="1">
      <c r="A18" s="5" t="s">
        <v>44</v>
      </c>
      <c r="B18" s="27"/>
      <c r="C18" s="6"/>
      <c r="D18" s="16"/>
      <c r="E18" s="123"/>
      <c r="F18" s="130" t="s">
        <v>45</v>
      </c>
      <c r="G18" s="131"/>
      <c r="H18" s="16"/>
      <c r="J18" s="1" t="s">
        <v>46</v>
      </c>
    </row>
    <row r="19" spans="1:13" ht="30" customHeight="1" thickBot="1">
      <c r="A19" s="5" t="s">
        <v>47</v>
      </c>
      <c r="B19" s="27"/>
      <c r="C19" s="6"/>
      <c r="D19" s="16"/>
      <c r="E19" s="123"/>
      <c r="F19" s="132" t="s">
        <v>48</v>
      </c>
      <c r="G19" s="132"/>
      <c r="H19" s="12" t="str">
        <f>IF(D11="","",ROUNDDOWN(H13*H17/100,0)-H18)</f>
        <v/>
      </c>
      <c r="J19" s="1" t="s">
        <v>49</v>
      </c>
    </row>
    <row r="20" spans="1:13" ht="30" customHeight="1">
      <c r="A20" s="5" t="s">
        <v>50</v>
      </c>
      <c r="B20" s="27"/>
      <c r="C20" s="6"/>
      <c r="D20" s="16"/>
      <c r="E20" s="122" t="s">
        <v>51</v>
      </c>
      <c r="F20" s="125" t="s">
        <v>52</v>
      </c>
      <c r="G20" s="126"/>
      <c r="H20" s="13" t="str">
        <f>IF(D12="","",ROUNDDOWN(D12/2,0))</f>
        <v/>
      </c>
      <c r="J20" s="1" t="s">
        <v>53</v>
      </c>
    </row>
    <row r="21" spans="1:13" ht="30" customHeight="1">
      <c r="A21" s="229" t="s">
        <v>54</v>
      </c>
      <c r="B21" s="230"/>
      <c r="C21" s="231"/>
      <c r="D21" s="16"/>
      <c r="E21" s="123"/>
      <c r="F21" s="127" t="s">
        <v>9</v>
      </c>
      <c r="G21" s="7" t="s">
        <v>55</v>
      </c>
      <c r="H21" s="16"/>
      <c r="J21" s="1" t="s">
        <v>56</v>
      </c>
    </row>
    <row r="22" spans="1:13" ht="30" customHeight="1">
      <c r="A22" s="146" t="s">
        <v>57</v>
      </c>
      <c r="B22" s="147"/>
      <c r="C22" s="131"/>
      <c r="D22" s="11" t="str">
        <f>IF(C6="","",SUM(D15:D21))</f>
        <v/>
      </c>
      <c r="E22" s="123"/>
      <c r="F22" s="128"/>
      <c r="G22" s="7" t="s">
        <v>58</v>
      </c>
      <c r="H22" s="16"/>
      <c r="J22" s="1" t="s">
        <v>59</v>
      </c>
    </row>
    <row r="23" spans="1:13" ht="30" customHeight="1">
      <c r="A23" s="146" t="s">
        <v>60</v>
      </c>
      <c r="B23" s="147"/>
      <c r="C23" s="131"/>
      <c r="D23" s="16"/>
      <c r="E23" s="123"/>
      <c r="F23" s="129"/>
      <c r="G23" s="7" t="s">
        <v>61</v>
      </c>
      <c r="H23" s="11" t="str">
        <f>IF(D12="","",SUM(H21:H22))</f>
        <v/>
      </c>
    </row>
    <row r="24" spans="1:13" ht="30" customHeight="1">
      <c r="A24" s="146" t="s">
        <v>62</v>
      </c>
      <c r="B24" s="147"/>
      <c r="C24" s="131"/>
      <c r="D24" s="88" t="str">
        <f>IF(C6="","",IF(SUM(D22:D23)-D25=SUM(H8,H15,H22),SUM(D22:D23),IF(SUM(D22:D23)-D25&lt;SUM(H8,H15,H22),SUM(D22:D23),"要確認Ｍ・Ｔ・ＡＡ")))</f>
        <v/>
      </c>
      <c r="E24" s="123"/>
      <c r="F24" s="130" t="s">
        <v>63</v>
      </c>
      <c r="G24" s="131"/>
      <c r="H24" s="20" t="str">
        <f>IF(D12=0,"",IF(D12="","",ROUND(H23/D12*100,5)))</f>
        <v/>
      </c>
    </row>
    <row r="25" spans="1:13" ht="30" customHeight="1">
      <c r="A25" s="229" t="s">
        <v>64</v>
      </c>
      <c r="B25" s="230"/>
      <c r="C25" s="231"/>
      <c r="D25" s="17"/>
      <c r="E25" s="123"/>
      <c r="F25" s="130" t="s">
        <v>65</v>
      </c>
      <c r="G25" s="131"/>
      <c r="H25" s="16"/>
    </row>
    <row r="26" spans="1:13" ht="30" customHeight="1" thickBot="1">
      <c r="A26" s="136" t="s">
        <v>66</v>
      </c>
      <c r="B26" s="137"/>
      <c r="C26" s="138"/>
      <c r="D26" s="32" t="str">
        <f>IF(C6="","",SUM(D22:D23)-D25)</f>
        <v/>
      </c>
      <c r="E26" s="124"/>
      <c r="F26" s="132" t="s">
        <v>67</v>
      </c>
      <c r="G26" s="132"/>
      <c r="H26" s="14" t="str">
        <f>IF(D12="","",ROUNDDOWN(H20*H24/100,0)-H25)</f>
        <v/>
      </c>
    </row>
    <row r="27" spans="1:13" ht="30" customHeight="1" thickBot="1">
      <c r="A27" s="139" t="s">
        <v>68</v>
      </c>
      <c r="B27" s="140"/>
      <c r="C27" s="141"/>
      <c r="D27" s="33" t="str">
        <f>IF(D9="","",IF(D9-SUM(D10:D12)&gt;=D13-SUM(H8,H15,H22),"　　－　　","要確認"))</f>
        <v/>
      </c>
      <c r="E27" s="142" t="s">
        <v>69</v>
      </c>
      <c r="F27" s="232"/>
      <c r="G27" s="232"/>
      <c r="H27" s="13" t="str">
        <f>IF(C6="","",SUM(H12,H19,H26))</f>
        <v/>
      </c>
    </row>
    <row r="28" spans="1:13" ht="30" customHeight="1" thickBot="1">
      <c r="A28" s="112" t="str">
        <f>IF(OR(C6="",H29&lt;=SUM(H8,H15,H22)),"－","年度間調整額を含んだ当年度の交付金受入可能額上限は、当年度交付対象事業費の実績額までです。要確認→")</f>
        <v>－</v>
      </c>
      <c r="B28" s="113"/>
      <c r="C28" s="113"/>
      <c r="D28" s="114"/>
      <c r="E28" s="111" t="s">
        <v>70</v>
      </c>
      <c r="F28" s="233"/>
      <c r="G28" s="233"/>
      <c r="H28" s="19"/>
    </row>
    <row r="29" spans="1:13" ht="30" customHeight="1" thickBot="1">
      <c r="A29" s="116" t="s">
        <v>71</v>
      </c>
      <c r="B29" s="116"/>
      <c r="C29" s="116"/>
      <c r="D29" s="117"/>
      <c r="E29" s="143" t="s">
        <v>72</v>
      </c>
      <c r="F29" s="144"/>
      <c r="G29" s="145"/>
      <c r="H29" s="53" t="str">
        <f>IF(C6="","",H27+H28)</f>
        <v/>
      </c>
      <c r="J29" s="83" t="str">
        <f>IF(D11+D12+D10&gt;=D30+D34,"是","否")</f>
        <v>是</v>
      </c>
      <c r="K29" s="34"/>
      <c r="L29" s="34"/>
      <c r="M29" s="35"/>
    </row>
    <row r="30" spans="1:13" ht="30" customHeight="1" thickBot="1">
      <c r="A30" s="148" t="s">
        <v>73</v>
      </c>
      <c r="B30" s="149"/>
      <c r="C30" s="234"/>
      <c r="D30" s="36"/>
      <c r="E30" s="112" t="str">
        <f>IF(COUNTIF(L31,"FALSE"),"　←要確認。交付対象事業費（A＋B＋C）を上回っています。","－")</f>
        <v>－</v>
      </c>
      <c r="F30" s="113"/>
      <c r="G30" s="113"/>
      <c r="H30" s="114"/>
      <c r="J30" s="37" t="b">
        <v>0</v>
      </c>
      <c r="K30" s="38"/>
      <c r="L30" s="38"/>
      <c r="M30" s="39" t="s">
        <v>74</v>
      </c>
    </row>
    <row r="31" spans="1:13" ht="30" customHeight="1" thickBot="1">
      <c r="A31" s="150" t="s">
        <v>75</v>
      </c>
      <c r="B31" s="151"/>
      <c r="C31" s="152"/>
      <c r="D31" s="15" t="str">
        <f>IF(D30="","",IF(D30&lt;=50000,3.5,IF(D30&lt;=100000,3,IF(D30&lt;=300000,2.5,IF(D30&lt;=500000,2,IF(D30&lt;=1000000,1,0.5))))))</f>
        <v/>
      </c>
      <c r="E31" s="153" t="s">
        <v>76</v>
      </c>
      <c r="F31" s="154"/>
      <c r="G31" s="154"/>
      <c r="H31" s="155"/>
      <c r="J31" s="40" t="str">
        <f>J29&amp;""&amp;J30</f>
        <v>是FALSE</v>
      </c>
      <c r="K31" s="38"/>
      <c r="L31" s="38" t="b" cm="1">
        <f t="array" ref="L31">SUM(COUNTIF(J31,M30:M31))&gt;0</f>
        <v>1</v>
      </c>
      <c r="M31" s="39" t="s">
        <v>77</v>
      </c>
    </row>
    <row r="32" spans="1:13" ht="30" customHeight="1">
      <c r="A32" s="150" t="s">
        <v>78</v>
      </c>
      <c r="B32" s="151"/>
      <c r="C32" s="231"/>
      <c r="D32" s="12" t="str">
        <f>IF(D30="","",ROUNDDOWN(D30*D31/100,0))</f>
        <v/>
      </c>
      <c r="E32" s="156"/>
      <c r="F32" s="157"/>
      <c r="G32" s="157"/>
      <c r="H32" s="158"/>
      <c r="J32" s="84">
        <f>MAX(D32:D33)</f>
        <v>0</v>
      </c>
      <c r="K32" s="41"/>
      <c r="L32" s="41"/>
      <c r="M32" s="42"/>
    </row>
    <row r="33" spans="1:13" ht="30" customHeight="1">
      <c r="A33" s="5" t="s">
        <v>79</v>
      </c>
      <c r="B33" s="27"/>
      <c r="C33" s="6"/>
      <c r="D33" s="12" t="str">
        <f>IF(D31=3.5,"          －  ",IF(D31=3,1750,IF(D31=2.5,3000,IF(D31=2,7500,IF(D31=1,10000,IF(D31=0.5,10000,""))))))</f>
        <v/>
      </c>
      <c r="E33" s="159"/>
      <c r="F33" s="160"/>
      <c r="G33" s="160"/>
      <c r="H33" s="161"/>
      <c r="J33" s="43" t="str">
        <f>IF(J32&gt;=D34,"あ","い")</f>
        <v>あ</v>
      </c>
      <c r="K33" s="44" t="s">
        <v>80</v>
      </c>
      <c r="L33" s="44"/>
      <c r="M33" s="45"/>
    </row>
    <row r="34" spans="1:13" ht="30" customHeight="1" thickBot="1">
      <c r="A34" s="21" t="s">
        <v>81</v>
      </c>
      <c r="B34" s="46"/>
      <c r="C34" s="22"/>
      <c r="D34" s="19"/>
      <c r="E34" s="159"/>
      <c r="F34" s="160"/>
      <c r="G34" s="160"/>
      <c r="H34" s="161"/>
      <c r="J34" s="85" t="b">
        <f>SUM(COUNTIF(J33,K33))&gt;0</f>
        <v>1</v>
      </c>
      <c r="K34" s="47"/>
      <c r="L34" s="48"/>
      <c r="M34" s="49"/>
    </row>
    <row r="35" spans="1:13" ht="30" customHeight="1" thickBot="1">
      <c r="A35" s="50"/>
      <c r="B35" s="165" t="s">
        <v>82</v>
      </c>
      <c r="C35" s="166"/>
      <c r="D35" s="167"/>
      <c r="E35" s="159"/>
      <c r="F35" s="160"/>
      <c r="G35" s="160"/>
      <c r="H35" s="161"/>
      <c r="J35" s="44"/>
      <c r="K35" s="51"/>
      <c r="L35" s="44"/>
      <c r="M35" s="44"/>
    </row>
    <row r="36" spans="1:13" ht="30" customHeight="1">
      <c r="A36" s="168" t="s">
        <v>83</v>
      </c>
      <c r="B36" s="170"/>
      <c r="C36" s="171"/>
      <c r="D36" s="172"/>
      <c r="E36" s="159"/>
      <c r="F36" s="160"/>
      <c r="G36" s="160"/>
      <c r="H36" s="161"/>
      <c r="J36" s="44"/>
      <c r="K36" s="51"/>
      <c r="L36" s="44"/>
      <c r="M36" s="44"/>
    </row>
    <row r="37" spans="1:13" ht="30" customHeight="1">
      <c r="A37" s="169"/>
      <c r="B37" s="173"/>
      <c r="C37" s="174"/>
      <c r="D37" s="175"/>
      <c r="E37" s="159"/>
      <c r="F37" s="160"/>
      <c r="G37" s="160"/>
      <c r="H37" s="161"/>
      <c r="J37" s="44"/>
      <c r="K37" s="51"/>
      <c r="L37" s="44"/>
      <c r="M37" s="44"/>
    </row>
    <row r="38" spans="1:13" ht="30" customHeight="1" thickBot="1">
      <c r="A38" s="52" t="str">
        <f>IF(COUNTIF(J34,"FALSE"),"×","○")</f>
        <v>○</v>
      </c>
      <c r="B38" s="176"/>
      <c r="C38" s="177"/>
      <c r="D38" s="178"/>
      <c r="E38" s="162"/>
      <c r="F38" s="163"/>
      <c r="G38" s="163"/>
      <c r="H38" s="164"/>
      <c r="J38" s="44"/>
      <c r="K38" s="51"/>
      <c r="L38" s="44"/>
      <c r="M38" s="44"/>
    </row>
    <row r="39" spans="1:13">
      <c r="A39" s="1" t="s">
        <v>84</v>
      </c>
    </row>
    <row r="40" spans="1:13" ht="13.35" customHeight="1"/>
  </sheetData>
  <mergeCells count="46">
    <mergeCell ref="A30:C30"/>
    <mergeCell ref="E30:H30"/>
    <mergeCell ref="A31:C31"/>
    <mergeCell ref="E31:H31"/>
    <mergeCell ref="A32:C32"/>
    <mergeCell ref="E32:H38"/>
    <mergeCell ref="B35:D35"/>
    <mergeCell ref="A36:A37"/>
    <mergeCell ref="B36:D38"/>
    <mergeCell ref="A26:C26"/>
    <mergeCell ref="F26:G26"/>
    <mergeCell ref="A27:C27"/>
    <mergeCell ref="E27:G27"/>
    <mergeCell ref="A29:D29"/>
    <mergeCell ref="E29:G29"/>
    <mergeCell ref="E20:E26"/>
    <mergeCell ref="F20:G20"/>
    <mergeCell ref="A21:C21"/>
    <mergeCell ref="F21:F23"/>
    <mergeCell ref="A22:C22"/>
    <mergeCell ref="A23:C23"/>
    <mergeCell ref="A24:C24"/>
    <mergeCell ref="F24:G24"/>
    <mergeCell ref="A25:C25"/>
    <mergeCell ref="F25:G25"/>
    <mergeCell ref="A14:D14"/>
    <mergeCell ref="F14:F16"/>
    <mergeCell ref="F17:G17"/>
    <mergeCell ref="F18:G18"/>
    <mergeCell ref="F19:G19"/>
    <mergeCell ref="E28:G28"/>
    <mergeCell ref="A28:D28"/>
    <mergeCell ref="A2:H2"/>
    <mergeCell ref="A5:D5"/>
    <mergeCell ref="E5:H5"/>
    <mergeCell ref="C6:D6"/>
    <mergeCell ref="E6:E12"/>
    <mergeCell ref="F6:G6"/>
    <mergeCell ref="C7:D7"/>
    <mergeCell ref="F7:F9"/>
    <mergeCell ref="C8:D8"/>
    <mergeCell ref="F10:G10"/>
    <mergeCell ref="F11:G11"/>
    <mergeCell ref="F12:G12"/>
    <mergeCell ref="E13:E19"/>
    <mergeCell ref="F13:G13"/>
  </mergeCells>
  <phoneticPr fontId="1"/>
  <conditionalFormatting sqref="A38">
    <cfRule type="expression" dxfId="17" priority="1">
      <formula>$A$38="×"</formula>
    </cfRule>
  </conditionalFormatting>
  <conditionalFormatting sqref="A28:D28">
    <cfRule type="expression" dxfId="16" priority="4">
      <formula>$A$28="年度間調整額を含んだ当年度の交付金受入可能額上限は、当年度交付対象事業費の実績額までです。要確認→"</formula>
    </cfRule>
  </conditionalFormatting>
  <conditionalFormatting sqref="E30:H30">
    <cfRule type="expression" dxfId="15" priority="2">
      <formula>$E$30="　←要確認。交付対象事業費（A＋B＋C）を上回っています。"</formula>
    </cfRule>
  </conditionalFormatting>
  <dataValidations count="2">
    <dataValidation type="list" allowBlank="1" showInputMessage="1" sqref="C6:D6" xr:uid="{2491914B-13C1-474D-B4E6-EB41E6752FC6}">
      <formula1>$J$7:$J$22</formula1>
    </dataValidation>
    <dataValidation type="custom" allowBlank="1" showInputMessage="1" showErrorMessage="1" error="計画支援事業では事務費は計上できません" sqref="D23" xr:uid="{E2361B0C-B218-4DC4-B365-FF7CC08F8083}">
      <formula1>$C$6&lt;&gt;"施設整備に関する計画支援事業"</formula1>
    </dataValidation>
  </dataValidations>
  <pageMargins left="0.70866141732283472" right="0.70866141732283472" top="0.55118110236220474" bottom="0.55118110236220474" header="0.31496062992125984" footer="0.31496062992125984"/>
  <pageSetup paperSize="9" scale="73"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69850</xdr:colOff>
                    <xdr:row>34</xdr:row>
                    <xdr:rowOff>63500</xdr:rowOff>
                  </from>
                  <to>
                    <xdr:col>1</xdr:col>
                    <xdr:colOff>0</xdr:colOff>
                    <xdr:row>34</xdr:row>
                    <xdr:rowOff>330200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AE815-0671-4CE2-B5B5-1BF924A7B7A7}">
  <sheetPr>
    <pageSetUpPr fitToPage="1"/>
  </sheetPr>
  <dimension ref="A1:M40"/>
  <sheetViews>
    <sheetView view="pageBreakPreview" topLeftCell="A14" zoomScaleNormal="100" zoomScaleSheetLayoutView="100" workbookViewId="0">
      <selection activeCell="E29" sqref="E29:G29"/>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6384" width="9" style="1"/>
  </cols>
  <sheetData>
    <row r="1" spans="1:10">
      <c r="A1" s="1" t="s">
        <v>0</v>
      </c>
    </row>
    <row r="2" spans="1:10" ht="30" customHeight="1">
      <c r="A2" s="115" t="s">
        <v>1</v>
      </c>
      <c r="B2" s="115"/>
      <c r="C2" s="115"/>
      <c r="D2" s="115"/>
      <c r="E2" s="115"/>
      <c r="F2" s="115"/>
      <c r="G2" s="115"/>
      <c r="H2" s="115"/>
    </row>
    <row r="3" spans="1:10" ht="8.25" customHeight="1">
      <c r="A3" s="2"/>
      <c r="B3" s="2"/>
      <c r="C3" s="2"/>
      <c r="D3" s="2"/>
      <c r="E3" s="2"/>
      <c r="F3" s="2"/>
      <c r="G3" s="2"/>
      <c r="H3" s="2"/>
    </row>
    <row r="4" spans="1:10" ht="15.6" customHeight="1" thickBot="1">
      <c r="D4" s="2"/>
      <c r="E4" s="2"/>
      <c r="F4" s="2"/>
      <c r="G4" s="2"/>
      <c r="H4" s="3" t="s">
        <v>2</v>
      </c>
    </row>
    <row r="5" spans="1:10" ht="30" customHeight="1" thickBot="1">
      <c r="A5" s="116" t="s">
        <v>3</v>
      </c>
      <c r="B5" s="116"/>
      <c r="C5" s="116"/>
      <c r="D5" s="116"/>
      <c r="E5" s="117" t="s">
        <v>4</v>
      </c>
      <c r="F5" s="118"/>
      <c r="G5" s="118"/>
      <c r="H5" s="119"/>
    </row>
    <row r="6" spans="1:10" ht="29.45" customHeight="1">
      <c r="A6" s="24" t="s">
        <v>5</v>
      </c>
      <c r="B6" s="25"/>
      <c r="C6" s="120"/>
      <c r="D6" s="121"/>
      <c r="E6" s="122" t="s">
        <v>29</v>
      </c>
      <c r="F6" s="179" t="s">
        <v>85</v>
      </c>
      <c r="G6" s="180"/>
      <c r="H6" s="23" t="str">
        <f>IF(D10="","",ROUNDDOWN(D10/3,0))</f>
        <v/>
      </c>
    </row>
    <row r="7" spans="1:10" ht="29.45" customHeight="1">
      <c r="A7" s="26" t="s">
        <v>8</v>
      </c>
      <c r="B7" s="27"/>
      <c r="C7" s="227"/>
      <c r="D7" s="228"/>
      <c r="E7" s="123"/>
      <c r="F7" s="181" t="s">
        <v>9</v>
      </c>
      <c r="G7" s="89" t="s">
        <v>10</v>
      </c>
      <c r="H7" s="16"/>
      <c r="J7" s="1" t="s">
        <v>11</v>
      </c>
    </row>
    <row r="8" spans="1:10" ht="30" customHeight="1">
      <c r="A8" s="26" t="s">
        <v>12</v>
      </c>
      <c r="B8" s="27"/>
      <c r="C8" s="184" t="str">
        <f>IF(COUNTIF($C$7,"*焼却施設*"),'様式7-2別紙内訳'!$C$12&amp;"t/日","")</f>
        <v/>
      </c>
      <c r="D8" s="185"/>
      <c r="E8" s="123"/>
      <c r="F8" s="182"/>
      <c r="G8" s="89" t="s">
        <v>13</v>
      </c>
      <c r="H8" s="16"/>
      <c r="J8" s="1" t="s">
        <v>14</v>
      </c>
    </row>
    <row r="9" spans="1:10" ht="30" customHeight="1">
      <c r="A9" s="26" t="s">
        <v>15</v>
      </c>
      <c r="B9" s="27"/>
      <c r="C9" s="7" t="s">
        <v>16</v>
      </c>
      <c r="D9" s="16"/>
      <c r="E9" s="123"/>
      <c r="F9" s="183"/>
      <c r="G9" s="89" t="s">
        <v>17</v>
      </c>
      <c r="H9" s="11" t="str">
        <f>IF(D10="","",SUM(H7:H8))</f>
        <v/>
      </c>
    </row>
    <row r="10" spans="1:10" ht="30" customHeight="1">
      <c r="A10" s="26" t="s">
        <v>15</v>
      </c>
      <c r="B10" s="6"/>
      <c r="C10" s="4" t="s">
        <v>86</v>
      </c>
      <c r="D10" s="16"/>
      <c r="E10" s="123"/>
      <c r="F10" s="186" t="s">
        <v>87</v>
      </c>
      <c r="G10" s="187"/>
      <c r="H10" s="28" t="str">
        <f>IF(D10=0,"",IF(D10="","",ROUND(H9/D10*100,5)))</f>
        <v/>
      </c>
    </row>
    <row r="11" spans="1:10" ht="30" customHeight="1">
      <c r="A11" s="26" t="s">
        <v>15</v>
      </c>
      <c r="B11" s="6"/>
      <c r="C11" s="4" t="s">
        <v>88</v>
      </c>
      <c r="D11" s="16"/>
      <c r="E11" s="123"/>
      <c r="F11" s="186" t="s">
        <v>23</v>
      </c>
      <c r="G11" s="187"/>
      <c r="H11" s="16"/>
    </row>
    <row r="12" spans="1:10" ht="30" customHeight="1" thickBot="1">
      <c r="A12" s="26" t="s">
        <v>15</v>
      </c>
      <c r="B12" s="6"/>
      <c r="C12" s="4" t="s">
        <v>89</v>
      </c>
      <c r="D12" s="16"/>
      <c r="E12" s="124"/>
      <c r="F12" s="188" t="s">
        <v>26</v>
      </c>
      <c r="G12" s="188"/>
      <c r="H12" s="14" t="str">
        <f>IF(D10="","",ROUNDDOWN(H6*H10/100,0)-H11)</f>
        <v/>
      </c>
    </row>
    <row r="13" spans="1:10" ht="30" customHeight="1" thickBot="1">
      <c r="A13" s="29" t="s">
        <v>28</v>
      </c>
      <c r="B13" s="30"/>
      <c r="C13" s="8" t="s">
        <v>16</v>
      </c>
      <c r="D13" s="17"/>
      <c r="E13" s="122" t="s">
        <v>90</v>
      </c>
      <c r="F13" s="179" t="s">
        <v>91</v>
      </c>
      <c r="G13" s="180"/>
      <c r="H13" s="23" t="str">
        <f>IF(D11="","",ROUNDDOWN(D11*2/5,0))</f>
        <v/>
      </c>
    </row>
    <row r="14" spans="1:10" ht="30" customHeight="1" thickBot="1">
      <c r="A14" s="189" t="s">
        <v>92</v>
      </c>
      <c r="B14" s="134"/>
      <c r="C14" s="134"/>
      <c r="D14" s="135"/>
      <c r="E14" s="123"/>
      <c r="F14" s="181" t="s">
        <v>9</v>
      </c>
      <c r="G14" s="89" t="s">
        <v>33</v>
      </c>
      <c r="H14" s="16"/>
    </row>
    <row r="15" spans="1:10" ht="30" customHeight="1">
      <c r="A15" s="9" t="s">
        <v>35</v>
      </c>
      <c r="B15" s="31"/>
      <c r="C15" s="10"/>
      <c r="D15" s="18"/>
      <c r="E15" s="123"/>
      <c r="F15" s="182"/>
      <c r="G15" s="89" t="s">
        <v>36</v>
      </c>
      <c r="H15" s="16"/>
    </row>
    <row r="16" spans="1:10" ht="30" customHeight="1">
      <c r="A16" s="5" t="s">
        <v>38</v>
      </c>
      <c r="B16" s="27"/>
      <c r="C16" s="6"/>
      <c r="D16" s="16"/>
      <c r="E16" s="123"/>
      <c r="F16" s="183"/>
      <c r="G16" s="89" t="s">
        <v>39</v>
      </c>
      <c r="H16" s="11" t="str">
        <f>IF(D11="","",SUM(H14:H15))</f>
        <v/>
      </c>
    </row>
    <row r="17" spans="1:13" ht="30" customHeight="1">
      <c r="A17" s="5" t="s">
        <v>41</v>
      </c>
      <c r="B17" s="27"/>
      <c r="C17" s="6"/>
      <c r="D17" s="16"/>
      <c r="E17" s="123"/>
      <c r="F17" s="186" t="s">
        <v>93</v>
      </c>
      <c r="G17" s="187"/>
      <c r="H17" s="28" t="str">
        <f>IF(D11=0,"",IF(D11="","",ROUND(H16/D11*100,5)))</f>
        <v/>
      </c>
    </row>
    <row r="18" spans="1:13" ht="30" customHeight="1">
      <c r="A18" s="5" t="s">
        <v>44</v>
      </c>
      <c r="B18" s="27"/>
      <c r="C18" s="6"/>
      <c r="D18" s="16"/>
      <c r="E18" s="123"/>
      <c r="F18" s="186" t="s">
        <v>45</v>
      </c>
      <c r="G18" s="187"/>
      <c r="H18" s="16"/>
    </row>
    <row r="19" spans="1:13" ht="30" customHeight="1" thickBot="1">
      <c r="A19" s="5" t="s">
        <v>47</v>
      </c>
      <c r="B19" s="27"/>
      <c r="C19" s="6"/>
      <c r="D19" s="16"/>
      <c r="E19" s="124"/>
      <c r="F19" s="188" t="s">
        <v>94</v>
      </c>
      <c r="G19" s="188"/>
      <c r="H19" s="12" t="str">
        <f>IF(D11="","",ROUNDDOWN(H13*H17/100,0)-H18)</f>
        <v/>
      </c>
    </row>
    <row r="20" spans="1:13" ht="30" customHeight="1">
      <c r="A20" s="5" t="s">
        <v>50</v>
      </c>
      <c r="B20" s="27"/>
      <c r="C20" s="6"/>
      <c r="D20" s="16"/>
      <c r="E20" s="122" t="s">
        <v>95</v>
      </c>
      <c r="F20" s="179" t="s">
        <v>96</v>
      </c>
      <c r="G20" s="180"/>
      <c r="H20" s="13" t="str">
        <f>IF(D12="","",ROUNDDOWN(D12*3/5,0))</f>
        <v/>
      </c>
    </row>
    <row r="21" spans="1:13" ht="30" customHeight="1">
      <c r="A21" s="229" t="s">
        <v>54</v>
      </c>
      <c r="B21" s="230"/>
      <c r="C21" s="231"/>
      <c r="D21" s="16"/>
      <c r="E21" s="123"/>
      <c r="F21" s="181" t="s">
        <v>9</v>
      </c>
      <c r="G21" s="89" t="s">
        <v>55</v>
      </c>
      <c r="H21" s="16"/>
    </row>
    <row r="22" spans="1:13" ht="30" customHeight="1">
      <c r="A22" s="146" t="s">
        <v>57</v>
      </c>
      <c r="B22" s="147"/>
      <c r="C22" s="131"/>
      <c r="D22" s="11" t="str">
        <f>IF(C6="","",SUM(D15:D21))</f>
        <v/>
      </c>
      <c r="E22" s="123"/>
      <c r="F22" s="182"/>
      <c r="G22" s="89" t="s">
        <v>58</v>
      </c>
      <c r="H22" s="16"/>
    </row>
    <row r="23" spans="1:13" ht="30" customHeight="1">
      <c r="A23" s="146" t="s">
        <v>60</v>
      </c>
      <c r="B23" s="147"/>
      <c r="C23" s="131"/>
      <c r="D23" s="16"/>
      <c r="E23" s="123"/>
      <c r="F23" s="183"/>
      <c r="G23" s="90" t="s">
        <v>97</v>
      </c>
      <c r="H23" s="11" t="str">
        <f>IF(D12="","",SUM(H21:H22))</f>
        <v/>
      </c>
    </row>
    <row r="24" spans="1:13" ht="30" customHeight="1">
      <c r="A24" s="146" t="s">
        <v>62</v>
      </c>
      <c r="B24" s="147"/>
      <c r="C24" s="131"/>
      <c r="D24" s="88" t="str">
        <f>IF(C6="","",IF(SUM(D22:D23)-D25=SUM(H8,H15,H22),SUM(D22:D23),IF(SUM(D22:D23)-D25&lt;SUM(H8,H15,H22),SUM(D22:D23),"要確認Ｔ・ＡＩ・ＡＰ")))</f>
        <v/>
      </c>
      <c r="E24" s="123"/>
      <c r="F24" s="186" t="s">
        <v>98</v>
      </c>
      <c r="G24" s="187"/>
      <c r="H24" s="20" t="str">
        <f>IF(D12=0,"",IF(D12="","",ROUND(H23/D12*100,5)))</f>
        <v/>
      </c>
    </row>
    <row r="25" spans="1:13" ht="30" customHeight="1">
      <c r="A25" s="229" t="s">
        <v>64</v>
      </c>
      <c r="B25" s="230"/>
      <c r="C25" s="231"/>
      <c r="D25" s="17"/>
      <c r="E25" s="123"/>
      <c r="F25" s="186" t="s">
        <v>65</v>
      </c>
      <c r="G25" s="187"/>
      <c r="H25" s="16"/>
    </row>
    <row r="26" spans="1:13" ht="30" customHeight="1" thickBot="1">
      <c r="A26" s="136" t="s">
        <v>66</v>
      </c>
      <c r="B26" s="137"/>
      <c r="C26" s="138"/>
      <c r="D26" s="32" t="str">
        <f>IF(C6="","",SUM(D22:D23)-D25)</f>
        <v/>
      </c>
      <c r="E26" s="124"/>
      <c r="F26" s="132" t="s">
        <v>99</v>
      </c>
      <c r="G26" s="132"/>
      <c r="H26" s="14" t="str">
        <f>IF(D12="","",ROUNDDOWN(H20*H24/100,0)-H25)</f>
        <v/>
      </c>
    </row>
    <row r="27" spans="1:13" ht="30" customHeight="1" thickBot="1">
      <c r="A27" s="139" t="s">
        <v>68</v>
      </c>
      <c r="B27" s="140"/>
      <c r="C27" s="141"/>
      <c r="D27" s="33" t="str">
        <f>IF(D9="","",IF(D9-SUM(D10:D12)&gt;=D13-SUM(H8,H15,H22),"　　－　　","要確認"))</f>
        <v/>
      </c>
      <c r="E27" s="142" t="s">
        <v>100</v>
      </c>
      <c r="F27" s="232"/>
      <c r="G27" s="232"/>
      <c r="H27" s="13" t="str">
        <f>IF(C6="","",SUM(H12,H19,H26))</f>
        <v/>
      </c>
    </row>
    <row r="28" spans="1:13" ht="30" customHeight="1" thickBot="1">
      <c r="A28" s="112" t="str">
        <f>IF(OR(C6="",H29&lt;=SUM(H8,H15,H22)),"－","年度間調整額を含んだ当年度の交付金受入可能額上限は、当年度交付対象事業費の実績額までです。要確認→")</f>
        <v>－</v>
      </c>
      <c r="B28" s="113"/>
      <c r="C28" s="113"/>
      <c r="D28" s="114"/>
      <c r="E28" s="111" t="s">
        <v>70</v>
      </c>
      <c r="F28" s="233"/>
      <c r="G28" s="233"/>
      <c r="H28" s="19"/>
    </row>
    <row r="29" spans="1:13" ht="30" customHeight="1" thickBot="1">
      <c r="A29" s="116" t="s">
        <v>71</v>
      </c>
      <c r="B29" s="116"/>
      <c r="C29" s="116"/>
      <c r="D29" s="117"/>
      <c r="E29" s="143" t="s">
        <v>72</v>
      </c>
      <c r="F29" s="144"/>
      <c r="G29" s="145"/>
      <c r="H29" s="53" t="str">
        <f>IF(C6="","",H27+H28)</f>
        <v/>
      </c>
      <c r="J29" s="83" t="str">
        <f>IF(D11+D12+D10&gt;=D30+D34,"是","否")</f>
        <v>是</v>
      </c>
      <c r="K29" s="34"/>
      <c r="L29" s="34"/>
      <c r="M29" s="35"/>
    </row>
    <row r="30" spans="1:13" ht="30" customHeight="1" thickBot="1">
      <c r="A30" s="148" t="s">
        <v>73</v>
      </c>
      <c r="B30" s="149"/>
      <c r="C30" s="234"/>
      <c r="D30" s="36"/>
      <c r="E30" s="112" t="str">
        <f>IF(COUNTIF(L31,"FALSE"),"　←要確認。交付対象事業費（Ｂ＋Ｄ＋Ｅ）を上回っています。","－")</f>
        <v>－</v>
      </c>
      <c r="F30" s="113"/>
      <c r="G30" s="113"/>
      <c r="H30" s="114"/>
      <c r="J30" s="37" t="b">
        <v>0</v>
      </c>
      <c r="K30" s="38"/>
      <c r="L30" s="38"/>
      <c r="M30" s="39" t="s">
        <v>74</v>
      </c>
    </row>
    <row r="31" spans="1:13" ht="30" customHeight="1" thickBot="1">
      <c r="A31" s="150" t="s">
        <v>75</v>
      </c>
      <c r="B31" s="151"/>
      <c r="C31" s="152"/>
      <c r="D31" s="15" t="str">
        <f>IF(D30="","",IF(D30&lt;=50000,3.5,IF(D30&lt;=100000,3,IF(D30&lt;=300000,2.5,IF(D30&lt;=500000,2,IF(D30&lt;=1000000,1,0.5))))))</f>
        <v/>
      </c>
      <c r="E31" s="153" t="s">
        <v>76</v>
      </c>
      <c r="F31" s="154"/>
      <c r="G31" s="154"/>
      <c r="H31" s="155"/>
      <c r="J31" s="40" t="str">
        <f>J29&amp;""&amp;J30</f>
        <v>是FALSE</v>
      </c>
      <c r="K31" s="38"/>
      <c r="L31" s="38" t="b" cm="1">
        <f t="array" ref="L31">SUM(COUNTIF(J31,M30:M31))&gt;0</f>
        <v>1</v>
      </c>
      <c r="M31" s="39" t="s">
        <v>77</v>
      </c>
    </row>
    <row r="32" spans="1:13" ht="30" customHeight="1">
      <c r="A32" s="150" t="s">
        <v>78</v>
      </c>
      <c r="B32" s="151"/>
      <c r="C32" s="231"/>
      <c r="D32" s="12" t="str">
        <f>IF(D30="","",ROUNDDOWN(D30*D31/100,0))</f>
        <v/>
      </c>
      <c r="E32" s="156"/>
      <c r="F32" s="157"/>
      <c r="G32" s="157"/>
      <c r="H32" s="158"/>
      <c r="J32" s="84">
        <f>MAX(D32:D33)</f>
        <v>0</v>
      </c>
      <c r="K32" s="41"/>
      <c r="L32" s="41"/>
      <c r="M32" s="42"/>
    </row>
    <row r="33" spans="1:13" ht="30" customHeight="1">
      <c r="A33" s="5" t="s">
        <v>79</v>
      </c>
      <c r="B33" s="27"/>
      <c r="C33" s="6"/>
      <c r="D33" s="12" t="str">
        <f>IF(D31=3.5,"          －  ",IF(D31=3,1750,IF(D31=2.5,3000,IF(D31=2,7500,IF(D31=1,10000,IF(D31=0.5,10000,""))))))</f>
        <v/>
      </c>
      <c r="E33" s="159"/>
      <c r="F33" s="160"/>
      <c r="G33" s="160"/>
      <c r="H33" s="161"/>
      <c r="J33" s="43" t="str">
        <f>IF(J32&gt;=D34,"あ","い")</f>
        <v>あ</v>
      </c>
      <c r="K33" s="44" t="s">
        <v>80</v>
      </c>
      <c r="L33" s="44"/>
      <c r="M33" s="45"/>
    </row>
    <row r="34" spans="1:13" ht="30" customHeight="1" thickBot="1">
      <c r="A34" s="21" t="s">
        <v>81</v>
      </c>
      <c r="B34" s="46"/>
      <c r="C34" s="22"/>
      <c r="D34" s="19"/>
      <c r="E34" s="159"/>
      <c r="F34" s="160"/>
      <c r="G34" s="160"/>
      <c r="H34" s="161"/>
      <c r="J34" s="85" t="b">
        <f>SUM(COUNTIF(J33,K33))&gt;0</f>
        <v>1</v>
      </c>
      <c r="K34" s="47"/>
      <c r="L34" s="48"/>
      <c r="M34" s="49"/>
    </row>
    <row r="35" spans="1:13" ht="30" customHeight="1" thickBot="1">
      <c r="A35" s="50"/>
      <c r="B35" s="165" t="s">
        <v>82</v>
      </c>
      <c r="C35" s="166"/>
      <c r="D35" s="167"/>
      <c r="E35" s="159"/>
      <c r="F35" s="160"/>
      <c r="G35" s="160"/>
      <c r="H35" s="161"/>
      <c r="J35" s="44"/>
      <c r="K35" s="51"/>
      <c r="L35" s="44"/>
      <c r="M35" s="44"/>
    </row>
    <row r="36" spans="1:13" ht="30" customHeight="1">
      <c r="A36" s="168" t="s">
        <v>83</v>
      </c>
      <c r="B36" s="170"/>
      <c r="C36" s="171"/>
      <c r="D36" s="172"/>
      <c r="E36" s="159"/>
      <c r="F36" s="160"/>
      <c r="G36" s="160"/>
      <c r="H36" s="161"/>
      <c r="J36" s="44"/>
      <c r="K36" s="51"/>
      <c r="L36" s="44"/>
      <c r="M36" s="44"/>
    </row>
    <row r="37" spans="1:13" ht="30" customHeight="1">
      <c r="A37" s="169"/>
      <c r="B37" s="173"/>
      <c r="C37" s="174"/>
      <c r="D37" s="175"/>
      <c r="E37" s="159"/>
      <c r="F37" s="160"/>
      <c r="G37" s="160"/>
      <c r="H37" s="161"/>
      <c r="J37" s="44"/>
      <c r="K37" s="51"/>
      <c r="L37" s="44"/>
      <c r="M37" s="44"/>
    </row>
    <row r="38" spans="1:13" ht="30" customHeight="1" thickBot="1">
      <c r="A38" s="52" t="str">
        <f>IF(COUNTIF(J34,"FALSE"),"×","○")</f>
        <v>○</v>
      </c>
      <c r="B38" s="176"/>
      <c r="C38" s="177"/>
      <c r="D38" s="178"/>
      <c r="E38" s="162"/>
      <c r="F38" s="163"/>
      <c r="G38" s="163"/>
      <c r="H38" s="164"/>
      <c r="J38" s="44"/>
      <c r="K38" s="51"/>
      <c r="L38" s="44"/>
      <c r="M38" s="44"/>
    </row>
    <row r="39" spans="1:13">
      <c r="A39" s="1" t="s">
        <v>84</v>
      </c>
    </row>
    <row r="40" spans="1:13" ht="13.35" customHeight="1"/>
  </sheetData>
  <mergeCells count="46">
    <mergeCell ref="A30:C30"/>
    <mergeCell ref="E30:H30"/>
    <mergeCell ref="A31:C31"/>
    <mergeCell ref="E31:H31"/>
    <mergeCell ref="A32:C32"/>
    <mergeCell ref="E32:H38"/>
    <mergeCell ref="B35:D35"/>
    <mergeCell ref="A36:A37"/>
    <mergeCell ref="B36:D38"/>
    <mergeCell ref="A26:C26"/>
    <mergeCell ref="F26:G26"/>
    <mergeCell ref="A27:C27"/>
    <mergeCell ref="E27:G27"/>
    <mergeCell ref="A29:D29"/>
    <mergeCell ref="E29:G29"/>
    <mergeCell ref="E20:E26"/>
    <mergeCell ref="F20:G20"/>
    <mergeCell ref="A21:C21"/>
    <mergeCell ref="F21:F23"/>
    <mergeCell ref="A22:C22"/>
    <mergeCell ref="A23:C23"/>
    <mergeCell ref="A24:C24"/>
    <mergeCell ref="F24:G24"/>
    <mergeCell ref="A25:C25"/>
    <mergeCell ref="F25:G25"/>
    <mergeCell ref="A14:D14"/>
    <mergeCell ref="F14:F16"/>
    <mergeCell ref="F17:G17"/>
    <mergeCell ref="F18:G18"/>
    <mergeCell ref="F19:G19"/>
    <mergeCell ref="A28:D28"/>
    <mergeCell ref="E28:G28"/>
    <mergeCell ref="A2:H2"/>
    <mergeCell ref="A5:D5"/>
    <mergeCell ref="E5:H5"/>
    <mergeCell ref="C6:D6"/>
    <mergeCell ref="E6:E12"/>
    <mergeCell ref="F6:G6"/>
    <mergeCell ref="C7:D7"/>
    <mergeCell ref="F7:F9"/>
    <mergeCell ref="C8:D8"/>
    <mergeCell ref="F10:G10"/>
    <mergeCell ref="F11:G11"/>
    <mergeCell ref="F12:G12"/>
    <mergeCell ref="E13:E19"/>
    <mergeCell ref="F13:G13"/>
  </mergeCells>
  <phoneticPr fontId="1"/>
  <conditionalFormatting sqref="A38">
    <cfRule type="expression" dxfId="14" priority="1">
      <formula>$A$38="×"</formula>
    </cfRule>
  </conditionalFormatting>
  <conditionalFormatting sqref="A28:D28">
    <cfRule type="expression" dxfId="13" priority="5">
      <formula>$A$28="年度間調整額を含んだ当年度の交付金受入可能額上限は、当年度交付対象事業費の実績額までです。要確認→"</formula>
    </cfRule>
  </conditionalFormatting>
  <conditionalFormatting sqref="E30:H30">
    <cfRule type="expression" dxfId="12" priority="4">
      <formula>$E$30="　←要確認。交付対象事業費（Ｂ＋Ｄ＋Ｅ）を上回っています。"</formula>
    </cfRule>
  </conditionalFormatting>
  <dataValidations count="2">
    <dataValidation type="custom" allowBlank="1" showInputMessage="1" showErrorMessage="1" error="計画支援事業では事務費は計上できません" sqref="D23" xr:uid="{2585CBC8-79A1-4E42-8466-8ED22F46623C}">
      <formula1>$C$6&lt;&gt;"施設整備に関する計画支援事業"</formula1>
    </dataValidation>
    <dataValidation type="list" allowBlank="1" showInputMessage="1" showErrorMessage="1" sqref="C6:D6" xr:uid="{B8F5894C-826F-4FE3-8725-348B944C1E46}">
      <formula1>$J$7:$J$22</formula1>
    </dataValidation>
  </dataValidations>
  <pageMargins left="0.70866141732283472" right="0.70866141732283472" top="0.55118110236220474" bottom="0.55118110236220474" header="0.31496062992125984" footer="0.31496062992125984"/>
  <pageSetup paperSize="9" scale="73"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0</xdr:col>
                    <xdr:colOff>69850</xdr:colOff>
                    <xdr:row>34</xdr:row>
                    <xdr:rowOff>63500</xdr:rowOff>
                  </from>
                  <to>
                    <xdr:col>1</xdr:col>
                    <xdr:colOff>0</xdr:colOff>
                    <xdr:row>34</xdr:row>
                    <xdr:rowOff>330200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F94ADF59-D5C2-4BEE-9174-A7D78FECAB83}">
            <xm:f>AND(COUNTIF($C$7,"*焼却施設*"),'様式7-2別紙内訳'!$C$12&lt;&gt;"")</xm:f>
            <x14:dxf>
              <fill>
                <patternFill>
                  <bgColor theme="0"/>
                </patternFill>
              </fill>
            </x14:dxf>
          </x14:cfRule>
          <xm:sqref>C8:D8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30996-D013-41AF-B735-F2958D5EEE1B}">
  <sheetPr>
    <pageSetUpPr fitToPage="1"/>
  </sheetPr>
  <dimension ref="A1:M40"/>
  <sheetViews>
    <sheetView view="pageBreakPreview" topLeftCell="A6" zoomScaleNormal="100" zoomScaleSheetLayoutView="100" workbookViewId="0">
      <selection activeCell="E20" sqref="E20:E26"/>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6384" width="9" style="1"/>
  </cols>
  <sheetData>
    <row r="1" spans="1:10">
      <c r="A1" s="1" t="s">
        <v>0</v>
      </c>
    </row>
    <row r="2" spans="1:10" ht="30" customHeight="1">
      <c r="A2" s="115" t="s">
        <v>1</v>
      </c>
      <c r="B2" s="115"/>
      <c r="C2" s="115"/>
      <c r="D2" s="115"/>
      <c r="E2" s="115"/>
      <c r="F2" s="115"/>
      <c r="G2" s="115"/>
      <c r="H2" s="115"/>
    </row>
    <row r="3" spans="1:10" ht="8.25" customHeight="1">
      <c r="A3" s="2"/>
      <c r="B3" s="2"/>
      <c r="C3" s="2"/>
      <c r="D3" s="2"/>
      <c r="E3" s="2"/>
      <c r="F3" s="2"/>
      <c r="G3" s="2"/>
      <c r="H3" s="2"/>
    </row>
    <row r="4" spans="1:10" ht="15.6" customHeight="1" thickBot="1">
      <c r="D4" s="2"/>
      <c r="E4" s="2"/>
      <c r="F4" s="2"/>
      <c r="G4" s="2"/>
      <c r="H4" s="3" t="s">
        <v>2</v>
      </c>
    </row>
    <row r="5" spans="1:10" ht="30" customHeight="1" thickBot="1">
      <c r="A5" s="116" t="s">
        <v>3</v>
      </c>
      <c r="B5" s="116"/>
      <c r="C5" s="116"/>
      <c r="D5" s="116"/>
      <c r="E5" s="117" t="s">
        <v>4</v>
      </c>
      <c r="F5" s="118"/>
      <c r="G5" s="118"/>
      <c r="H5" s="119"/>
    </row>
    <row r="6" spans="1:10" ht="29.45" customHeight="1">
      <c r="A6" s="24" t="s">
        <v>5</v>
      </c>
      <c r="B6" s="25"/>
      <c r="C6" s="120"/>
      <c r="D6" s="121"/>
      <c r="E6" s="190" t="s">
        <v>51</v>
      </c>
      <c r="F6" s="179" t="s">
        <v>101</v>
      </c>
      <c r="G6" s="180"/>
      <c r="H6" s="23" t="str">
        <f>IF(D10="","",ROUNDDOWN(D10/3,0))</f>
        <v/>
      </c>
    </row>
    <row r="7" spans="1:10" ht="29.45" customHeight="1">
      <c r="A7" s="26" t="s">
        <v>8</v>
      </c>
      <c r="B7" s="27"/>
      <c r="C7" s="227"/>
      <c r="D7" s="228"/>
      <c r="E7" s="191"/>
      <c r="F7" s="181" t="s">
        <v>9</v>
      </c>
      <c r="G7" s="89" t="s">
        <v>10</v>
      </c>
      <c r="H7" s="16"/>
      <c r="J7" s="1" t="s">
        <v>11</v>
      </c>
    </row>
    <row r="8" spans="1:10" ht="30" customHeight="1">
      <c r="A8" s="26" t="s">
        <v>12</v>
      </c>
      <c r="B8" s="27"/>
      <c r="C8" s="184" t="str">
        <f>IF(COUNTIF($C$7,"*焼却施設*"),'様式7-2別紙内訳'!$C$12&amp;"t/日","")</f>
        <v/>
      </c>
      <c r="D8" s="185"/>
      <c r="E8" s="191"/>
      <c r="F8" s="182"/>
      <c r="G8" s="89" t="s">
        <v>13</v>
      </c>
      <c r="H8" s="16"/>
      <c r="J8" s="1" t="s">
        <v>14</v>
      </c>
    </row>
    <row r="9" spans="1:10" ht="30" customHeight="1">
      <c r="A9" s="26" t="s">
        <v>15</v>
      </c>
      <c r="B9" s="27"/>
      <c r="C9" s="7" t="s">
        <v>16</v>
      </c>
      <c r="D9" s="16"/>
      <c r="E9" s="191"/>
      <c r="F9" s="183"/>
      <c r="G9" s="89" t="s">
        <v>17</v>
      </c>
      <c r="H9" s="11" t="str">
        <f>IF(D10="","",SUM(H7:H8))</f>
        <v/>
      </c>
    </row>
    <row r="10" spans="1:10" ht="30" customHeight="1">
      <c r="A10" s="26" t="s">
        <v>15</v>
      </c>
      <c r="B10" s="6"/>
      <c r="C10" s="4" t="s">
        <v>102</v>
      </c>
      <c r="D10" s="16"/>
      <c r="E10" s="191"/>
      <c r="F10" s="186" t="s">
        <v>103</v>
      </c>
      <c r="G10" s="187"/>
      <c r="H10" s="28" t="str">
        <f>IF(D10=0,"",IF(D10="","",ROUND(H9/D10*100,5)))</f>
        <v/>
      </c>
    </row>
    <row r="11" spans="1:10" ht="30" customHeight="1">
      <c r="A11" s="26" t="s">
        <v>15</v>
      </c>
      <c r="B11" s="6"/>
      <c r="C11" s="4" t="s">
        <v>88</v>
      </c>
      <c r="D11" s="16"/>
      <c r="E11" s="191"/>
      <c r="F11" s="186" t="s">
        <v>23</v>
      </c>
      <c r="G11" s="187"/>
      <c r="H11" s="16"/>
    </row>
    <row r="12" spans="1:10" ht="30" customHeight="1" thickBot="1">
      <c r="A12" s="26" t="s">
        <v>15</v>
      </c>
      <c r="B12" s="6"/>
      <c r="C12" s="4" t="s">
        <v>89</v>
      </c>
      <c r="D12" s="16"/>
      <c r="E12" s="192"/>
      <c r="F12" s="188" t="s">
        <v>26</v>
      </c>
      <c r="G12" s="188"/>
      <c r="H12" s="14" t="str">
        <f>IF(D10="","",ROUNDDOWN(H6*H10/100,0)-H11)</f>
        <v/>
      </c>
    </row>
    <row r="13" spans="1:10" ht="30" customHeight="1" thickBot="1">
      <c r="A13" s="29" t="s">
        <v>28</v>
      </c>
      <c r="B13" s="30"/>
      <c r="C13" s="8" t="s">
        <v>16</v>
      </c>
      <c r="D13" s="17"/>
      <c r="E13" s="122" t="s">
        <v>90</v>
      </c>
      <c r="F13" s="179" t="s">
        <v>91</v>
      </c>
      <c r="G13" s="180"/>
      <c r="H13" s="23" t="str">
        <f>IF(D11="","",ROUNDDOWN(D11*2/5,0))</f>
        <v/>
      </c>
    </row>
    <row r="14" spans="1:10" ht="30" customHeight="1" thickBot="1">
      <c r="A14" s="189" t="s">
        <v>92</v>
      </c>
      <c r="B14" s="134"/>
      <c r="C14" s="134"/>
      <c r="D14" s="135"/>
      <c r="E14" s="123"/>
      <c r="F14" s="181" t="s">
        <v>9</v>
      </c>
      <c r="G14" s="89" t="s">
        <v>33</v>
      </c>
      <c r="H14" s="16"/>
    </row>
    <row r="15" spans="1:10" ht="30" customHeight="1">
      <c r="A15" s="9" t="s">
        <v>35</v>
      </c>
      <c r="B15" s="31"/>
      <c r="C15" s="10"/>
      <c r="D15" s="18"/>
      <c r="E15" s="123"/>
      <c r="F15" s="182"/>
      <c r="G15" s="89" t="s">
        <v>36</v>
      </c>
      <c r="H15" s="16"/>
    </row>
    <row r="16" spans="1:10" ht="30" customHeight="1">
      <c r="A16" s="5" t="s">
        <v>38</v>
      </c>
      <c r="B16" s="27"/>
      <c r="C16" s="6"/>
      <c r="D16" s="16"/>
      <c r="E16" s="123"/>
      <c r="F16" s="183"/>
      <c r="G16" s="89" t="s">
        <v>39</v>
      </c>
      <c r="H16" s="11" t="str">
        <f>IF(D11="","",SUM(H14:H15))</f>
        <v/>
      </c>
    </row>
    <row r="17" spans="1:13" ht="30" customHeight="1">
      <c r="A17" s="5" t="s">
        <v>41</v>
      </c>
      <c r="B17" s="27"/>
      <c r="C17" s="6"/>
      <c r="D17" s="16"/>
      <c r="E17" s="123"/>
      <c r="F17" s="186" t="s">
        <v>93</v>
      </c>
      <c r="G17" s="187"/>
      <c r="H17" s="28" t="str">
        <f>IF(D11=0,"",IF(D11="","",ROUND(H16/D11*100,5)))</f>
        <v/>
      </c>
    </row>
    <row r="18" spans="1:13" ht="30" customHeight="1">
      <c r="A18" s="5" t="s">
        <v>44</v>
      </c>
      <c r="B18" s="27"/>
      <c r="C18" s="6"/>
      <c r="D18" s="16"/>
      <c r="E18" s="123"/>
      <c r="F18" s="186" t="s">
        <v>45</v>
      </c>
      <c r="G18" s="187"/>
      <c r="H18" s="16"/>
    </row>
    <row r="19" spans="1:13" ht="30" customHeight="1" thickBot="1">
      <c r="A19" s="5" t="s">
        <v>47</v>
      </c>
      <c r="B19" s="27"/>
      <c r="C19" s="6"/>
      <c r="D19" s="16"/>
      <c r="E19" s="124"/>
      <c r="F19" s="188" t="s">
        <v>94</v>
      </c>
      <c r="G19" s="188"/>
      <c r="H19" s="12" t="str">
        <f>IF(D11="","",ROUNDDOWN(H13*H17/100,0)-H18)</f>
        <v/>
      </c>
    </row>
    <row r="20" spans="1:13" ht="30" customHeight="1">
      <c r="A20" s="5" t="s">
        <v>50</v>
      </c>
      <c r="B20" s="27"/>
      <c r="C20" s="6"/>
      <c r="D20" s="16"/>
      <c r="E20" s="122" t="s">
        <v>95</v>
      </c>
      <c r="F20" s="179" t="s">
        <v>96</v>
      </c>
      <c r="G20" s="180"/>
      <c r="H20" s="13" t="str">
        <f>IF(D12="","",ROUNDDOWN(D12*3/5,0))</f>
        <v/>
      </c>
    </row>
    <row r="21" spans="1:13" ht="30" customHeight="1">
      <c r="A21" s="229" t="s">
        <v>54</v>
      </c>
      <c r="B21" s="230"/>
      <c r="C21" s="231"/>
      <c r="D21" s="16"/>
      <c r="E21" s="123"/>
      <c r="F21" s="181" t="s">
        <v>9</v>
      </c>
      <c r="G21" s="89" t="s">
        <v>55</v>
      </c>
      <c r="H21" s="16"/>
    </row>
    <row r="22" spans="1:13" ht="30" customHeight="1">
      <c r="A22" s="146" t="s">
        <v>57</v>
      </c>
      <c r="B22" s="147"/>
      <c r="C22" s="131"/>
      <c r="D22" s="11" t="str">
        <f>IF(C6="","",SUM(D15:D21))</f>
        <v/>
      </c>
      <c r="E22" s="123"/>
      <c r="F22" s="182"/>
      <c r="G22" s="89" t="s">
        <v>58</v>
      </c>
      <c r="H22" s="16"/>
    </row>
    <row r="23" spans="1:13" ht="30" customHeight="1">
      <c r="A23" s="146" t="s">
        <v>60</v>
      </c>
      <c r="B23" s="147"/>
      <c r="C23" s="131"/>
      <c r="D23" s="16"/>
      <c r="E23" s="123"/>
      <c r="F23" s="183"/>
      <c r="G23" s="90" t="s">
        <v>97</v>
      </c>
      <c r="H23" s="11" t="str">
        <f>IF(D12="","",SUM(H21:H22))</f>
        <v/>
      </c>
    </row>
    <row r="24" spans="1:13" ht="30" customHeight="1">
      <c r="A24" s="146" t="s">
        <v>62</v>
      </c>
      <c r="B24" s="147"/>
      <c r="C24" s="131"/>
      <c r="D24" s="88" t="str">
        <f>IF(C6="","",IF(SUM(D22:D23)-D25=SUM(H8,H15,H22),SUM(D22:D23),IF(SUM(D22:D23)-D25&lt;SUM(H8,H15,H22),SUM(D22:D23),"要確認Ｔ・ＡＩ・ＡＰ")))</f>
        <v/>
      </c>
      <c r="E24" s="123"/>
      <c r="F24" s="186" t="s">
        <v>98</v>
      </c>
      <c r="G24" s="187"/>
      <c r="H24" s="20" t="str">
        <f>IF(D12=0,"",IF(D12="","",ROUND(H23/D12*100,5)))</f>
        <v/>
      </c>
    </row>
    <row r="25" spans="1:13" ht="30" customHeight="1">
      <c r="A25" s="229" t="s">
        <v>64</v>
      </c>
      <c r="B25" s="230"/>
      <c r="C25" s="231"/>
      <c r="D25" s="17"/>
      <c r="E25" s="123"/>
      <c r="F25" s="186" t="s">
        <v>65</v>
      </c>
      <c r="G25" s="187"/>
      <c r="H25" s="16"/>
    </row>
    <row r="26" spans="1:13" ht="30" customHeight="1" thickBot="1">
      <c r="A26" s="136" t="s">
        <v>66</v>
      </c>
      <c r="B26" s="137"/>
      <c r="C26" s="138"/>
      <c r="D26" s="32" t="str">
        <f>IF(C6="","",SUM(D22:D23)-D25)</f>
        <v/>
      </c>
      <c r="E26" s="124"/>
      <c r="F26" s="132" t="s">
        <v>99</v>
      </c>
      <c r="G26" s="132"/>
      <c r="H26" s="14" t="str">
        <f>IF(D12="","",ROUNDDOWN(H20*H24/100,0)-H25)</f>
        <v/>
      </c>
    </row>
    <row r="27" spans="1:13" ht="30" customHeight="1" thickBot="1">
      <c r="A27" s="139" t="s">
        <v>68</v>
      </c>
      <c r="B27" s="140"/>
      <c r="C27" s="141"/>
      <c r="D27" s="33" t="str">
        <f>IF(D9="","",IF(D9-SUM(D10:D12)&gt;=D13-SUM(H8,H15,H22),"　　－　　","要確認"))</f>
        <v/>
      </c>
      <c r="E27" s="142" t="s">
        <v>100</v>
      </c>
      <c r="F27" s="232"/>
      <c r="G27" s="232"/>
      <c r="H27" s="13" t="str">
        <f>IF(C6="","",SUM(H12,H19,H26))</f>
        <v/>
      </c>
    </row>
    <row r="28" spans="1:13" ht="30" customHeight="1" thickBot="1">
      <c r="A28" s="112" t="str">
        <f>IF(OR(C6="",H29&lt;=SUM(H8,H15,H22)),"－","年度間調整額を含んだ当年度の交付金受入可能額上限は、当年度交付対象事業費の実績額までです。要確認→")</f>
        <v>－</v>
      </c>
      <c r="B28" s="113"/>
      <c r="C28" s="113"/>
      <c r="D28" s="114"/>
      <c r="E28" s="111" t="s">
        <v>70</v>
      </c>
      <c r="F28" s="233"/>
      <c r="G28" s="233"/>
      <c r="H28" s="19"/>
    </row>
    <row r="29" spans="1:13" ht="30" customHeight="1" thickBot="1">
      <c r="A29" s="116" t="s">
        <v>71</v>
      </c>
      <c r="B29" s="116"/>
      <c r="C29" s="116"/>
      <c r="D29" s="117"/>
      <c r="E29" s="143" t="s">
        <v>72</v>
      </c>
      <c r="F29" s="144"/>
      <c r="G29" s="145"/>
      <c r="H29" s="53" t="str">
        <f>IF(C6="","",H27+H28)</f>
        <v/>
      </c>
      <c r="J29" s="83" t="str">
        <f>IF(D11+D12+D10&gt;=D30+D34,"是","否")</f>
        <v>是</v>
      </c>
      <c r="K29" s="34"/>
      <c r="L29" s="34"/>
      <c r="M29" s="35"/>
    </row>
    <row r="30" spans="1:13" ht="30" customHeight="1" thickBot="1">
      <c r="A30" s="148" t="s">
        <v>73</v>
      </c>
      <c r="B30" s="149"/>
      <c r="C30" s="234"/>
      <c r="D30" s="36"/>
      <c r="E30" s="112" t="str">
        <f>IF(COUNTIF(L31,"FALSE"),"　←要確認。交付対象事業費（Ｂ＋Ｄ＋Ｅ）を上回っています。","－")</f>
        <v>－</v>
      </c>
      <c r="F30" s="113"/>
      <c r="G30" s="113"/>
      <c r="H30" s="114"/>
      <c r="J30" s="37" t="b">
        <v>0</v>
      </c>
      <c r="K30" s="38"/>
      <c r="L30" s="38"/>
      <c r="M30" s="39" t="s">
        <v>74</v>
      </c>
    </row>
    <row r="31" spans="1:13" ht="30" customHeight="1" thickBot="1">
      <c r="A31" s="150" t="s">
        <v>75</v>
      </c>
      <c r="B31" s="151"/>
      <c r="C31" s="152"/>
      <c r="D31" s="15" t="str">
        <f>IF(D30="","",IF(D30&lt;=50000,3.5,IF(D30&lt;=100000,3,IF(D30&lt;=300000,2.5,IF(D30&lt;=500000,2,IF(D30&lt;=1000000,1,0.5))))))</f>
        <v/>
      </c>
      <c r="E31" s="153" t="s">
        <v>76</v>
      </c>
      <c r="F31" s="154"/>
      <c r="G31" s="154"/>
      <c r="H31" s="155"/>
      <c r="J31" s="40" t="str">
        <f>J29&amp;""&amp;J30</f>
        <v>是FALSE</v>
      </c>
      <c r="K31" s="38"/>
      <c r="L31" s="38" t="b" cm="1">
        <f t="array" ref="L31">SUM(COUNTIF(J31,M30:M31))&gt;0</f>
        <v>1</v>
      </c>
      <c r="M31" s="39" t="s">
        <v>77</v>
      </c>
    </row>
    <row r="32" spans="1:13" ht="30" customHeight="1">
      <c r="A32" s="150" t="s">
        <v>78</v>
      </c>
      <c r="B32" s="151"/>
      <c r="C32" s="231"/>
      <c r="D32" s="12" t="str">
        <f>IF(D30="","",ROUNDDOWN(D30*D31/100,0))</f>
        <v/>
      </c>
      <c r="E32" s="156"/>
      <c r="F32" s="157"/>
      <c r="G32" s="157"/>
      <c r="H32" s="158"/>
      <c r="J32" s="84">
        <f>MAX(D32:D33)</f>
        <v>0</v>
      </c>
      <c r="K32" s="41"/>
      <c r="L32" s="41"/>
      <c r="M32" s="42"/>
    </row>
    <row r="33" spans="1:13" ht="30" customHeight="1">
      <c r="A33" s="5" t="s">
        <v>79</v>
      </c>
      <c r="B33" s="27"/>
      <c r="C33" s="6"/>
      <c r="D33" s="12" t="str">
        <f>IF(D31=3.5,"          －  ",IF(D31=3,1750,IF(D31=2.5,3000,IF(D31=2,7500,IF(D31=1,10000,IF(D31=0.5,10000,""))))))</f>
        <v/>
      </c>
      <c r="E33" s="159"/>
      <c r="F33" s="160"/>
      <c r="G33" s="160"/>
      <c r="H33" s="161"/>
      <c r="J33" s="43" t="str">
        <f>IF(J32&gt;=D34,"あ","い")</f>
        <v>あ</v>
      </c>
      <c r="K33" s="44" t="s">
        <v>80</v>
      </c>
      <c r="L33" s="44"/>
      <c r="M33" s="45"/>
    </row>
    <row r="34" spans="1:13" ht="30" customHeight="1" thickBot="1">
      <c r="A34" s="21" t="s">
        <v>81</v>
      </c>
      <c r="B34" s="46"/>
      <c r="C34" s="22"/>
      <c r="D34" s="19"/>
      <c r="E34" s="159"/>
      <c r="F34" s="160"/>
      <c r="G34" s="160"/>
      <c r="H34" s="161"/>
      <c r="J34" s="85" t="b">
        <f>SUM(COUNTIF(J33,K33))&gt;0</f>
        <v>1</v>
      </c>
      <c r="K34" s="47"/>
      <c r="L34" s="48"/>
      <c r="M34" s="49"/>
    </row>
    <row r="35" spans="1:13" ht="30" customHeight="1" thickBot="1">
      <c r="A35" s="50"/>
      <c r="B35" s="165" t="s">
        <v>82</v>
      </c>
      <c r="C35" s="166"/>
      <c r="D35" s="167"/>
      <c r="E35" s="159"/>
      <c r="F35" s="160"/>
      <c r="G35" s="160"/>
      <c r="H35" s="161"/>
      <c r="J35" s="44"/>
      <c r="K35" s="51"/>
      <c r="L35" s="44"/>
      <c r="M35" s="44"/>
    </row>
    <row r="36" spans="1:13" ht="30" customHeight="1">
      <c r="A36" s="168" t="s">
        <v>83</v>
      </c>
      <c r="B36" s="170"/>
      <c r="C36" s="171"/>
      <c r="D36" s="172"/>
      <c r="E36" s="159"/>
      <c r="F36" s="160"/>
      <c r="G36" s="160"/>
      <c r="H36" s="161"/>
      <c r="J36" s="44"/>
      <c r="K36" s="51"/>
      <c r="L36" s="44"/>
      <c r="M36" s="44"/>
    </row>
    <row r="37" spans="1:13" ht="30" customHeight="1">
      <c r="A37" s="169"/>
      <c r="B37" s="173"/>
      <c r="C37" s="174"/>
      <c r="D37" s="175"/>
      <c r="E37" s="159"/>
      <c r="F37" s="160"/>
      <c r="G37" s="160"/>
      <c r="H37" s="161"/>
      <c r="J37" s="44"/>
      <c r="K37" s="51"/>
      <c r="L37" s="44"/>
      <c r="M37" s="44"/>
    </row>
    <row r="38" spans="1:13" ht="30" customHeight="1" thickBot="1">
      <c r="A38" s="52" t="str">
        <f>IF(COUNTIF(J34,"FALSE"),"×","○")</f>
        <v>○</v>
      </c>
      <c r="B38" s="176"/>
      <c r="C38" s="177"/>
      <c r="D38" s="178"/>
      <c r="E38" s="162"/>
      <c r="F38" s="163"/>
      <c r="G38" s="163"/>
      <c r="H38" s="164"/>
      <c r="J38" s="44"/>
      <c r="K38" s="51"/>
      <c r="L38" s="44"/>
      <c r="M38" s="44"/>
    </row>
    <row r="39" spans="1:13">
      <c r="A39" s="1" t="s">
        <v>84</v>
      </c>
    </row>
    <row r="40" spans="1:13" ht="13.35" customHeight="1"/>
  </sheetData>
  <mergeCells count="46">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A29:D29"/>
    <mergeCell ref="E29:G29"/>
    <mergeCell ref="A30:C30"/>
    <mergeCell ref="E30:H30"/>
    <mergeCell ref="A31:C31"/>
    <mergeCell ref="E31:H31"/>
    <mergeCell ref="A32:C32"/>
    <mergeCell ref="E32:H38"/>
    <mergeCell ref="B35:D35"/>
    <mergeCell ref="A36:A37"/>
    <mergeCell ref="B36:D38"/>
  </mergeCells>
  <phoneticPr fontId="1"/>
  <conditionalFormatting sqref="A38">
    <cfRule type="expression" dxfId="10" priority="1">
      <formula>$A$38="×"</formula>
    </cfRule>
  </conditionalFormatting>
  <conditionalFormatting sqref="A28:D28">
    <cfRule type="expression" dxfId="9" priority="4">
      <formula>$A$28="年度間調整額を含んだ当年度の交付金受入可能額上限は、当年度交付対象事業費の実績額までです。要確認→"</formula>
    </cfRule>
  </conditionalFormatting>
  <conditionalFormatting sqref="E30:H30">
    <cfRule type="expression" dxfId="8" priority="3">
      <formula>$E$30="　←要確認。交付対象事業費（Ｂ＋Ｄ＋Ｅ）を上回っています。"</formula>
    </cfRule>
  </conditionalFormatting>
  <dataValidations count="2">
    <dataValidation type="list" allowBlank="1" showInputMessage="1" showErrorMessage="1" sqref="C6:D6" xr:uid="{B99ADE81-0C54-4282-8264-D7111C6F9A1B}">
      <formula1>$J$7:$J$22</formula1>
    </dataValidation>
    <dataValidation type="custom" allowBlank="1" showInputMessage="1" showErrorMessage="1" error="計画支援事業では事務費は計上できません" sqref="D23" xr:uid="{AE85E41B-3A64-4A63-8909-27D97F8C1AA0}">
      <formula1>$C$6&lt;&gt;"施設整備に関する計画支援事業"</formula1>
    </dataValidation>
  </dataValidations>
  <pageMargins left="0.70866141732283472" right="0.70866141732283472" top="0.55118110236220474" bottom="0.55118110236220474" header="0.31496062992125984" footer="0.31496062992125984"/>
  <pageSetup paperSize="9" scale="73"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0</xdr:col>
                    <xdr:colOff>69850</xdr:colOff>
                    <xdr:row>34</xdr:row>
                    <xdr:rowOff>63500</xdr:rowOff>
                  </from>
                  <to>
                    <xdr:col>1</xdr:col>
                    <xdr:colOff>0</xdr:colOff>
                    <xdr:row>34</xdr:row>
                    <xdr:rowOff>336550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5000FC32-5FDD-47A8-8B80-BE8C0FE96EF9}">
            <xm:f>AND(COUNTIF($C$7,"*焼却施設*"),'様式7-2別紙内訳'!$C$12&lt;&gt;"")</xm:f>
            <x14:dxf>
              <fill>
                <patternFill>
                  <bgColor theme="0"/>
                </patternFill>
              </fill>
            </x14:dxf>
          </x14:cfRule>
          <xm:sqref>C8:D8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CF110-5289-4438-85A3-2F71737890F2}">
  <sheetPr>
    <pageSetUpPr fitToPage="1"/>
  </sheetPr>
  <dimension ref="A1:O39"/>
  <sheetViews>
    <sheetView tabSelected="1" view="pageBreakPreview" zoomScaleNormal="100" zoomScaleSheetLayoutView="100" workbookViewId="0">
      <selection activeCell="Q17" sqref="Q17"/>
    </sheetView>
  </sheetViews>
  <sheetFormatPr defaultColWidth="9" defaultRowHeight="12.95"/>
  <cols>
    <col min="1" max="1" width="5.140625" style="1" customWidth="1"/>
    <col min="2" max="2" width="13.85546875" style="1" customWidth="1"/>
    <col min="3" max="3" width="18.42578125" style="1" customWidth="1"/>
    <col min="4" max="4" width="19.140625" style="1" customWidth="1"/>
    <col min="5" max="5" width="4.5703125" style="1" customWidth="1"/>
    <col min="6" max="6" width="7.5703125" style="1" customWidth="1"/>
    <col min="7" max="7" width="13.5703125" style="1" customWidth="1"/>
    <col min="8" max="8" width="22.8554687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c r="A1" s="1" t="s">
        <v>0</v>
      </c>
    </row>
    <row r="2" spans="1:15" ht="30" customHeight="1">
      <c r="A2" s="115" t="s">
        <v>1</v>
      </c>
      <c r="B2" s="115"/>
      <c r="C2" s="115"/>
      <c r="D2" s="115"/>
      <c r="E2" s="115"/>
      <c r="F2" s="115"/>
      <c r="G2" s="115"/>
      <c r="H2" s="115"/>
    </row>
    <row r="3" spans="1:15" ht="8.25" customHeight="1">
      <c r="A3" s="2"/>
      <c r="B3" s="2"/>
      <c r="C3" s="2"/>
      <c r="D3" s="2"/>
      <c r="E3" s="2"/>
      <c r="F3" s="2"/>
      <c r="G3" s="2"/>
      <c r="H3" s="2"/>
    </row>
    <row r="4" spans="1:15" ht="15.6" customHeight="1" thickBot="1">
      <c r="D4" s="2"/>
      <c r="E4" s="2"/>
      <c r="F4" s="2"/>
      <c r="G4" s="2"/>
      <c r="H4" s="3" t="s">
        <v>2</v>
      </c>
    </row>
    <row r="5" spans="1:15" ht="30" customHeight="1" thickBot="1">
      <c r="A5" s="116" t="s">
        <v>3</v>
      </c>
      <c r="B5" s="116"/>
      <c r="C5" s="116"/>
      <c r="D5" s="116"/>
      <c r="E5" s="117" t="s">
        <v>4</v>
      </c>
      <c r="F5" s="118"/>
      <c r="G5" s="118"/>
      <c r="H5" s="119"/>
    </row>
    <row r="6" spans="1:15" ht="29.45" customHeight="1">
      <c r="A6" s="24" t="s">
        <v>5</v>
      </c>
      <c r="B6" s="25"/>
      <c r="C6" s="120"/>
      <c r="D6" s="121"/>
      <c r="E6" s="122" t="s">
        <v>29</v>
      </c>
      <c r="F6" s="125" t="s">
        <v>104</v>
      </c>
      <c r="G6" s="126"/>
      <c r="H6" s="23" t="str">
        <f>IF(D10=0,"",ROUNDDOWN(D10/3,0))</f>
        <v/>
      </c>
      <c r="O6" s="1" t="s">
        <v>105</v>
      </c>
    </row>
    <row r="7" spans="1:15" ht="29.45" customHeight="1">
      <c r="A7" s="26" t="s">
        <v>8</v>
      </c>
      <c r="B7" s="27"/>
      <c r="C7" s="227"/>
      <c r="D7" s="228"/>
      <c r="E7" s="123"/>
      <c r="F7" s="181" t="s">
        <v>9</v>
      </c>
      <c r="G7" s="7" t="s">
        <v>106</v>
      </c>
      <c r="H7" s="16"/>
      <c r="J7" s="1" t="s">
        <v>11</v>
      </c>
    </row>
    <row r="8" spans="1:15" ht="30" customHeight="1">
      <c r="A8" s="26" t="s">
        <v>12</v>
      </c>
      <c r="B8" s="27"/>
      <c r="C8" s="184" t="str">
        <f>IF(COUNTIF($C$7,"*焼却施設*"),#REF!&amp;"t/日","")</f>
        <v/>
      </c>
      <c r="D8" s="185"/>
      <c r="E8" s="123"/>
      <c r="F8" s="182"/>
      <c r="G8" s="7" t="s">
        <v>107</v>
      </c>
      <c r="H8" s="16"/>
      <c r="J8" s="1" t="s">
        <v>14</v>
      </c>
    </row>
    <row r="9" spans="1:15" ht="30" customHeight="1">
      <c r="A9" s="26" t="s">
        <v>15</v>
      </c>
      <c r="B9" s="27"/>
      <c r="C9" s="7" t="s">
        <v>16</v>
      </c>
      <c r="D9" s="16"/>
      <c r="E9" s="123"/>
      <c r="F9" s="183"/>
      <c r="G9" s="7" t="s">
        <v>108</v>
      </c>
      <c r="H9" s="11" t="str">
        <f>IF(D10=0,"",SUM(H7:H8))</f>
        <v/>
      </c>
    </row>
    <row r="10" spans="1:15" ht="30" customHeight="1">
      <c r="A10" s="26" t="s">
        <v>15</v>
      </c>
      <c r="B10" s="6"/>
      <c r="C10" s="4" t="s">
        <v>109</v>
      </c>
      <c r="D10" s="16"/>
      <c r="E10" s="123"/>
      <c r="F10" s="130" t="s">
        <v>110</v>
      </c>
      <c r="G10" s="131"/>
      <c r="H10" s="28" t="str">
        <f>IF(D10=0,"",ROUND(H9/D10*100,5))</f>
        <v/>
      </c>
    </row>
    <row r="11" spans="1:15" ht="30" customHeight="1">
      <c r="A11" s="26" t="s">
        <v>15</v>
      </c>
      <c r="B11" s="6"/>
      <c r="C11" s="4" t="s">
        <v>111</v>
      </c>
      <c r="D11" s="16"/>
      <c r="E11" s="123"/>
      <c r="F11" s="130" t="s">
        <v>112</v>
      </c>
      <c r="G11" s="131"/>
      <c r="H11" s="16"/>
    </row>
    <row r="12" spans="1:15" ht="30" customHeight="1" thickBot="1">
      <c r="A12" s="26" t="s">
        <v>15</v>
      </c>
      <c r="B12" s="6"/>
      <c r="C12" s="4" t="s">
        <v>113</v>
      </c>
      <c r="D12" s="16"/>
      <c r="E12" s="124"/>
      <c r="F12" s="132" t="s">
        <v>114</v>
      </c>
      <c r="G12" s="132"/>
      <c r="H12" s="14" t="str">
        <f>IF(D10=0,"",ROUNDDOWN(H6*H10/100,0)-H11)</f>
        <v/>
      </c>
    </row>
    <row r="13" spans="1:15" ht="30" customHeight="1" thickBot="1">
      <c r="A13" s="29" t="s">
        <v>28</v>
      </c>
      <c r="B13" s="30"/>
      <c r="C13" s="8" t="s">
        <v>16</v>
      </c>
      <c r="D13" s="17"/>
      <c r="E13" s="122" t="s">
        <v>51</v>
      </c>
      <c r="F13" s="125" t="s">
        <v>115</v>
      </c>
      <c r="G13" s="126"/>
      <c r="H13" s="23" t="str">
        <f>IF(D11=0,"",ROUNDDOWN(D11/2,0))</f>
        <v/>
      </c>
    </row>
    <row r="14" spans="1:15" ht="30" customHeight="1" thickBot="1">
      <c r="A14" s="189" t="s">
        <v>92</v>
      </c>
      <c r="B14" s="134"/>
      <c r="C14" s="134"/>
      <c r="D14" s="135"/>
      <c r="E14" s="123"/>
      <c r="F14" s="181" t="s">
        <v>9</v>
      </c>
      <c r="G14" s="7" t="s">
        <v>116</v>
      </c>
      <c r="H14" s="16"/>
    </row>
    <row r="15" spans="1:15" ht="30" customHeight="1">
      <c r="A15" s="9" t="s">
        <v>35</v>
      </c>
      <c r="B15" s="31"/>
      <c r="C15" s="10"/>
      <c r="D15" s="18"/>
      <c r="E15" s="123"/>
      <c r="F15" s="182"/>
      <c r="G15" s="7" t="s">
        <v>117</v>
      </c>
      <c r="H15" s="16"/>
    </row>
    <row r="16" spans="1:15" ht="30" customHeight="1">
      <c r="A16" s="5" t="s">
        <v>38</v>
      </c>
      <c r="B16" s="27"/>
      <c r="C16" s="6"/>
      <c r="D16" s="16"/>
      <c r="E16" s="123"/>
      <c r="F16" s="183"/>
      <c r="G16" s="7" t="s">
        <v>118</v>
      </c>
      <c r="H16" s="11" t="str">
        <f>IF(D11=0,"",SUM(H14:H15))</f>
        <v/>
      </c>
    </row>
    <row r="17" spans="1:13" ht="30" customHeight="1">
      <c r="A17" s="5" t="s">
        <v>41</v>
      </c>
      <c r="B17" s="27"/>
      <c r="C17" s="6"/>
      <c r="D17" s="16"/>
      <c r="E17" s="123"/>
      <c r="F17" s="130" t="s">
        <v>119</v>
      </c>
      <c r="G17" s="131"/>
      <c r="H17" s="28" t="str">
        <f>IF(D11=0,"",ROUND(H16/D11*100,5))</f>
        <v/>
      </c>
    </row>
    <row r="18" spans="1:13" ht="30" customHeight="1">
      <c r="A18" s="5" t="s">
        <v>44</v>
      </c>
      <c r="B18" s="27"/>
      <c r="C18" s="6"/>
      <c r="D18" s="16"/>
      <c r="E18" s="123"/>
      <c r="F18" s="130" t="s">
        <v>120</v>
      </c>
      <c r="G18" s="131"/>
      <c r="H18" s="16"/>
    </row>
    <row r="19" spans="1:13" ht="30" customHeight="1" thickBot="1">
      <c r="A19" s="5" t="s">
        <v>47</v>
      </c>
      <c r="B19" s="27"/>
      <c r="C19" s="6"/>
      <c r="D19" s="16"/>
      <c r="E19" s="123"/>
      <c r="F19" s="132" t="s">
        <v>121</v>
      </c>
      <c r="G19" s="132"/>
      <c r="H19" s="12" t="str">
        <f>IF(D11=0,"",ROUNDDOWN(H13*H17/100,0)-H18)</f>
        <v/>
      </c>
    </row>
    <row r="20" spans="1:13" ht="30" customHeight="1">
      <c r="A20" s="5" t="s">
        <v>50</v>
      </c>
      <c r="B20" s="27"/>
      <c r="C20" s="6"/>
      <c r="D20" s="16"/>
      <c r="E20" s="122" t="s">
        <v>90</v>
      </c>
      <c r="F20" s="125" t="s">
        <v>122</v>
      </c>
      <c r="G20" s="126"/>
      <c r="H20" s="13" t="str">
        <f>IF(D12=0,"",ROUNDDOWN(D12*2/5,0))</f>
        <v/>
      </c>
    </row>
    <row r="21" spans="1:13" ht="30" customHeight="1">
      <c r="A21" s="229" t="s">
        <v>54</v>
      </c>
      <c r="B21" s="230"/>
      <c r="C21" s="231"/>
      <c r="D21" s="16"/>
      <c r="E21" s="123"/>
      <c r="F21" s="181" t="s">
        <v>9</v>
      </c>
      <c r="G21" s="7" t="s">
        <v>123</v>
      </c>
      <c r="H21" s="16"/>
    </row>
    <row r="22" spans="1:13" ht="30" customHeight="1">
      <c r="A22" s="146" t="s">
        <v>124</v>
      </c>
      <c r="B22" s="147"/>
      <c r="C22" s="131"/>
      <c r="D22" s="11" t="str">
        <f>IF(C6=0,"",SUM(D15:D21))</f>
        <v/>
      </c>
      <c r="E22" s="123"/>
      <c r="F22" s="182"/>
      <c r="G22" s="7" t="s">
        <v>125</v>
      </c>
      <c r="H22" s="16"/>
    </row>
    <row r="23" spans="1:13" ht="30" customHeight="1">
      <c r="A23" s="146" t="s">
        <v>126</v>
      </c>
      <c r="B23" s="147"/>
      <c r="C23" s="131"/>
      <c r="D23" s="16"/>
      <c r="E23" s="123"/>
      <c r="F23" s="183"/>
      <c r="G23" s="91" t="s">
        <v>127</v>
      </c>
      <c r="H23" s="11" t="str">
        <f>IF(D12=0,"",SUM(H21:H22))</f>
        <v/>
      </c>
    </row>
    <row r="24" spans="1:13" ht="30" customHeight="1">
      <c r="A24" s="146" t="s">
        <v>128</v>
      </c>
      <c r="B24" s="147"/>
      <c r="C24" s="131"/>
      <c r="D24" s="88" t="str">
        <f>IF(C6=0,"",IF(SUM(D22:D23)-D25=SUM(H8,H15,H22),SUM(D22:D23),IF(SUM(D22:D23)-D25&lt;SUM(H8,H15,H22),SUM(D22:D23),"要確認Ｔ・Ｓ・ＡＡ")))</f>
        <v/>
      </c>
      <c r="E24" s="123"/>
      <c r="F24" s="130" t="s">
        <v>129</v>
      </c>
      <c r="G24" s="131"/>
      <c r="H24" s="28" t="str">
        <f>IF(D12=0,"",ROUND(H23/D12*100,5))</f>
        <v/>
      </c>
    </row>
    <row r="25" spans="1:13" ht="30" customHeight="1">
      <c r="A25" s="229" t="s">
        <v>130</v>
      </c>
      <c r="B25" s="230"/>
      <c r="C25" s="231"/>
      <c r="D25" s="17"/>
      <c r="E25" s="123"/>
      <c r="F25" s="130" t="s">
        <v>131</v>
      </c>
      <c r="G25" s="131"/>
      <c r="H25" s="16"/>
    </row>
    <row r="26" spans="1:13" ht="30" customHeight="1" thickBot="1">
      <c r="A26" s="136" t="s">
        <v>132</v>
      </c>
      <c r="B26" s="137"/>
      <c r="C26" s="138"/>
      <c r="D26" s="32" t="str">
        <f>IF(C6=0,"",SUM(D22:D23)-D25)</f>
        <v/>
      </c>
      <c r="E26" s="124"/>
      <c r="F26" s="132" t="s">
        <v>133</v>
      </c>
      <c r="G26" s="132"/>
      <c r="H26" s="14" t="str">
        <f>IF(D12=0,"",ROUNDDOWN(H20*H24/100,0)-H25)</f>
        <v/>
      </c>
    </row>
    <row r="27" spans="1:13" ht="30" customHeight="1" thickBot="1">
      <c r="A27" s="139" t="s">
        <v>68</v>
      </c>
      <c r="B27" s="140"/>
      <c r="C27" s="141"/>
      <c r="D27" s="33" t="str">
        <f>IF(D9=0,"",IF(D9-SUM(D10:D12)&gt;=D13-SUM(H8,H15,H22),"　　－　　","要確認"))</f>
        <v/>
      </c>
      <c r="E27" s="142" t="s">
        <v>134</v>
      </c>
      <c r="F27" s="232"/>
      <c r="G27" s="232"/>
      <c r="H27" s="13" t="str">
        <f>IF(C6=0,"",SUM(H12,H19,H26))</f>
        <v/>
      </c>
    </row>
    <row r="28" spans="1:13" ht="30" customHeight="1" thickBot="1">
      <c r="A28" s="116" t="s">
        <v>71</v>
      </c>
      <c r="B28" s="116"/>
      <c r="C28" s="116"/>
      <c r="D28" s="117"/>
      <c r="E28" s="111" t="s">
        <v>135</v>
      </c>
      <c r="F28" s="233"/>
      <c r="G28" s="233"/>
      <c r="H28" s="19"/>
      <c r="J28" s="92" t="str">
        <f>IF(D11+D12+D10&gt;=D29+D33,"是","否")</f>
        <v>是</v>
      </c>
      <c r="K28" s="93"/>
      <c r="L28" s="93"/>
      <c r="M28" s="94"/>
    </row>
    <row r="29" spans="1:13" ht="30" customHeight="1" thickBot="1">
      <c r="A29" s="148" t="s">
        <v>136</v>
      </c>
      <c r="B29" s="149"/>
      <c r="C29" s="234"/>
      <c r="D29" s="36"/>
      <c r="E29" s="143" t="s">
        <v>137</v>
      </c>
      <c r="F29" s="144"/>
      <c r="G29" s="145"/>
      <c r="H29" s="53" t="str">
        <f>IF(C6="","",H27+H28)</f>
        <v/>
      </c>
      <c r="J29" s="95" t="b">
        <f>IF(A34="☑",TRUE,FALSE)</f>
        <v>0</v>
      </c>
      <c r="K29" s="96"/>
      <c r="L29" s="96"/>
      <c r="M29" s="97" t="s">
        <v>74</v>
      </c>
    </row>
    <row r="30" spans="1:13" ht="30" customHeight="1" thickBot="1">
      <c r="A30" s="150" t="s">
        <v>138</v>
      </c>
      <c r="B30" s="151"/>
      <c r="C30" s="152"/>
      <c r="D30" s="15" t="str">
        <f>IF(D29=0,"",IF(D29&lt;=50000,3.5,IF(D29&lt;=100000,3,IF(D29&lt;=300000,2.5,IF(D29&lt;=500000,2,IF(D29&lt;=1000000,1,0.5))))))</f>
        <v/>
      </c>
      <c r="E30" s="216" t="str" cm="1">
        <f t="array" ref="E30">IFERROR(_xlfn.IFS(AND(C6&lt;&gt;"",$H$28&gt;$H$27),"交付上限よりも申請額が上回っています。",AND(C6&lt;&gt;"",($D$11+$D$12)&gt;#REF!),"交付要綱に基づく交付対象事業費上限を超えます。"),"－")</f>
        <v>－</v>
      </c>
      <c r="F30" s="217"/>
      <c r="G30" s="217"/>
      <c r="H30" s="218"/>
      <c r="J30" s="98" t="str">
        <f>J28&amp;""&amp;J29</f>
        <v>是FALSE</v>
      </c>
      <c r="K30" s="96"/>
      <c r="L30" s="96" t="b" cm="1">
        <f t="array" ref="L30">SUM(COUNTIF(J30,M29:M30))&gt;0</f>
        <v>1</v>
      </c>
      <c r="M30" s="97" t="s">
        <v>77</v>
      </c>
    </row>
    <row r="31" spans="1:13" ht="30" customHeight="1" thickBot="1">
      <c r="A31" s="150" t="s">
        <v>139</v>
      </c>
      <c r="B31" s="151"/>
      <c r="C31" s="231"/>
      <c r="D31" s="12" t="str">
        <f>IF(D29=0,"",ROUNDDOWN(D29*D30/100,0))</f>
        <v/>
      </c>
      <c r="E31" s="189" t="s">
        <v>76</v>
      </c>
      <c r="F31" s="134"/>
      <c r="G31" s="134"/>
      <c r="H31" s="135"/>
      <c r="J31" s="99">
        <f>MAX(D31:D32)</f>
        <v>0</v>
      </c>
      <c r="K31" s="100"/>
      <c r="L31" s="100"/>
      <c r="M31" s="101"/>
    </row>
    <row r="32" spans="1:13" ht="30" customHeight="1">
      <c r="A32" s="5" t="s">
        <v>79</v>
      </c>
      <c r="B32" s="27"/>
      <c r="C32" s="6"/>
      <c r="D32" s="12" t="str">
        <f>IF(D30=3.5,"　　　　－　",IF(D30=3,1750,IF(D30=2.5,3000,IF(D30=2,7500,IF(D30=1,10000,IF(D30=0.5,10000,""))))))</f>
        <v/>
      </c>
      <c r="E32" s="193"/>
      <c r="F32" s="194"/>
      <c r="G32" s="194"/>
      <c r="H32" s="195"/>
      <c r="J32" s="102" t="str">
        <f>IF(J31&gt;=D33,"あ","い")</f>
        <v>あ</v>
      </c>
      <c r="K32" s="103" t="s">
        <v>80</v>
      </c>
      <c r="L32" s="103"/>
      <c r="M32" s="104"/>
    </row>
    <row r="33" spans="1:13" ht="30" customHeight="1" thickBot="1">
      <c r="A33" s="21" t="s">
        <v>81</v>
      </c>
      <c r="B33" s="46"/>
      <c r="C33" s="22"/>
      <c r="D33" s="19"/>
      <c r="E33" s="196"/>
      <c r="F33" s="197"/>
      <c r="G33" s="197"/>
      <c r="H33" s="198"/>
      <c r="J33" s="105" t="b">
        <f>SUM(COUNTIF(J32,K32))&gt;0</f>
        <v>1</v>
      </c>
      <c r="K33" s="106"/>
      <c r="L33" s="107"/>
      <c r="M33" s="108"/>
    </row>
    <row r="34" spans="1:13" ht="30" customHeight="1" thickBot="1">
      <c r="A34" s="109" t="s">
        <v>140</v>
      </c>
      <c r="B34" s="202" t="s">
        <v>82</v>
      </c>
      <c r="C34" s="203"/>
      <c r="D34" s="204"/>
      <c r="E34" s="196"/>
      <c r="F34" s="197"/>
      <c r="G34" s="197"/>
      <c r="H34" s="198"/>
      <c r="J34" s="44"/>
      <c r="K34" s="51"/>
      <c r="L34" s="44"/>
      <c r="M34" s="44"/>
    </row>
    <row r="35" spans="1:13" ht="30" customHeight="1">
      <c r="A35" s="205" t="s">
        <v>83</v>
      </c>
      <c r="B35" s="207"/>
      <c r="C35" s="208"/>
      <c r="D35" s="209"/>
      <c r="E35" s="196"/>
      <c r="F35" s="197"/>
      <c r="G35" s="197"/>
      <c r="H35" s="198"/>
      <c r="J35" s="44"/>
      <c r="K35" s="51"/>
      <c r="L35" s="44"/>
      <c r="M35" s="44"/>
    </row>
    <row r="36" spans="1:13" ht="30" customHeight="1">
      <c r="A36" s="206"/>
      <c r="B36" s="210"/>
      <c r="C36" s="211"/>
      <c r="D36" s="212"/>
      <c r="E36" s="196"/>
      <c r="F36" s="197"/>
      <c r="G36" s="197"/>
      <c r="H36" s="198"/>
      <c r="J36" s="44"/>
      <c r="K36" s="51"/>
      <c r="L36" s="44"/>
      <c r="M36" s="44"/>
    </row>
    <row r="37" spans="1:13" ht="30" customHeight="1" thickBot="1">
      <c r="A37" s="110" t="str">
        <f>IF(COUNTIF(J33,"FALSE"),"×","○")</f>
        <v>○</v>
      </c>
      <c r="B37" s="213"/>
      <c r="C37" s="214"/>
      <c r="D37" s="215"/>
      <c r="E37" s="199"/>
      <c r="F37" s="200"/>
      <c r="G37" s="200"/>
      <c r="H37" s="201"/>
      <c r="J37" s="44"/>
      <c r="K37" s="51"/>
      <c r="L37" s="44"/>
      <c r="M37" s="44"/>
    </row>
    <row r="38" spans="1:13">
      <c r="A38" s="1" t="s">
        <v>84</v>
      </c>
    </row>
    <row r="39" spans="1:13" ht="13.35" customHeight="1"/>
  </sheetData>
  <sheetProtection selectLockedCells="1"/>
  <mergeCells count="45">
    <mergeCell ref="A2:H2"/>
    <mergeCell ref="A5:D5"/>
    <mergeCell ref="E5:H5"/>
    <mergeCell ref="C6:D6"/>
    <mergeCell ref="E6:E12"/>
    <mergeCell ref="F6:G6"/>
    <mergeCell ref="C7:D7"/>
    <mergeCell ref="F7:F9"/>
    <mergeCell ref="C8:D8"/>
    <mergeCell ref="F10:G10"/>
    <mergeCell ref="F11:G11"/>
    <mergeCell ref="F12:G12"/>
    <mergeCell ref="E13:E19"/>
    <mergeCell ref="F13:G13"/>
    <mergeCell ref="A14:D14"/>
    <mergeCell ref="F14:F16"/>
    <mergeCell ref="F17:G17"/>
    <mergeCell ref="F18:G18"/>
    <mergeCell ref="F19:G19"/>
    <mergeCell ref="A26:C26"/>
    <mergeCell ref="F26:G26"/>
    <mergeCell ref="A27:C27"/>
    <mergeCell ref="E27:G27"/>
    <mergeCell ref="A28:D28"/>
    <mergeCell ref="E28:G28"/>
    <mergeCell ref="E20:E26"/>
    <mergeCell ref="F20:G20"/>
    <mergeCell ref="A21:C21"/>
    <mergeCell ref="F21:F23"/>
    <mergeCell ref="A22:C22"/>
    <mergeCell ref="A23:C23"/>
    <mergeCell ref="A24:C24"/>
    <mergeCell ref="F24:G24"/>
    <mergeCell ref="A25:C25"/>
    <mergeCell ref="F25:G25"/>
    <mergeCell ref="E32:H37"/>
    <mergeCell ref="B34:D34"/>
    <mergeCell ref="A35:A36"/>
    <mergeCell ref="B35:D37"/>
    <mergeCell ref="E29:G29"/>
    <mergeCell ref="A29:C29"/>
    <mergeCell ref="A30:C30"/>
    <mergeCell ref="E30:H30"/>
    <mergeCell ref="A31:C31"/>
    <mergeCell ref="E31:H31"/>
  </mergeCells>
  <phoneticPr fontId="1"/>
  <conditionalFormatting sqref="A37">
    <cfRule type="expression" dxfId="6" priority="1">
      <formula>$A$37="×"</formula>
    </cfRule>
  </conditionalFormatting>
  <conditionalFormatting sqref="C8:D8">
    <cfRule type="expression" dxfId="5" priority="4">
      <formula>AND(COUNTIF($C$7,"*焼却施設*"),#REF!&lt;&gt;"")</formula>
    </cfRule>
  </conditionalFormatting>
  <conditionalFormatting sqref="E30:H30">
    <cfRule type="expression" dxfId="4" priority="2">
      <formula>$E$30&lt;&gt;"－"</formula>
    </cfRule>
  </conditionalFormatting>
  <dataValidations count="4">
    <dataValidation type="custom" allowBlank="1" showInputMessage="1" sqref="C8:D8" xr:uid="{25B1DDA4-ADE6-4B7E-A8A3-7D92CD4F19D5}">
      <formula1>IF(COUNTIF($C$7,"*焼却施設*"),#REF!&amp;"t/日","")</formula1>
    </dataValidation>
    <dataValidation type="list" allowBlank="1" showInputMessage="1" showErrorMessage="1" sqref="A34" xr:uid="{EE3DC9CF-D6CD-44DC-8FA1-ABD605A92B8A}">
      <formula1>"□,☑"</formula1>
    </dataValidation>
    <dataValidation type="custom" allowBlank="1" showInputMessage="1" showErrorMessage="1" error="計画支援事業では事務費は計上できません" sqref="D23" xr:uid="{38932AAD-42FD-46BB-864E-F844D735AB96}">
      <formula1>$C$6&lt;&gt;"施設整備に関する計画支援事業"</formula1>
    </dataValidation>
    <dataValidation type="list" allowBlank="1" showInputMessage="1" showErrorMessage="1" sqref="C6:D6" xr:uid="{53739B23-1D26-4D2F-8465-1192C7C99A64}">
      <formula1>$J$7:$J$8</formula1>
    </dataValidation>
  </dataValidations>
  <pageMargins left="0.70866141732283472" right="0.70866141732283472" top="0.55118110236220474" bottom="0.55118110236220474" header="0.31496062992125984" footer="0.31496062992125984"/>
  <pageSetup paperSize="9" scale="75" fitToWidth="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524B0-8D4C-4EFD-ACF6-689003F49791}">
  <sheetPr>
    <pageSetUpPr fitToPage="1"/>
  </sheetPr>
  <dimension ref="A1:L27"/>
  <sheetViews>
    <sheetView view="pageBreakPreview" zoomScale="80" zoomScaleNormal="110" zoomScaleSheetLayoutView="80" workbookViewId="0">
      <selection activeCell="C17" sqref="C17"/>
    </sheetView>
  </sheetViews>
  <sheetFormatPr defaultColWidth="8.85546875" defaultRowHeight="12.95"/>
  <cols>
    <col min="1" max="1" width="18.140625" style="1" customWidth="1"/>
    <col min="2" max="2" width="49.85546875" style="1" customWidth="1"/>
    <col min="3" max="3" width="22.42578125" style="1" customWidth="1"/>
    <col min="4" max="10" width="8.85546875" style="1"/>
    <col min="11" max="12" width="28" style="1" customWidth="1"/>
    <col min="13" max="16384" width="8.85546875" style="1"/>
  </cols>
  <sheetData>
    <row r="1" spans="1:12" ht="18" customHeight="1">
      <c r="A1" s="1" t="s">
        <v>141</v>
      </c>
      <c r="K1" s="54"/>
    </row>
    <row r="2" spans="1:12" ht="15" customHeight="1" thickBot="1"/>
    <row r="3" spans="1:12" ht="32.450000000000003" customHeight="1" thickBot="1">
      <c r="A3" s="221" t="s">
        <v>142</v>
      </c>
      <c r="B3" s="222"/>
      <c r="C3" s="223"/>
      <c r="K3"/>
      <c r="L3" s="86"/>
    </row>
    <row r="4" spans="1:12" ht="27.6" customHeight="1">
      <c r="A4" s="224" t="s">
        <v>143</v>
      </c>
      <c r="B4" s="55" t="s">
        <v>144</v>
      </c>
      <c r="C4" s="56"/>
      <c r="K4"/>
      <c r="L4" s="87"/>
    </row>
    <row r="5" spans="1:12" ht="27.6" customHeight="1">
      <c r="A5" s="225"/>
      <c r="B5" s="57" t="s">
        <v>145</v>
      </c>
      <c r="C5" s="58"/>
      <c r="K5"/>
      <c r="L5" s="87"/>
    </row>
    <row r="6" spans="1:12" ht="27.6" customHeight="1">
      <c r="A6" s="225"/>
      <c r="B6" s="57" t="s">
        <v>146</v>
      </c>
      <c r="C6" s="59"/>
      <c r="K6"/>
      <c r="L6" s="87"/>
    </row>
    <row r="7" spans="1:12" ht="27.6" customHeight="1">
      <c r="A7" s="225"/>
      <c r="B7" s="57" t="s">
        <v>147</v>
      </c>
      <c r="C7" s="60">
        <f>C4*C5/1000000+C6</f>
        <v>0</v>
      </c>
      <c r="K7"/>
      <c r="L7" s="87"/>
    </row>
    <row r="8" spans="1:12" ht="44.45" customHeight="1">
      <c r="A8" s="225"/>
      <c r="B8" s="57" t="s">
        <v>148</v>
      </c>
      <c r="C8" s="60">
        <f>C7/(290/365)</f>
        <v>0</v>
      </c>
      <c r="K8"/>
      <c r="L8" s="87"/>
    </row>
    <row r="9" spans="1:12" ht="27.6" customHeight="1">
      <c r="A9" s="225"/>
      <c r="B9" s="57" t="s">
        <v>149</v>
      </c>
      <c r="C9" s="61"/>
      <c r="K9"/>
      <c r="L9" s="87"/>
    </row>
    <row r="10" spans="1:12" ht="27.6" customHeight="1">
      <c r="A10" s="225"/>
      <c r="B10" s="57" t="s">
        <v>150</v>
      </c>
      <c r="C10" s="62"/>
      <c r="K10"/>
      <c r="L10" s="87"/>
    </row>
    <row r="11" spans="1:12" ht="41.45" customHeight="1">
      <c r="A11" s="225"/>
      <c r="B11" s="57" t="s">
        <v>151</v>
      </c>
      <c r="C11" s="60">
        <f>C8*(1+C10)</f>
        <v>0</v>
      </c>
      <c r="K11"/>
      <c r="L11" s="87"/>
    </row>
    <row r="12" spans="1:12" ht="41.45" customHeight="1">
      <c r="A12" s="225"/>
      <c r="B12" s="63" t="s">
        <v>152</v>
      </c>
      <c r="C12" s="64">
        <v>500</v>
      </c>
      <c r="K12"/>
      <c r="L12" s="87"/>
    </row>
    <row r="13" spans="1:12" ht="41.45" customHeight="1">
      <c r="A13" s="225"/>
      <c r="B13" s="63" t="s">
        <v>153</v>
      </c>
      <c r="C13" s="65"/>
      <c r="K13"/>
      <c r="L13" s="87"/>
    </row>
    <row r="14" spans="1:12" ht="41.45" customHeight="1" thickBot="1">
      <c r="A14" s="226"/>
      <c r="B14" s="66" t="s">
        <v>154</v>
      </c>
      <c r="C14" s="67">
        <f>IF(C12&gt;C11,C13*C11/C12,C13)</f>
        <v>0</v>
      </c>
      <c r="K14"/>
      <c r="L14" s="87"/>
    </row>
    <row r="15" spans="1:12" ht="46.35" customHeight="1">
      <c r="A15" s="224" t="s">
        <v>155</v>
      </c>
      <c r="B15" s="68" t="s">
        <v>156</v>
      </c>
      <c r="C15" s="69">
        <f>C14/C12</f>
        <v>0</v>
      </c>
      <c r="K15"/>
      <c r="L15" s="87"/>
    </row>
    <row r="16" spans="1:12" ht="46.35" customHeight="1">
      <c r="A16" s="225"/>
      <c r="B16" s="63" t="s">
        <v>157</v>
      </c>
      <c r="C16" s="70" cm="1">
        <f t="array" ref="C16">_xlfn.IFS(600&lt;=C12,トン単価別表!$B$18*1000,C12&gt;=550,トン単価別表!$B$17*1000,C12&gt;=500,トン単価別表!$B$16*1000,C12&gt;=450,トン単価別表!$B$15*1000,C12&gt;=400,トン単価別表!$B$14*1000,C12&gt;=350,トン単価別表!$B$13*1000,C12&gt;=300,トン単価別表!$B$12*1000,C12&gt;=250,トン単価別表!$B$11*1000,C12&gt;=200,トン単価別表!$B$10*1000,C12&gt;=150,トン単価別表!$B$9*1000,C12&gt;=100,トン単価別表!$B$8*1000,C12&gt;=50,トン単価別表!$B$7*1000,C12&gt;=30,トン単価別表!$B$6*1000,C12&lt;30,トン単価別表!$B$5)</f>
        <v>68000</v>
      </c>
      <c r="K16"/>
      <c r="L16" s="87"/>
    </row>
    <row r="17" spans="1:12" ht="46.35" customHeight="1" thickBot="1">
      <c r="A17" s="226"/>
      <c r="B17" s="71" t="s">
        <v>158</v>
      </c>
      <c r="C17" s="72">
        <f>ROUNDUP(IF(C12&lt;30,C15,MIN((C15,C16))*C12),0)</f>
        <v>0</v>
      </c>
      <c r="K17"/>
      <c r="L17" s="87"/>
    </row>
    <row r="18" spans="1:12" ht="34.35" customHeight="1">
      <c r="A18" s="73"/>
      <c r="B18" s="74"/>
      <c r="C18" s="75"/>
      <c r="K18"/>
      <c r="L18" s="87"/>
    </row>
    <row r="20" spans="1:12">
      <c r="A20" s="1" t="s">
        <v>159</v>
      </c>
    </row>
    <row r="21" spans="1:12" ht="23.45" customHeight="1">
      <c r="A21" s="219" t="s">
        <v>160</v>
      </c>
      <c r="B21" s="219"/>
      <c r="C21" s="219"/>
      <c r="D21" s="219"/>
      <c r="E21" s="219"/>
      <c r="F21" s="76"/>
    </row>
    <row r="22" spans="1:12" ht="30.6" customHeight="1">
      <c r="A22" s="219" t="s">
        <v>161</v>
      </c>
      <c r="B22" s="219"/>
      <c r="C22" s="219"/>
      <c r="D22" s="219"/>
      <c r="E22" s="219"/>
      <c r="F22" s="76"/>
    </row>
    <row r="23" spans="1:12" s="77" customFormat="1" ht="57.6" customHeight="1">
      <c r="A23" s="219" t="s">
        <v>162</v>
      </c>
      <c r="B23" s="219"/>
      <c r="C23" s="219"/>
      <c r="D23" s="219"/>
      <c r="E23" s="219"/>
      <c r="F23" s="76"/>
    </row>
    <row r="24" spans="1:12" ht="68.45" customHeight="1">
      <c r="A24" s="219" t="s">
        <v>163</v>
      </c>
      <c r="B24" s="219"/>
      <c r="C24" s="219"/>
      <c r="D24" s="219"/>
      <c r="E24" s="219"/>
      <c r="F24" s="76"/>
    </row>
    <row r="25" spans="1:12" ht="32.450000000000003" customHeight="1">
      <c r="A25" s="220" t="s">
        <v>164</v>
      </c>
      <c r="B25" s="220"/>
      <c r="C25" s="220"/>
      <c r="D25" s="220"/>
      <c r="E25" s="220"/>
      <c r="F25" s="78"/>
    </row>
    <row r="26" spans="1:12" ht="45" customHeight="1">
      <c r="A26" s="220" t="s">
        <v>165</v>
      </c>
      <c r="B26" s="220"/>
      <c r="C26" s="220"/>
      <c r="D26" s="220"/>
      <c r="E26" s="220"/>
      <c r="F26" s="78"/>
    </row>
    <row r="27" spans="1:12" ht="22.7" customHeight="1">
      <c r="A27" s="220" t="s">
        <v>166</v>
      </c>
      <c r="B27" s="220"/>
      <c r="C27" s="220"/>
      <c r="D27" s="220"/>
      <c r="E27" s="220"/>
      <c r="F27" s="79"/>
    </row>
  </sheetData>
  <sheetProtection selectLockedCells="1"/>
  <mergeCells count="10">
    <mergeCell ref="A24:E24"/>
    <mergeCell ref="A25:E25"/>
    <mergeCell ref="A26:E26"/>
    <mergeCell ref="A27:E27"/>
    <mergeCell ref="A3:C3"/>
    <mergeCell ref="A4:A14"/>
    <mergeCell ref="A15:A17"/>
    <mergeCell ref="A21:E21"/>
    <mergeCell ref="A22:E22"/>
    <mergeCell ref="A23:E23"/>
  </mergeCells>
  <phoneticPr fontId="1"/>
  <conditionalFormatting sqref="A25:F25">
    <cfRule type="expression" dxfId="3" priority="3">
      <formula>AND(OR(ISNUMBER($C$10),$C$10&lt;&gt;0),0.1&gt;=$C$10)</formula>
    </cfRule>
  </conditionalFormatting>
  <conditionalFormatting sqref="A26:F26">
    <cfRule type="expression" dxfId="2" priority="2">
      <formula>AND(ISNUMBER($C$10),0.1&lt;$C$10)</formula>
    </cfRule>
  </conditionalFormatting>
  <conditionalFormatting sqref="A27:F27">
    <cfRule type="expression" dxfId="1" priority="1">
      <formula>$C$12&lt;ROUND($C$11,1)</formula>
    </cfRule>
  </conditionalFormatting>
  <conditionalFormatting sqref="C10">
    <cfRule type="expression" dxfId="0" priority="4">
      <formula>$C$9="×"</formula>
    </cfRule>
  </conditionalFormatting>
  <dataValidations count="2">
    <dataValidation type="list" allowBlank="1" showInputMessage="1" sqref="C9" xr:uid="{E74C2FAC-69C3-48F4-967B-0829F3010934}">
      <formula1>"○,×"</formula1>
    </dataValidation>
    <dataValidation allowBlank="1" showInputMessage="1" sqref="C4:C8 C10:C11" xr:uid="{C7775E7B-8B5C-4148-9F8C-9EEF217BCAE9}"/>
  </dataValidations>
  <pageMargins left="0.7" right="0.7" top="0.75" bottom="0.75" header="0.3" footer="0.3"/>
  <pageSetup paperSize="9" scale="7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5</xdr:col>
                    <xdr:colOff>196850</xdr:colOff>
                    <xdr:row>20</xdr:row>
                    <xdr:rowOff>25400</xdr:rowOff>
                  </from>
                  <to>
                    <xdr:col>5</xdr:col>
                    <xdr:colOff>457200</xdr:colOff>
                    <xdr:row>21</xdr:row>
                    <xdr:rowOff>31750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xdr:col>
                    <xdr:colOff>196850</xdr:colOff>
                    <xdr:row>21</xdr:row>
                    <xdr:rowOff>50800</xdr:rowOff>
                  </from>
                  <to>
                    <xdr:col>5</xdr:col>
                    <xdr:colOff>457200</xdr:colOff>
                    <xdr:row>21</xdr:row>
                    <xdr:rowOff>330200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196850</xdr:colOff>
                    <xdr:row>22</xdr:row>
                    <xdr:rowOff>114300</xdr:rowOff>
                  </from>
                  <to>
                    <xdr:col>5</xdr:col>
                    <xdr:colOff>457200</xdr:colOff>
                    <xdr:row>22</xdr:row>
                    <xdr:rowOff>412750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5</xdr:col>
                    <xdr:colOff>196850</xdr:colOff>
                    <xdr:row>23</xdr:row>
                    <xdr:rowOff>114300</xdr:rowOff>
                  </from>
                  <to>
                    <xdr:col>5</xdr:col>
                    <xdr:colOff>457200</xdr:colOff>
                    <xdr:row>23</xdr:row>
                    <xdr:rowOff>412750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5</xdr:col>
                    <xdr:colOff>196850</xdr:colOff>
                    <xdr:row>24</xdr:row>
                    <xdr:rowOff>63500</xdr:rowOff>
                  </from>
                  <to>
                    <xdr:col>5</xdr:col>
                    <xdr:colOff>457200</xdr:colOff>
                    <xdr:row>24</xdr:row>
                    <xdr:rowOff>330200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5</xdr:col>
                    <xdr:colOff>196850</xdr:colOff>
                    <xdr:row>25</xdr:row>
                    <xdr:rowOff>139700</xdr:rowOff>
                  </from>
                  <to>
                    <xdr:col>5</xdr:col>
                    <xdr:colOff>457200</xdr:colOff>
                    <xdr:row>25</xdr:row>
                    <xdr:rowOff>444500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5</xdr:col>
                    <xdr:colOff>190500</xdr:colOff>
                    <xdr:row>25</xdr:row>
                    <xdr:rowOff>546100</xdr:rowOff>
                  </from>
                  <to>
                    <xdr:col>5</xdr:col>
                    <xdr:colOff>444500</xdr:colOff>
                    <xdr:row>27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A874E-1570-48DD-8E74-2506911AEB78}">
  <dimension ref="A1:B18"/>
  <sheetViews>
    <sheetView workbookViewId="0">
      <selection activeCell="E11" sqref="E11"/>
    </sheetView>
  </sheetViews>
  <sheetFormatPr defaultRowHeight="12.95"/>
  <cols>
    <col min="1" max="2" width="27.140625" customWidth="1"/>
  </cols>
  <sheetData>
    <row r="1" spans="1:2">
      <c r="A1" s="54" t="s">
        <v>167</v>
      </c>
      <c r="B1" s="1"/>
    </row>
    <row r="2" spans="1:2">
      <c r="A2" s="1" t="s">
        <v>168</v>
      </c>
      <c r="B2" s="1"/>
    </row>
    <row r="3" spans="1:2">
      <c r="B3" t="s">
        <v>169</v>
      </c>
    </row>
    <row r="4" spans="1:2" ht="26.1">
      <c r="A4" s="80" t="s">
        <v>170</v>
      </c>
      <c r="B4" s="81" t="s">
        <v>171</v>
      </c>
    </row>
    <row r="5" spans="1:2" ht="14.1">
      <c r="A5" s="80" t="s">
        <v>172</v>
      </c>
      <c r="B5" s="82" t="s">
        <v>173</v>
      </c>
    </row>
    <row r="6" spans="1:2" ht="14.1">
      <c r="A6" s="80" t="s">
        <v>174</v>
      </c>
      <c r="B6" s="82">
        <v>150</v>
      </c>
    </row>
    <row r="7" spans="1:2" ht="14.1">
      <c r="A7" s="80" t="s">
        <v>175</v>
      </c>
      <c r="B7" s="82">
        <v>130</v>
      </c>
    </row>
    <row r="8" spans="1:2" ht="14.1">
      <c r="A8" s="80" t="s">
        <v>176</v>
      </c>
      <c r="B8" s="82">
        <v>107</v>
      </c>
    </row>
    <row r="9" spans="1:2" ht="14.1">
      <c r="A9" s="80" t="s">
        <v>177</v>
      </c>
      <c r="B9" s="82">
        <v>95</v>
      </c>
    </row>
    <row r="10" spans="1:2" ht="14.1">
      <c r="A10" s="80" t="s">
        <v>178</v>
      </c>
      <c r="B10" s="82">
        <v>88</v>
      </c>
    </row>
    <row r="11" spans="1:2" ht="14.1">
      <c r="A11" s="80" t="s">
        <v>179</v>
      </c>
      <c r="B11" s="82">
        <v>82</v>
      </c>
    </row>
    <row r="12" spans="1:2" ht="14.1">
      <c r="A12" s="80" t="s">
        <v>180</v>
      </c>
      <c r="B12" s="82">
        <v>78</v>
      </c>
    </row>
    <row r="13" spans="1:2" ht="14.1">
      <c r="A13" s="80" t="s">
        <v>181</v>
      </c>
      <c r="B13" s="82">
        <v>75</v>
      </c>
    </row>
    <row r="14" spans="1:2" ht="14.1">
      <c r="A14" s="80" t="s">
        <v>182</v>
      </c>
      <c r="B14" s="82">
        <v>72</v>
      </c>
    </row>
    <row r="15" spans="1:2" ht="14.1">
      <c r="A15" s="80" t="s">
        <v>183</v>
      </c>
      <c r="B15" s="82">
        <v>70</v>
      </c>
    </row>
    <row r="16" spans="1:2" ht="14.1">
      <c r="A16" s="80" t="s">
        <v>184</v>
      </c>
      <c r="B16" s="82">
        <v>68</v>
      </c>
    </row>
    <row r="17" spans="1:2" ht="14.1">
      <c r="A17" s="80" t="s">
        <v>185</v>
      </c>
      <c r="B17" s="82">
        <v>66</v>
      </c>
    </row>
    <row r="18" spans="1:2" ht="14.1">
      <c r="A18" s="80" t="s">
        <v>186</v>
      </c>
      <c r="B18" s="82">
        <v>64</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6C160C-6008-4B95-A9BC-AD77F3C1BC92}"/>
</file>

<file path=customXml/itemProps2.xml><?xml version="1.0" encoding="utf-8"?>
<ds:datastoreItem xmlns:ds="http://schemas.openxmlformats.org/officeDocument/2006/customXml" ds:itemID="{33E13F3F-1A9A-46A5-B252-A57EFA068868}"/>
</file>

<file path=customXml/itemProps3.xml><?xml version="1.0" encoding="utf-8"?>
<ds:datastoreItem xmlns:ds="http://schemas.openxmlformats.org/officeDocument/2006/customXml" ds:itemID="{B8548167-C46A-44E4-A242-8B603C70611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野口 清貴(NOGUCHI Kiyotaka)</cp:lastModifiedBy>
  <cp:revision/>
  <dcterms:created xsi:type="dcterms:W3CDTF">2005-01-05T02:37:44Z</dcterms:created>
  <dcterms:modified xsi:type="dcterms:W3CDTF">2026-03-24T07:28:21Z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