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digitalgojp.sharepoint.com/sites/ENV_FS0025/Lib0001/04_施設第一係/●交付要綱/令和８年度改正/03_施行/循環型社会形成推進交付金交付要綱/様式/"/>
    </mc:Choice>
  </mc:AlternateContent>
  <xr:revisionPtr revIDLastSave="11" documentId="13_ncr:1_{F241EE47-B6C0-45DF-8491-4096719A5ED4}" xr6:coauthVersionLast="47" xr6:coauthVersionMax="47" xr10:uidLastSave="{0D8D8DDE-217D-4DEF-8E44-6E95E6F9F5A1}"/>
  <bookViews>
    <workbookView xWindow="-110" yWindow="-110" windowWidth="19420" windowHeight="11500" tabRatio="847" xr2:uid="{00000000-000D-0000-FFFF-FFFF00000000}"/>
  </bookViews>
  <sheets>
    <sheet name="様式1ｰ2（施設・通常）" sheetId="14" r:id="rId1"/>
    <sheet name="様式1ｰ2（嵩上げ_解体３分の１）" sheetId="15" r:id="rId2"/>
    <sheet name="様式1ｰ2（嵩上げ_解体２分の１)" sheetId="21" r:id="rId3"/>
    <sheet name="様式1ｰ2（嵩上げ_建屋活用５分の２)" sheetId="22" r:id="rId4"/>
    <sheet name="様式1-2別紙内訳" sheetId="23" r:id="rId5"/>
    <sheet name="トン単価別表" sheetId="19" state="hidden" r:id="rId6"/>
  </sheets>
  <externalReferences>
    <externalReference r:id="rId7"/>
  </externalReferences>
  <definedNames>
    <definedName name="_xlnm.Print_Area" localSheetId="0">'様式1ｰ2（施設・通常）'!$A$1:$H$38</definedName>
    <definedName name="_xlnm.Print_Area" localSheetId="2">'様式1ｰ2（嵩上げ_解体２分の１)'!$A$1:$H$38</definedName>
    <definedName name="_xlnm.Print_Area" localSheetId="1">'様式1ｰ2（嵩上げ_解体３分の１）'!$A$1:$H$38</definedName>
    <definedName name="_xlnm.Print_Area" localSheetId="3">'様式1ｰ2（嵩上げ_建屋活用５分の２)'!$A$1:$H$38</definedName>
    <definedName name="_xlnm.Print_Area" localSheetId="4">'様式1-2別紙内訳'!$A$1:$G$33</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 i="22" l="1"/>
  <c r="H26" i="22"/>
  <c r="H24" i="22"/>
  <c r="H23" i="22"/>
  <c r="H20" i="22"/>
  <c r="H17" i="22"/>
  <c r="H16" i="22"/>
  <c r="H12" i="22"/>
  <c r="H9" i="22"/>
  <c r="H6" i="22"/>
  <c r="C8" i="22"/>
  <c r="C31" i="23"/>
  <c r="C32" i="23" s="1"/>
  <c r="C16" i="23" a="1"/>
  <c r="C16" i="23" s="1"/>
  <c r="C7" i="23"/>
  <c r="C8" i="23" s="1"/>
  <c r="C11" i="23" s="1"/>
  <c r="C14" i="23" s="1"/>
  <c r="C15" i="23" s="1"/>
  <c r="C17" i="23" s="1"/>
  <c r="E30" i="22" l="1" a="1"/>
  <c r="E30" i="22" s="1"/>
  <c r="H13" i="22"/>
  <c r="D31" i="22"/>
  <c r="D30" i="22"/>
  <c r="D32" i="22" s="1"/>
  <c r="J31" i="22" s="1"/>
  <c r="J32" i="22" s="1"/>
  <c r="J33" i="22" s="1"/>
  <c r="A37" i="22" s="1"/>
  <c r="J29" i="22"/>
  <c r="J28" i="22"/>
  <c r="J30" i="22" s="1"/>
  <c r="L30" i="22" s="1" a="1"/>
  <c r="L30" i="22" s="1"/>
  <c r="E29" i="22" s="1"/>
  <c r="D27" i="22"/>
  <c r="D26" i="22"/>
  <c r="D24" i="22"/>
  <c r="D22" i="22"/>
  <c r="H19" i="22"/>
  <c r="H10" i="22"/>
  <c r="E29" i="15"/>
  <c r="D24" i="21"/>
  <c r="D24" i="15"/>
  <c r="J31" i="21" l="1"/>
  <c r="J32" i="21" s="1"/>
  <c r="J33" i="21" s="1"/>
  <c r="J29" i="21"/>
  <c r="J28" i="21"/>
  <c r="J31" i="15"/>
  <c r="J32" i="15" s="1"/>
  <c r="J33" i="15" s="1"/>
  <c r="J29" i="15"/>
  <c r="J28" i="15"/>
  <c r="J29" i="14"/>
  <c r="J28" i="14"/>
  <c r="H12" i="14"/>
  <c r="J30" i="15" l="1"/>
  <c r="L30" i="15" s="1" a="1"/>
  <c r="L30" i="15" s="1"/>
  <c r="J30" i="21"/>
  <c r="L30" i="21" s="1" a="1"/>
  <c r="L30" i="21" s="1"/>
  <c r="E29" i="21" s="1"/>
  <c r="J30" i="14"/>
  <c r="L30" i="14" s="1" a="1"/>
  <c r="L30" i="14" s="1"/>
  <c r="E29" i="14" s="1"/>
  <c r="C8" i="15"/>
  <c r="H10" i="15"/>
  <c r="D26" i="15" l="1"/>
  <c r="H24" i="21" l="1"/>
  <c r="H17" i="21"/>
  <c r="H10" i="21"/>
  <c r="H24" i="15"/>
  <c r="H17" i="15"/>
  <c r="D31" i="21" l="1"/>
  <c r="D30" i="21"/>
  <c r="D32" i="21" s="1"/>
  <c r="A37" i="21" s="1"/>
  <c r="H27" i="21"/>
  <c r="D27" i="21"/>
  <c r="H26" i="21"/>
  <c r="D26" i="21"/>
  <c r="H23" i="21"/>
  <c r="D22" i="21"/>
  <c r="H20" i="21"/>
  <c r="H19" i="21"/>
  <c r="H16" i="21"/>
  <c r="H13" i="21"/>
  <c r="H12" i="21"/>
  <c r="H9" i="21"/>
  <c r="H6" i="21"/>
  <c r="D31" i="15"/>
  <c r="D30" i="15"/>
  <c r="H27" i="15"/>
  <c r="D27" i="15"/>
  <c r="H26" i="15"/>
  <c r="H23" i="15"/>
  <c r="D22" i="15"/>
  <c r="H20" i="15"/>
  <c r="H19" i="15"/>
  <c r="H16" i="15"/>
  <c r="H13" i="15"/>
  <c r="H12" i="15"/>
  <c r="H9" i="15"/>
  <c r="H6" i="15"/>
  <c r="H13" i="14"/>
  <c r="D31" i="14"/>
  <c r="D30" i="14"/>
  <c r="D27" i="14"/>
  <c r="H23" i="14"/>
  <c r="H24" i="14" s="1"/>
  <c r="D22" i="14"/>
  <c r="H20" i="14"/>
  <c r="H16" i="14"/>
  <c r="H17" i="14" s="1"/>
  <c r="H10" i="14"/>
  <c r="H9" i="14"/>
  <c r="H6" i="14"/>
  <c r="C8" i="21"/>
  <c r="H26" i="14" l="1"/>
  <c r="H19" i="14"/>
  <c r="D26" i="14"/>
  <c r="D24" i="14"/>
  <c r="H27" i="14" l="1"/>
  <c r="D32" i="15" l="1"/>
  <c r="D32" i="14"/>
  <c r="J31" i="14" s="1"/>
  <c r="J32" i="14" s="1"/>
  <c r="J33" i="14" s="1"/>
  <c r="E30" i="21" l="1" a="1"/>
  <c r="E30" i="21" s="1"/>
  <c r="E30" i="15" a="1"/>
  <c r="E30" i="15" s="1"/>
  <c r="A37" i="14"/>
  <c r="A37"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<sst xmlns="http://schemas.openxmlformats.org/spreadsheetml/2006/main" count="380" uniqueCount="191">
  <si>
    <t>様式１－２</t>
    <rPh sb="0" eb="2">
      <t>ヨウシキ</t>
    </rPh>
    <phoneticPr fontId="1"/>
  </si>
  <si>
    <t>令和○○年度循環型社会形成推進交付金事業別表（交付申請）</t>
    <rPh sb="0" eb="2">
      <t>レイワ</t>
    </rPh>
    <rPh sb="4" eb="6">
      <t>ネンド</t>
    </rPh>
    <rPh sb="6" eb="9">
      <t>ジュンカンガタ</t>
    </rPh>
    <rPh sb="9" eb="11">
      <t>シャカイ</t>
    </rPh>
    <rPh sb="11" eb="13">
      <t>ケイセイ</t>
    </rPh>
    <rPh sb="13" eb="15">
      <t>スイシン</t>
    </rPh>
    <rPh sb="15" eb="18">
      <t>コウフキン</t>
    </rPh>
    <rPh sb="18" eb="20">
      <t>ジギョウ</t>
    </rPh>
    <rPh sb="20" eb="22">
      <t>ベッピョウ</t>
    </rPh>
    <rPh sb="23" eb="25">
      <t>コウフ</t>
    </rPh>
    <rPh sb="25" eb="27">
      <t>シンセイ</t>
    </rPh>
    <phoneticPr fontId="1"/>
  </si>
  <si>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</si>
  <si>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</si>
  <si>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</si>
  <si>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</si>
  <si>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</si>
  <si>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</si>
  <si>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</si>
  <si>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交付対象事業費実績及び見込み</t>
    <rPh sb="0" eb="2">
      <t>コウフ</t>
    </rPh>
    <rPh sb="2" eb="4">
      <t>タイショウ</t>
    </rPh>
    <rPh sb="4" eb="7">
      <t>ジギョウヒ</t>
    </rPh>
    <rPh sb="7" eb="9">
      <t>ジッセキ</t>
    </rPh>
    <rPh sb="9" eb="10">
      <t>オヨ</t>
    </rPh>
    <rPh sb="11" eb="13">
      <t>ミコ</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</si>
  <si>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</si>
  <si>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</si>
  <si>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</si>
  <si>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</si>
  <si>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分散型資源回収拠点施設</t>
    <rPh sb="0" eb="3">
      <t>ブンサンガタ</t>
    </rPh>
    <rPh sb="3" eb="5">
      <t>シゲン</t>
    </rPh>
    <rPh sb="5" eb="7">
      <t>カイシュウ</t>
    </rPh>
    <rPh sb="7" eb="9">
      <t>キョテン</t>
    </rPh>
    <rPh sb="9" eb="11">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</si>
  <si>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</si>
  <si>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</si>
  <si>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</si>
  <si>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エネルギー回収型廃棄物処理施設</t>
    <rPh sb="5" eb="8">
      <t>カイシュウガタ</t>
    </rPh>
    <rPh sb="8" eb="11">
      <t>ハイキブツ</t>
    </rPh>
    <rPh sb="11" eb="13">
      <t>ショリ</t>
    </rPh>
    <rPh sb="13" eb="15">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</si>
  <si>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</si>
  <si>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</si>
  <si>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高効率ごみ発電施設</t>
    <rPh sb="0" eb="3">
      <t>コウコウリツ</t>
    </rPh>
    <rPh sb="5" eb="7">
      <t>ハツデン</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</si>
  <si>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</si>
  <si>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</si>
  <si>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廃棄物運搬中継施設</t>
    <rPh sb="0" eb="3">
      <t>ハイキブツ</t>
    </rPh>
    <rPh sb="3" eb="5">
      <t>ウンパン</t>
    </rPh>
    <rPh sb="5" eb="7">
      <t>チュウケイ</t>
    </rPh>
    <rPh sb="7" eb="9">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</si>
  <si>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</si>
  <si>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</si>
  <si>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有機性廃棄物リサイクル推進施設</t>
    <rPh sb="0" eb="3">
      <t>ユウキセイ</t>
    </rPh>
    <rPh sb="3" eb="6">
      <t>ハイキブツ</t>
    </rPh>
    <rPh sb="11" eb="13">
      <t>スイシン</t>
    </rPh>
    <rPh sb="13" eb="15">
      <t>シセツ</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</si>
  <si>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</si>
  <si>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</si>
  <si>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</si>
  <si>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t>
    <rPh sb="0" eb="2">
      <t>サイシュウ</t>
    </rPh>
    <rPh sb="2" eb="5">
      <t>ショブンジョウ</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</si>
  <si>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</si>
  <si>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前年度まで
Ｕ</t>
    <rPh sb="0" eb="3">
      <t>ゼンネンド</t>
    </rPh>
    <phoneticPr fontId="1"/>
  </si>
  <si>
    <t>最終処分場再生事業</t>
    <rPh sb="0" eb="2">
      <t>サイシュウ</t>
    </rPh>
    <rPh sb="2" eb="5">
      <t>ショブンジョウ</t>
    </rPh>
    <rPh sb="5" eb="7">
      <t>サイセイ</t>
    </rPh>
    <rPh sb="7" eb="9">
      <t>ジギョウ</t>
    </rPh>
    <phoneticPr fontId="1"/>
  </si>
  <si>
    <t>本工事費</t>
    <rPh sb="0" eb="3">
      <t>ホンコウジ</t>
    </rPh>
    <rPh sb="3" eb="4">
      <t>ヒ</t>
    </rPh>
    <phoneticPr fontId="1"/>
  </si>
  <si>
    <t>今年度
Ｖ</t>
    <rPh sb="0" eb="3">
      <t>コンネンド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</si>
  <si>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</si>
  <si>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</si>
  <si>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</si>
  <si>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</si>
  <si>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</si>
  <si>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</si>
  <si>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漂流・漂着ごみ処理施設</t>
    <rPh sb="0" eb="2">
      <t>ヒョウリュウ</t>
    </rPh>
    <rPh sb="3" eb="5">
      <t>ヒョウチャク</t>
    </rPh>
    <rPh sb="7" eb="9">
      <t>ショリ</t>
    </rPh>
    <rPh sb="9" eb="11">
      <t>シセツ</t>
    </rPh>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</si>
  <si>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</si>
  <si>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</si>
  <si>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コミュニティ・プラント</t>
    <phoneticPr fontId="1"/>
  </si>
  <si>
    <t>調査費</t>
    <rPh sb="0" eb="3">
      <t>チョウサヒ</t>
    </rPh>
    <phoneticPr fontId="1"/>
  </si>
  <si>
    <t>単年度交付額
Ｚ＝Ｔ×Ｘ－Ｙ</t>
    <rPh sb="0" eb="3">
      <t>タンネンド</t>
    </rPh>
    <rPh sb="3" eb="6">
      <t>コウフガク</t>
    </rPh>
    <phoneticPr fontId="1"/>
  </si>
  <si>
    <t>廃棄物処理施設基幹的設備改造事業</t>
    <rPh sb="0" eb="3">
      <t>ハイキブツ</t>
    </rPh>
    <rPh sb="3" eb="5">
      <t>ショリ</t>
    </rPh>
    <rPh sb="5" eb="7">
      <t>シセツ</t>
    </rPh>
    <rPh sb="7" eb="10">
      <t>キカンテキ</t>
    </rPh>
    <rPh sb="10" eb="12">
      <t>セツビ</t>
    </rPh>
    <rPh sb="12" eb="14">
      <t>カイゾウ</t>
    </rPh>
    <rPh sb="14" eb="16">
      <t>ジギョウ</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</si>
  <si>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</si>
  <si>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</si>
  <si>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</si>
  <si>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廃棄物処理施設基幹的設備改造（沖縄県､離島地域､奄美群島のみ）</t>
    <rPh sb="0" eb="3">
      <t>ハイキブツ</t>
    </rPh>
    <rPh sb="3" eb="5">
      <t>ショリ</t>
    </rPh>
    <rPh sb="5" eb="7">
      <t>シセツ</t>
    </rPh>
    <rPh sb="7" eb="10">
      <t>キカンテキ</t>
    </rPh>
    <rPh sb="10" eb="12">
      <t>セツビ</t>
    </rPh>
    <rPh sb="12" eb="14">
      <t>カイゾウ</t>
    </rPh>
    <phoneticPr fontId="1"/>
  </si>
  <si>
    <t>その他</t>
    <rPh sb="2" eb="3">
      <t>タ</t>
    </rPh>
    <phoneticPr fontId="1"/>
  </si>
  <si>
    <t>前年度まで
ＡＢ</t>
    <rPh sb="0" eb="3">
      <t>ゼンネンド</t>
    </rPh>
    <phoneticPr fontId="1"/>
  </si>
  <si>
    <t>可燃性廃棄物直接埋立施設</t>
    <rPh sb="0" eb="3">
      <t>カネンセイ</t>
    </rPh>
    <rPh sb="3" eb="6">
      <t>ハイキブツ</t>
    </rPh>
    <rPh sb="6" eb="8">
      <t>チョクセツ</t>
    </rPh>
    <rPh sb="8" eb="10">
      <t>ウメタテ</t>
    </rPh>
    <rPh sb="10" eb="12">
      <t>シセツ</t>
    </rPh>
    <phoneticPr fontId="1"/>
  </si>
  <si>
    <t>工事費計　Ｈ</t>
    <rPh sb="0" eb="3">
      <t>コウジヒ</t>
    </rPh>
    <rPh sb="3" eb="4">
      <t>ケイ</t>
    </rPh>
    <phoneticPr fontId="1"/>
  </si>
  <si>
    <t>今年度
ＡＣ</t>
    <rPh sb="0" eb="3">
      <t>コンネンド</t>
    </rPh>
    <phoneticPr fontId="1"/>
  </si>
  <si>
    <t>焼却施設</t>
    <rPh sb="0" eb="2">
      <t>ショウキャク</t>
    </rPh>
    <rPh sb="2" eb="4">
      <t>シセツ</t>
    </rPh>
    <phoneticPr fontId="1"/>
  </si>
  <si>
    <t>事務費　Ｉ</t>
    <rPh sb="0" eb="3">
      <t>ジムヒ</t>
    </rPh>
    <phoneticPr fontId="1"/>
  </si>
  <si>
    <r>
      <rPr>
        <sz val="11"/>
        <rFont val="ＭＳ 明朝"/>
        <family val="1"/>
        <charset val="128"/>
      </rPr>
      <t>合計</t>
    </r>
    <r>
      <rPr>
        <sz val="9"/>
        <rFont val="ＭＳ 明朝"/>
        <family val="1"/>
        <charset val="128"/>
      </rPr>
      <t xml:space="preserve">
ＡＤ＝ＡＢ＋ＡＣ</t>
    </r>
    <rPh sb="0" eb="2">
      <t>ゴウケイ</t>
    </rPh>
    <phoneticPr fontId="1"/>
  </si>
  <si>
    <t>施設整備に関する計画支援事業</t>
    <rPh sb="0" eb="2">
      <t>シセツ</t>
    </rPh>
    <rPh sb="2" eb="4">
      <t>セイビ</t>
    </rPh>
    <rPh sb="5" eb="6">
      <t>カン</t>
    </rPh>
    <rPh sb="8" eb="10">
      <t>ケイカク</t>
    </rPh>
    <rPh sb="10" eb="12">
      <t>シエン</t>
    </rPh>
    <rPh sb="12" eb="14">
      <t>ジギョウ</t>
    </rPh>
    <phoneticPr fontId="1"/>
  </si>
  <si>
    <t>事業費
Ｊ＝Ｈ＋Ｉ</t>
    <rPh sb="0" eb="3">
      <t>ジギョウヒ</t>
    </rPh>
    <phoneticPr fontId="1"/>
  </si>
  <si>
    <t>進捗率
ＡＥ＝ＡＤ÷Ｂ</t>
    <rPh sb="0" eb="3">
      <t>シンチョクリツ</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</si>
  <si>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</si>
  <si>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</si>
  <si>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</si>
  <si>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</si>
  <si>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r>
      <t xml:space="preserve">単年度交付額
</t>
    </r>
    <r>
      <rPr>
        <sz val="9"/>
        <rFont val="ＭＳ 明朝"/>
        <family val="1"/>
        <charset val="128"/>
      </rPr>
      <t>ＡＧ＝ＡＡ×ＡＥ－ＡＦ</t>
    </r>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</si>
  <si>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</si>
  <si>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交付金額（計算上の上限）ＡＨ＝Ｓ＋Ｚ＋ＡＧ</t>
    <rPh sb="0" eb="3">
      <t>コウフキン</t>
    </rPh>
    <rPh sb="3" eb="4">
      <t>ガク</t>
    </rPh>
    <rPh sb="5" eb="8">
      <t>ケイサンジョウ</t>
    </rPh>
    <rPh sb="9" eb="11">
      <t>ジョウゲン</t>
    </rPh>
    <phoneticPr fontId="1"/>
  </si>
  <si>
    <t>事務費の算出方法</t>
    <rPh sb="0" eb="3">
      <t>ジムヒ</t>
    </rPh>
    <rPh sb="4" eb="6">
      <t>サンシュツ</t>
    </rPh>
    <rPh sb="6" eb="8">
      <t>ホウホウ</t>
    </rPh>
    <phoneticPr fontId="1"/>
  </si>
  <si>
    <t>交付金額（申請額）</t>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</si>
  <si>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</si>
  <si>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</si>
  <si>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</si>
  <si>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</si>
  <si>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</si>
  <si>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</si>
  <si>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</si>
  <si>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</si>
  <si>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</si>
  <si>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t>
  </si>
  <si>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</si>
  <si>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</si>
  <si>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</si>
  <si>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交付限度額
Ｍ＝Ｇ×１／３</t>
    <rPh sb="0" eb="2">
      <t>コウフ</t>
    </rPh>
    <rPh sb="2" eb="5">
      <t>ゲンドガク</t>
    </rPh>
    <phoneticPr fontId="1"/>
  </si>
  <si>
    <t>本体工事は嵩上げ対象になるが、新たな施設が設置されない市町村等の廃焼却施設の解体（交付率1/3）</t>
    <rPh sb="0" eb="2">
      <t>ホンタイ</t>
    </rPh>
    <rPh sb="2" eb="4">
      <t>コウジ</t>
    </rPh>
    <rPh sb="5" eb="7">
      <t>カサア</t>
    </rPh>
    <rPh sb="8" eb="10">
      <t>タイショウ</t>
    </rPh>
    <rPh sb="41" eb="44">
      <t>コウフリツ</t>
    </rPh>
    <phoneticPr fontId="1"/>
  </si>
  <si>
    <t>交付対象事業費
（１／３事業）Ｇ</t>
    <rPh sb="0" eb="2">
      <t>コウフ</t>
    </rPh>
    <rPh sb="2" eb="4">
      <t>タイショウ</t>
    </rPh>
    <rPh sb="4" eb="7">
      <t>ジギョウヒ</t>
    </rPh>
    <rPh sb="12" eb="14">
      <t>ジギョウ</t>
    </rPh>
    <phoneticPr fontId="1"/>
  </si>
  <si>
    <t>進捗率
Ｑ＝Ｐ÷Ｇ</t>
    <rPh sb="0" eb="3">
      <t>シンチョクリツ</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</si>
  <si>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</si>
  <si>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</si>
  <si>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</si>
  <si>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Ｔ＝Ｄ×２／５</t>
    <rPh sb="0" eb="2">
      <t>コウフ</t>
    </rPh>
    <rPh sb="2" eb="5">
      <t>ゲンドガク</t>
    </rPh>
    <phoneticPr fontId="1"/>
  </si>
  <si>
    <t>進捗率
Ｘ＝Ｗ÷Ｄ</t>
    <rPh sb="0" eb="3">
      <t>シンチョクリツ</t>
    </rPh>
    <phoneticPr fontId="1"/>
  </si>
  <si>
    <t>３／５事業</t>
    <rPh sb="3" eb="5">
      <t>ジギョウ</t>
    </rPh>
    <phoneticPr fontId="1"/>
  </si>
  <si>
    <t>交付限度額
ＡＡ＝Ｅ×３／５</t>
    <rPh sb="0" eb="2">
      <t>コウフ</t>
    </rPh>
    <rPh sb="2" eb="5">
      <t>ゲンドガク</t>
    </rPh>
    <phoneticPr fontId="1"/>
  </si>
  <si>
    <t>進捗率
ＡＥ＝ＡＤ÷Ｅ</t>
    <rPh sb="0" eb="3">
      <t>シンチョクリツ</t>
    </rPh>
    <phoneticPr fontId="1"/>
  </si>
  <si>
    <t>交付金額（計算上の上限）
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</si>
  <si>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</si>
  <si>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</si>
  <si>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交付対象事業費
（１／２事業）Ｆ</t>
  </si>
  <si>
    <t>進捗率
Ｑ＝Ｐ÷Ｆ</t>
  </si>
  <si>
    <t>交付限度額
Ｔ＝Ⅾ×２／５</t>
    <rPh sb="0" eb="2">
      <t>コウフ</t>
    </rPh>
    <rPh sb="2" eb="5">
      <t>ゲンドガク</t>
    </rPh>
    <phoneticPr fontId="1"/>
  </si>
  <si>
    <t>交付限度額
Ｏ＝Ｆ×１／３</t>
    <rPh sb="0" eb="2">
      <t>コウフ</t>
    </rPh>
    <rPh sb="2" eb="5">
      <t>ゲンドガク</t>
    </rPh>
    <phoneticPr fontId="1"/>
  </si>
  <si>
    <t>前年度まで
Ｐ</t>
    <rPh sb="0" eb="3">
      <t>ゼンネンド</t>
    </rPh>
    <phoneticPr fontId="1"/>
  </si>
  <si>
    <t>今年度
Ｑ</t>
    <rPh sb="0" eb="3">
      <t>コンネンド</t>
    </rPh>
    <phoneticPr fontId="1"/>
  </si>
  <si>
    <t>合計
Ｒ＝Ｐ＋Ｑ</t>
    <rPh sb="0" eb="2">
      <t>ゴウケイ</t>
    </rPh>
    <phoneticPr fontId="1"/>
  </si>
  <si>
    <t>交付対象事業費
（１／３事業）Ｊ</t>
    <rPh sb="0" eb="2">
      <t>コウフ</t>
    </rPh>
    <rPh sb="2" eb="4">
      <t>タイショウ</t>
    </rPh>
    <rPh sb="4" eb="7">
      <t>ジギョウヒ</t>
    </rPh>
    <rPh sb="12" eb="14">
      <t>ジギョウ</t>
    </rPh>
    <phoneticPr fontId="1"/>
  </si>
  <si>
    <t>進捗率
Ｓ＝Ｒ÷Ｊ</t>
    <rPh sb="0" eb="3">
      <t>シンチョクリツ</t>
    </rPh>
    <phoneticPr fontId="1"/>
  </si>
  <si>
    <t>交付対象事業費
（１／２事業）Ｉ</t>
    <rPh sb="0" eb="2">
      <t>コウフ</t>
    </rPh>
    <rPh sb="2" eb="4">
      <t>タイショウ</t>
    </rPh>
    <rPh sb="4" eb="7">
      <t>ジギョウヒ</t>
    </rPh>
    <rPh sb="12" eb="14">
      <t>ジギョウ</t>
    </rPh>
    <phoneticPr fontId="1"/>
  </si>
  <si>
    <t>過年度受入済額
Ｔ</t>
    <rPh sb="0" eb="3">
      <t>カネンド</t>
    </rPh>
    <rPh sb="3" eb="5">
      <t>ウケイレ</t>
    </rPh>
    <rPh sb="5" eb="6">
      <t>ズミ</t>
    </rPh>
    <rPh sb="6" eb="7">
      <t>ガク</t>
    </rPh>
    <phoneticPr fontId="1"/>
  </si>
  <si>
    <t>交付対象事業費
（２／５事業）Ｈ</t>
    <rPh sb="0" eb="2">
      <t>コウフ</t>
    </rPh>
    <rPh sb="2" eb="4">
      <t>タイショウ</t>
    </rPh>
    <rPh sb="4" eb="7">
      <t>ジギョウヒ</t>
    </rPh>
    <rPh sb="12" eb="14">
      <t>ジギョウ</t>
    </rPh>
    <phoneticPr fontId="1"/>
  </si>
  <si>
    <t>単年度交付額
Ｕ＝Ｏ×Ｓ－Ｔ</t>
    <rPh sb="0" eb="3">
      <t>タンネンド</t>
    </rPh>
    <rPh sb="3" eb="6">
      <t>コウフガク</t>
    </rPh>
    <phoneticPr fontId="1"/>
  </si>
  <si>
    <t>交付限度額
Ⅴ＝Ｉ×１／２</t>
    <rPh sb="0" eb="2">
      <t>コウフ</t>
    </rPh>
    <rPh sb="2" eb="5">
      <t>ゲンドガク</t>
    </rPh>
    <phoneticPr fontId="1"/>
  </si>
  <si>
    <t>前年度まで
Ｗ</t>
    <rPh sb="0" eb="3">
      <t>ゼンネンド</t>
    </rPh>
    <phoneticPr fontId="1"/>
  </si>
  <si>
    <t>今年度
Ｘ</t>
    <rPh sb="0" eb="3">
      <t>コンネンド</t>
    </rPh>
    <phoneticPr fontId="1"/>
  </si>
  <si>
    <t>合計
Ｙ＝Ｗ＋Ｘ</t>
    <rPh sb="0" eb="2">
      <t>ゴウケイ</t>
    </rPh>
    <phoneticPr fontId="1"/>
  </si>
  <si>
    <t>進捗率
Ｚ＝Ｙ÷Ｉ</t>
    <rPh sb="0" eb="3">
      <t>シンチョクリツ</t>
    </rPh>
    <phoneticPr fontId="1"/>
  </si>
  <si>
    <t>過年度受入済額
ＡＡ</t>
    <rPh sb="0" eb="3">
      <t>カネンド</t>
    </rPh>
    <rPh sb="3" eb="5">
      <t>ウケイレ</t>
    </rPh>
    <rPh sb="5" eb="6">
      <t>ズミ</t>
    </rPh>
    <rPh sb="6" eb="7">
      <t>ガク</t>
    </rPh>
    <phoneticPr fontId="1"/>
  </si>
  <si>
    <t>単年度交付額
ＡＢ＝Ｖ×Ｚ－ＡＡ</t>
    <rPh sb="0" eb="3">
      <t>タンネンド</t>
    </rPh>
    <rPh sb="3" eb="6">
      <t>コウフガク</t>
    </rPh>
    <phoneticPr fontId="1"/>
  </si>
  <si>
    <t>交付限度額
ＡＣ＝Ｈ×２／５</t>
    <rPh sb="0" eb="2">
      <t>コウフ</t>
    </rPh>
    <rPh sb="2" eb="5">
      <t>ゲンドガク</t>
    </rPh>
    <phoneticPr fontId="1"/>
  </si>
  <si>
    <t>前年度まで
ＡⅮ</t>
    <rPh sb="0" eb="3">
      <t>ゼンネンド</t>
    </rPh>
    <phoneticPr fontId="1"/>
  </si>
  <si>
    <t>工事費計　Ｋ</t>
    <rPh sb="0" eb="3">
      <t>コウジヒ</t>
    </rPh>
    <rPh sb="3" eb="4">
      <t>ケイ</t>
    </rPh>
    <phoneticPr fontId="1"/>
  </si>
  <si>
    <t>今年度
ＡＥ</t>
    <rPh sb="0" eb="3">
      <t>コンネンド</t>
    </rPh>
    <phoneticPr fontId="1"/>
  </si>
  <si>
    <t>事務費　Ｌ</t>
    <rPh sb="0" eb="3">
      <t>ジムヒ</t>
    </rPh>
    <phoneticPr fontId="1"/>
  </si>
  <si>
    <r>
      <rPr>
        <sz val="11"/>
        <rFont val="ＭＳ 明朝"/>
        <family val="1"/>
        <charset val="128"/>
      </rPr>
      <t>合計</t>
    </r>
    <r>
      <rPr>
        <sz val="9"/>
        <rFont val="ＭＳ 明朝"/>
        <family val="1"/>
        <charset val="128"/>
      </rPr>
      <t xml:space="preserve">
ＡＦ＝ＡＤ＋ＡＥ</t>
    </r>
    <rPh sb="0" eb="2">
      <t>ゴウケイ</t>
    </rPh>
    <phoneticPr fontId="1"/>
  </si>
  <si>
    <t>事業費
Ｍ＝Ｋ＋Ｌ</t>
    <rPh sb="0" eb="3">
      <t>ジギョウヒ</t>
    </rPh>
    <phoneticPr fontId="1"/>
  </si>
  <si>
    <t>進捗率
ＡＧ＝ＡＦ÷Ｈ</t>
    <rPh sb="0" eb="3">
      <t>シンチョクリツ</t>
    </rPh>
    <phoneticPr fontId="1"/>
  </si>
  <si>
    <t>控除額　Ｎ</t>
    <rPh sb="0" eb="3">
      <t>コウジョガク</t>
    </rPh>
    <phoneticPr fontId="1"/>
  </si>
  <si>
    <t>過年度受入済額
ＡＨ</t>
    <rPh sb="0" eb="3">
      <t>カネンド</t>
    </rPh>
    <rPh sb="3" eb="5">
      <t>ウケイレ</t>
    </rPh>
    <rPh sb="5" eb="6">
      <t>ズミ</t>
    </rPh>
    <rPh sb="6" eb="7">
      <t>ガク</t>
    </rPh>
    <phoneticPr fontId="1"/>
  </si>
  <si>
    <t>交付対象事業費
Ｌ＝Ｍ－Ｎ</t>
    <rPh sb="0" eb="2">
      <t>コウフ</t>
    </rPh>
    <rPh sb="2" eb="4">
      <t>タイショウ</t>
    </rPh>
    <rPh sb="4" eb="7">
      <t>ジギョウヒ</t>
    </rPh>
    <phoneticPr fontId="1"/>
  </si>
  <si>
    <r>
      <t xml:space="preserve">単年度交付額
</t>
    </r>
    <r>
      <rPr>
        <sz val="9"/>
        <rFont val="ＭＳ 明朝"/>
        <family val="1"/>
        <charset val="128"/>
      </rPr>
      <t>ＡＩ＝ＡＣ×ＡＧ－ＡＨ</t>
    </r>
    <rPh sb="0" eb="3">
      <t>タンネンド</t>
    </rPh>
    <rPh sb="3" eb="6">
      <t>コウフガク</t>
    </rPh>
    <phoneticPr fontId="1"/>
  </si>
  <si>
    <t>交付金額（計算上の上限）ＡＪ＝Ｕ＋ＡＢ＋ＡＩ</t>
    <rPh sb="0" eb="3">
      <t>コウフキン</t>
    </rPh>
    <rPh sb="3" eb="4">
      <t>ガク</t>
    </rPh>
    <rPh sb="5" eb="8">
      <t>ケイサンジョウ</t>
    </rPh>
    <rPh sb="9" eb="11">
      <t>ジョウゲン</t>
    </rPh>
    <phoneticPr fontId="1"/>
  </si>
  <si>
    <r>
      <t xml:space="preserve">工期全体の工事費（工事雑費を除く）
</t>
    </r>
    <r>
      <rPr>
        <sz val="11"/>
        <rFont val="ＭＳ 明朝"/>
        <family val="1"/>
        <charset val="128"/>
      </rPr>
      <t>（ＡＫ）</t>
    </r>
    <rPh sb="0" eb="2">
      <t>コウキ</t>
    </rPh>
    <rPh sb="2" eb="4">
      <t>ゼンタイ</t>
    </rPh>
    <rPh sb="5" eb="8">
      <t>コウジヒ</t>
    </rPh>
    <rPh sb="9" eb="11">
      <t>コウジ</t>
    </rPh>
    <rPh sb="11" eb="13">
      <t>ザッピ</t>
    </rPh>
    <rPh sb="14" eb="15">
      <t>ノゾ</t>
    </rPh>
    <phoneticPr fontId="1"/>
  </si>
  <si>
    <t>事務費率（ＡＬ）</t>
    <rPh sb="0" eb="2">
      <t>ジム</t>
    </rPh>
    <rPh sb="2" eb="4">
      <t>ヒリツ</t>
    </rPh>
    <phoneticPr fontId="1"/>
  </si>
  <si>
    <t>事務費限度額
（ＡＸ）＝（ＡＫ）×（ＡＬ）</t>
    <rPh sb="0" eb="3">
      <t>ジムヒ</t>
    </rPh>
    <rPh sb="3" eb="6">
      <t>ゲンドガク</t>
    </rPh>
    <phoneticPr fontId="1"/>
  </si>
  <si>
    <t>様式１－２ 別紙内訳</t>
    <rPh sb="0" eb="2">
      <t>ヨウシキ</t>
    </rPh>
    <rPh sb="6" eb="8">
      <t>ベッシ</t>
    </rPh>
    <rPh sb="8" eb="10">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</si>
  <si>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</si>
  <si>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</si>
  <si>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</si>
  <si>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</si>
  <si>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</si>
  <si>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</si>
  <si>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</si>
  <si>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</si>
  <si>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</si>
  <si>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</si>
  <si>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</si>
  <si>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</si>
  <si>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</si>
  <si>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</si>
  <si>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</si>
  <si>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</si>
  <si>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</si>
  <si>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</si>
  <si>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</si>
  <si>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</si>
  <si>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</si>
  <si>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</si>
  <si>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</si>
  <si>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</si>
  <si>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</si>
  <si>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交付要綱第５項第３項に基づく事業</t>
  </si>
  <si>
    <t>既存の廃棄物処理施設の建屋を活用した事業費の算出</t>
    <rPh sb="20" eb="21">
      <t>ヒ</t>
    </rPh>
    <rPh sb="22" eb="24">
      <t>サンシュツ</t>
    </rPh>
    <phoneticPr fontId="1"/>
  </si>
  <si>
    <t>左記事業における総交付対象事業費（千円） Ａ</t>
  </si>
  <si>
    <t>既存の廃棄物処理施設の建屋を活用しない場合の総交付対象事業費（千円） Ｂ</t>
  </si>
  <si>
    <t>費用削減額（千円） Ｃ
Ｃ＝Ｂ－Ａ</t>
    <rPh sb="0" eb="2">
      <t>ヒヨウ</t>
    </rPh>
    <rPh sb="2" eb="4">
      <t>サクゲン</t>
    </rPh>
    <rPh sb="4" eb="5">
      <t>ガク</t>
    </rPh>
    <rPh sb="5" eb="6">
      <t>テイガク</t>
    </rPh>
    <rPh sb="6" eb="8">
      <t>センエン</t>
    </rPh>
    <phoneticPr fontId="1"/>
  </si>
  <si>
    <t>費用削減率（％） D
Ｄ＝Ｃ÷Ｂ×100</t>
    <rPh sb="0" eb="2">
      <t>ヒヨウ</t>
    </rPh>
    <rPh sb="2" eb="4">
      <t>サクゲン</t>
    </rPh>
    <rPh sb="4" eb="5">
      <t>リツ</t>
    </rPh>
    <phoneticPr fontId="1"/>
  </si>
  <si>
    <t>※A・Bに係る検討結果がわかる資料を添付すること。</t>
    <rPh sb="15" eb="17">
      <t>シリョウ</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</si>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</sst>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 numFmtId="184" formatCode="#,##0&quot;千円&quot;"/>
    <numFmt numFmtId="185" formatCode="0.0%"/>
  </numFmts>
  <fonts count="13"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b/>
      <sz val="12"/>
      <name val="ＭＳ 明朝"/>
      <family val="1"/>
      <charset val="128"/>
    </font>
    <font>
      <sz val="10"/>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
      <b/>
      <sz val="12"/>
      <color rgb="FFFF0000"/>
      <name val="ＭＳ 明朝"/>
      <family val="1"/>
      <charset val="128"/>
    </font>
    <font>
      <sz val="11"/>
      <color theme="1"/>
      <name val="ＭＳ 明朝"/>
      <family val="1"/>
      <charset val="128"/>
    </font>
    <font>
      <sz val="11"/>
      <color theme="1"/>
      <name val="ＭＳ 明朝"/>
      <family val="1"/>
      <charset val="128"/>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61">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indexed="64"/>
      </right>
      <top/>
      <bottom style="thin">
        <color indexed="64"/>
      </bottom>
      <diagonal/>
    </border>
    <border>
      <left/>
      <right style="medium">
        <color indexed="64"/>
      </right>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200">
    <xf numFmtId="0" fontId="0" fillId="0" borderId="0" xfId="0">
      <alignment vertical="center"/>
    </xf>
    <xf numFmtId="0" fontId="2" fillId="0" borderId="0" xfId="0" applyFont="1">
      <alignment vertical="center"/>
    </xf>
    <xf numFmtId="176" fontId="2" fillId="2" borderId="3" xfId="0" applyNumberFormat="1" applyFont="1" applyFill="1" applyBorder="1" applyProtection="1">
      <alignment vertical="center"/>
      <protection locked="0"/>
    </xf>
    <xf numFmtId="176" fontId="2" fillId="2" borderId="14"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6" fontId="2" fillId="2" borderId="42" xfId="0" applyNumberFormat="1" applyFont="1" applyFill="1" applyBorder="1" applyProtection="1">
      <alignment vertical="center"/>
      <protection locked="0"/>
    </xf>
    <xf numFmtId="0" fontId="2" fillId="4" borderId="0" xfId="0" applyFont="1" applyFill="1">
      <alignment vertical="center"/>
    </xf>
    <xf numFmtId="0" fontId="2" fillId="4" borderId="0" xfId="0" applyFont="1" applyFill="1" applyAlignment="1">
      <alignment horizontal="center" vertical="center"/>
    </xf>
    <xf numFmtId="0" fontId="2" fillId="0" borderId="0" xfId="0" applyFont="1" applyAlignment="1">
      <alignment vertical="center" wrapText="1"/>
    </xf>
    <xf numFmtId="0" fontId="0" fillId="0" borderId="16" xfId="0" applyBorder="1">
      <alignment vertical="center"/>
    </xf>
    <xf numFmtId="0" fontId="8" fillId="0" borderId="16" xfId="0" applyFont="1" applyBorder="1" applyAlignment="1">
      <alignment horizontal="justify" vertical="center" wrapText="1"/>
    </xf>
    <xf numFmtId="0" fontId="0" fillId="0" borderId="16" xfId="0" applyBorder="1" applyAlignment="1">
      <alignment vertical="center" wrapText="1"/>
    </xf>
    <xf numFmtId="0" fontId="2" fillId="0" borderId="0" xfId="0" applyFont="1" applyAlignment="1"/>
    <xf numFmtId="38" fontId="2" fillId="0" borderId="3" xfId="1" applyFont="1" applyBorder="1">
      <alignment vertical="center"/>
    </xf>
    <xf numFmtId="38" fontId="2" fillId="0" borderId="1" xfId="1" applyFont="1" applyBorder="1">
      <alignment vertical="center"/>
    </xf>
    <xf numFmtId="38" fontId="2" fillId="0" borderId="4" xfId="1" applyFont="1" applyBorder="1">
      <alignment vertical="center"/>
    </xf>
    <xf numFmtId="0" fontId="2" fillId="0" borderId="46" xfId="0" applyFont="1" applyBorder="1" applyAlignment="1">
      <alignment horizontal="left" vertical="center" wrapText="1" indent="1" shrinkToFit="1"/>
    </xf>
    <xf numFmtId="0" fontId="2" fillId="0" borderId="6" xfId="0" applyFont="1" applyBorder="1" applyAlignment="1">
      <alignment horizontal="left" vertical="center" wrapText="1" indent="1" shrinkToFit="1"/>
    </xf>
    <xf numFmtId="0" fontId="2" fillId="0" borderId="6"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22" xfId="0" applyFont="1" applyBorder="1" applyAlignment="1">
      <alignment horizontal="left" vertical="center" wrapText="1" indent="1"/>
    </xf>
    <xf numFmtId="0" fontId="3" fillId="0" borderId="28" xfId="0" applyFont="1" applyBorder="1" applyAlignment="1">
      <alignment horizontal="left" vertical="center" wrapText="1" indent="1"/>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38" fontId="3" fillId="0" borderId="4" xfId="1" applyFont="1" applyBorder="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31" xfId="0" applyFont="1" applyBorder="1">
      <alignment vertical="center"/>
    </xf>
    <xf numFmtId="0" fontId="2" fillId="0" borderId="39" xfId="0" applyFont="1" applyBorder="1">
      <alignment vertical="center"/>
    </xf>
    <xf numFmtId="176" fontId="2" fillId="0" borderId="33" xfId="0" applyNumberFormat="1" applyFont="1" applyBorder="1">
      <alignment vertical="center"/>
    </xf>
    <xf numFmtId="0" fontId="2" fillId="0" borderId="2" xfId="0" applyFont="1" applyBorder="1">
      <alignment vertical="center"/>
    </xf>
    <xf numFmtId="0" fontId="2" fillId="0" borderId="5" xfId="0" applyFont="1" applyBorder="1">
      <alignment vertical="center"/>
    </xf>
    <xf numFmtId="0" fontId="2" fillId="0" borderId="16" xfId="0" applyFont="1" applyBorder="1" applyAlignment="1">
      <alignment vertical="center" wrapText="1"/>
    </xf>
    <xf numFmtId="176" fontId="2" fillId="0" borderId="3" xfId="0" applyNumberFormat="1" applyFont="1" applyBorder="1">
      <alignment vertical="center"/>
    </xf>
    <xf numFmtId="0" fontId="2" fillId="0" borderId="6" xfId="0" applyFont="1" applyBorder="1">
      <alignment vertical="center"/>
    </xf>
    <xf numFmtId="0" fontId="2" fillId="0" borderId="6" xfId="0" applyFont="1" applyBorder="1" applyAlignment="1">
      <alignment vertical="center" wrapText="1"/>
    </xf>
    <xf numFmtId="177" fontId="2" fillId="0" borderId="3" xfId="0" applyNumberFormat="1" applyFont="1" applyBorder="1">
      <alignment vertical="center"/>
    </xf>
    <xf numFmtId="176" fontId="2" fillId="0" borderId="4" xfId="0" applyNumberFormat="1"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19" xfId="0" applyFont="1" applyBorder="1" applyAlignment="1">
      <alignment vertical="center" wrapText="1"/>
    </xf>
    <xf numFmtId="0" fontId="2" fillId="0" borderId="21" xfId="0" applyFont="1" applyBorder="1">
      <alignment vertical="center"/>
    </xf>
    <xf numFmtId="0" fontId="2" fillId="0" borderId="47" xfId="0" applyFont="1" applyBorder="1">
      <alignment vertical="center"/>
    </xf>
    <xf numFmtId="0" fontId="2" fillId="0" borderId="22" xfId="0" applyFont="1" applyBorder="1">
      <alignment vertical="center"/>
    </xf>
    <xf numFmtId="0" fontId="2" fillId="0" borderId="13" xfId="0" applyFont="1" applyBorder="1">
      <alignment vertical="center"/>
    </xf>
    <xf numFmtId="176" fontId="2" fillId="0" borderId="14" xfId="0" applyNumberFormat="1" applyFont="1" applyBorder="1">
      <alignment vertical="center"/>
    </xf>
    <xf numFmtId="176" fontId="2" fillId="0" borderId="20" xfId="0" applyNumberFormat="1" applyFont="1" applyBorder="1">
      <alignment vertical="center"/>
    </xf>
    <xf numFmtId="176" fontId="2" fillId="0" borderId="43" xfId="0" applyNumberFormat="1" applyFont="1" applyBorder="1">
      <alignment vertical="center"/>
    </xf>
    <xf numFmtId="176" fontId="2" fillId="0" borderId="0" xfId="0" applyNumberFormat="1" applyFont="1" applyAlignment="1">
      <alignment horizontal="center" vertical="center"/>
    </xf>
    <xf numFmtId="178" fontId="2" fillId="0" borderId="14" xfId="0" applyNumberFormat="1" applyFont="1" applyBorder="1">
      <alignment vertical="center"/>
    </xf>
    <xf numFmtId="0" fontId="2" fillId="0" borderId="27" xfId="0" applyFont="1" applyBorder="1">
      <alignment vertical="center"/>
    </xf>
    <xf numFmtId="0" fontId="2" fillId="0" borderId="40" xfId="0" applyFont="1" applyBorder="1">
      <alignment vertical="center"/>
    </xf>
    <xf numFmtId="0" fontId="2" fillId="0" borderId="28" xfId="0" applyFont="1" applyBorder="1">
      <alignment vertical="center"/>
    </xf>
    <xf numFmtId="0" fontId="5" fillId="0" borderId="27" xfId="0" applyFont="1" applyBorder="1" applyAlignment="1">
      <alignment horizontal="center" vertical="center" wrapText="1"/>
    </xf>
    <xf numFmtId="38" fontId="2" fillId="2" borderId="25" xfId="1" applyFont="1" applyFill="1" applyBorder="1" applyAlignment="1" applyProtection="1">
      <alignment horizontal="right" vertical="center" wrapText="1"/>
      <protection locked="0"/>
    </xf>
    <xf numFmtId="0" fontId="2" fillId="0" borderId="16" xfId="0" applyFont="1" applyBorder="1" applyProtection="1">
      <alignment vertical="center"/>
      <protection locked="0"/>
    </xf>
    <xf numFmtId="38" fontId="2" fillId="2" borderId="3" xfId="1" applyFont="1" applyFill="1" applyBorder="1" applyProtection="1">
      <alignment vertical="center"/>
      <protection locked="0"/>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179" fontId="2" fillId="2" borderId="20" xfId="0" applyNumberFormat="1" applyFont="1" applyFill="1" applyBorder="1" applyAlignment="1" applyProtection="1">
      <alignment horizontal="center" vertical="center" wrapText="1"/>
      <protection locked="0"/>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0" fontId="2" fillId="3" borderId="38" xfId="0" applyFont="1" applyFill="1" applyBorder="1" applyAlignment="1" applyProtection="1">
      <alignment horizontal="center" vertical="center"/>
      <protection locked="0"/>
    </xf>
    <xf numFmtId="0" fontId="2" fillId="3" borderId="39" xfId="0" applyFont="1" applyFill="1" applyBorder="1" applyProtection="1">
      <alignment vertical="center"/>
      <protection locked="0"/>
    </xf>
    <xf numFmtId="0" fontId="2" fillId="3" borderId="8" xfId="0" applyFont="1" applyFill="1" applyBorder="1" applyProtection="1">
      <alignment vertical="center"/>
      <protection locked="0"/>
    </xf>
    <xf numFmtId="0" fontId="2" fillId="3" borderId="0" xfId="0" applyFont="1" applyFill="1" applyProtection="1">
      <alignment vertical="center"/>
      <protection locked="0"/>
    </xf>
    <xf numFmtId="0" fontId="2" fillId="3" borderId="41" xfId="0" applyFont="1" applyFill="1" applyBorder="1" applyProtection="1">
      <alignment vertical="center"/>
      <protection locked="0"/>
    </xf>
    <xf numFmtId="0" fontId="2" fillId="3" borderId="9" xfId="0" applyFont="1" applyFill="1" applyBorder="1" applyAlignment="1" applyProtection="1">
      <alignment horizontal="center" vertical="center"/>
      <protection locked="0"/>
    </xf>
    <xf numFmtId="176" fontId="2" fillId="4" borderId="38" xfId="0" applyNumberFormat="1" applyFont="1" applyFill="1" applyBorder="1" applyAlignment="1" applyProtection="1">
      <alignment horizontal="center" vertical="center"/>
      <protection locked="0"/>
    </xf>
    <xf numFmtId="0" fontId="2" fillId="4" borderId="39"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41" xfId="0" applyFont="1" applyFill="1" applyBorder="1" applyProtection="1">
      <alignment vertical="center"/>
      <protection locked="0"/>
    </xf>
    <xf numFmtId="0" fontId="2" fillId="4" borderId="10" xfId="0" applyFont="1" applyFill="1" applyBorder="1" applyProtection="1">
      <alignment vertical="center"/>
      <protection locked="0"/>
    </xf>
    <xf numFmtId="0" fontId="2" fillId="4" borderId="11"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5" borderId="16" xfId="0" applyFont="1" applyFill="1" applyBorder="1">
      <alignment vertical="center"/>
    </xf>
    <xf numFmtId="0" fontId="2" fillId="5" borderId="16" xfId="0" applyFont="1" applyFill="1" applyBorder="1" applyProtection="1">
      <alignment vertical="center"/>
      <protection locked="0"/>
    </xf>
    <xf numFmtId="182" fontId="2" fillId="0" borderId="3" xfId="0" applyNumberFormat="1" applyFont="1" applyBorder="1" applyAlignment="1">
      <alignment horizontal="center" vertical="center" wrapText="1"/>
    </xf>
    <xf numFmtId="182" fontId="2" fillId="2" borderId="3" xfId="0" applyNumberFormat="1" applyFont="1" applyFill="1" applyBorder="1" applyAlignment="1" applyProtection="1">
      <alignment horizontal="center" vertical="center"/>
      <protection locked="0"/>
    </xf>
    <xf numFmtId="0" fontId="0" fillId="0" borderId="0" xfId="0" applyAlignment="1">
      <alignment vertical="center" wrapText="1"/>
    </xf>
    <xf numFmtId="0" fontId="9" fillId="0" borderId="0" xfId="0" applyFont="1" applyAlignment="1">
      <alignment horizontal="justify" vertical="center" wrapText="1"/>
    </xf>
    <xf numFmtId="38" fontId="2" fillId="0" borderId="14" xfId="1" applyFont="1" applyBorder="1" applyAlignment="1">
      <alignment horizontal="right" vertical="center" shrinkToFit="1"/>
    </xf>
    <xf numFmtId="176" fontId="2" fillId="0" borderId="14" xfId="0" applyNumberFormat="1" applyFont="1" applyBorder="1" applyAlignment="1">
      <alignment horizontal="right" vertical="center" shrinkToFit="1"/>
    </xf>
    <xf numFmtId="0" fontId="2" fillId="6" borderId="36" xfId="0" applyFont="1" applyFill="1" applyBorder="1" applyAlignment="1" applyProtection="1">
      <alignment horizontal="center" vertical="center" wrapText="1"/>
      <protection locked="0"/>
    </xf>
    <xf numFmtId="0" fontId="4" fillId="0" borderId="16" xfId="0" applyFont="1" applyBorder="1" applyAlignment="1">
      <alignment vertical="center" wrapText="1"/>
    </xf>
    <xf numFmtId="0" fontId="3" fillId="0" borderId="9" xfId="0" applyFont="1" applyBorder="1">
      <alignment vertical="center"/>
    </xf>
    <xf numFmtId="0" fontId="10" fillId="0" borderId="0" xfId="0" applyFont="1">
      <alignment vertical="center"/>
    </xf>
    <xf numFmtId="0" fontId="11" fillId="0" borderId="55" xfId="0" applyFont="1" applyBorder="1" applyAlignment="1">
      <alignment horizontal="left" vertical="center" wrapText="1" indent="1"/>
    </xf>
    <xf numFmtId="0" fontId="11" fillId="0" borderId="57" xfId="0" applyFont="1" applyBorder="1" applyAlignment="1">
      <alignment horizontal="left" vertical="center" wrapText="1" indent="1"/>
    </xf>
    <xf numFmtId="0" fontId="11" fillId="0" borderId="58" xfId="0" applyFont="1" applyBorder="1" applyAlignment="1">
      <alignment horizontal="left" vertical="center" wrapText="1" indent="1"/>
    </xf>
    <xf numFmtId="184" fontId="11" fillId="0" borderId="7" xfId="1" applyNumberFormat="1" applyFont="1" applyBorder="1">
      <alignment vertical="center"/>
    </xf>
    <xf numFmtId="0" fontId="11" fillId="0" borderId="59" xfId="0" applyFont="1" applyBorder="1" applyAlignment="1">
      <alignment horizontal="left" vertical="center" wrapText="1" indent="1"/>
    </xf>
    <xf numFmtId="185" fontId="11" fillId="0" borderId="60" xfId="2" applyNumberFormat="1" applyFont="1" applyBorder="1">
      <alignment vertical="center"/>
    </xf>
    <xf numFmtId="0" fontId="11" fillId="0" borderId="0" xfId="0" applyFont="1">
      <alignment vertical="center"/>
    </xf>
    <xf numFmtId="184" fontId="11" fillId="2" borderId="56" xfId="1" applyNumberFormat="1" applyFont="1" applyFill="1" applyBorder="1" applyProtection="1">
      <alignment vertical="center"/>
      <protection locked="0"/>
    </xf>
    <xf numFmtId="184" fontId="11" fillId="2" borderId="7" xfId="1" applyNumberFormat="1" applyFont="1" applyFill="1" applyBorder="1" applyProtection="1">
      <alignment vertical="center"/>
      <protection locked="0"/>
    </xf>
    <xf numFmtId="0" fontId="2" fillId="0" borderId="0" xfId="0" applyFont="1" applyAlignment="1" applyProtection="1">
      <alignment horizontal="center" vertical="center"/>
      <protection locked="0"/>
    </xf>
    <xf numFmtId="0" fontId="3" fillId="0" borderId="26"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176" fontId="2" fillId="2" borderId="45" xfId="0" applyNumberFormat="1" applyFont="1" applyFill="1" applyBorder="1" applyAlignment="1" applyProtection="1">
      <alignment horizontal="left" vertical="center" wrapText="1"/>
      <protection locked="0"/>
    </xf>
    <xf numFmtId="176" fontId="2" fillId="2" borderId="44" xfId="0" applyNumberFormat="1" applyFont="1" applyFill="1" applyBorder="1" applyAlignment="1" applyProtection="1">
      <alignment horizontal="left" vertical="center" wrapText="1"/>
      <protection locked="0"/>
    </xf>
    <xf numFmtId="0" fontId="2" fillId="0" borderId="31"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36" xfId="0" applyFont="1" applyBorder="1" applyAlignment="1">
      <alignment horizontal="center" vertical="center" textRotation="255"/>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176" fontId="2" fillId="2" borderId="35" xfId="0" applyNumberFormat="1" applyFont="1" applyFill="1" applyBorder="1" applyProtection="1">
      <alignment vertical="center"/>
      <protection locked="0"/>
    </xf>
    <xf numFmtId="176" fontId="2" fillId="2" borderId="7" xfId="0" applyNumberFormat="1" applyFont="1" applyFill="1" applyBorder="1" applyProtection="1">
      <alignment vertical="center"/>
      <protection locked="0"/>
    </xf>
    <xf numFmtId="0" fontId="2" fillId="0" borderId="30" xfId="0" applyFont="1" applyBorder="1" applyAlignment="1">
      <alignment horizontal="left" vertical="center" wrapText="1"/>
    </xf>
    <xf numFmtId="0" fontId="2" fillId="0" borderId="34" xfId="0" applyFont="1" applyBorder="1" applyAlignment="1">
      <alignment horizontal="left" vertical="center" wrapText="1"/>
    </xf>
    <xf numFmtId="0" fontId="2" fillId="0" borderId="15" xfId="0" applyFont="1" applyBorder="1" applyAlignment="1">
      <alignment horizontal="left" vertical="center" wrapText="1"/>
    </xf>
    <xf numFmtId="183" fontId="2" fillId="2" borderId="35"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12" fillId="0" borderId="35" xfId="0" applyFont="1" applyBorder="1" applyAlignment="1">
      <alignment horizontal="left" vertical="center" wrapText="1"/>
    </xf>
    <xf numFmtId="0" fontId="11" fillId="0" borderId="6" xfId="0" applyFont="1" applyBorder="1" applyAlignment="1">
      <alignment horizontal="left" vertical="center" wrapText="1"/>
    </xf>
    <xf numFmtId="0" fontId="2" fillId="0" borderId="35" xfId="0" applyFont="1" applyBorder="1" applyAlignment="1">
      <alignment horizontal="left" vertical="center" wrapText="1"/>
    </xf>
    <xf numFmtId="0" fontId="2" fillId="0" borderId="6" xfId="0" applyFont="1" applyBorder="1" applyAlignment="1">
      <alignment horizontal="left" vertical="center" wrapText="1"/>
    </xf>
    <xf numFmtId="0" fontId="2" fillId="0" borderId="17" xfId="0" applyFont="1" applyBorder="1" applyAlignment="1">
      <alignment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5" xfId="0" applyFont="1" applyBorder="1" applyAlignment="1">
      <alignment horizontal="center" vertical="center" wrapText="1"/>
    </xf>
    <xf numFmtId="0" fontId="11" fillId="0" borderId="35" xfId="0" applyFont="1" applyBorder="1" applyAlignment="1">
      <alignment horizontal="left" vertical="center" wrapText="1"/>
    </xf>
    <xf numFmtId="0" fontId="2" fillId="0" borderId="27" xfId="0" applyFont="1" applyBorder="1" applyAlignment="1">
      <alignment vertical="center" wrapText="1"/>
    </xf>
    <xf numFmtId="0" fontId="2" fillId="0" borderId="40" xfId="0" applyFont="1" applyBorder="1" applyAlignment="1">
      <alignment vertical="center" wrapText="1"/>
    </xf>
    <xf numFmtId="0" fontId="2" fillId="0" borderId="28" xfId="0" applyFont="1" applyBorder="1" applyAlignment="1">
      <alignment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32" xfId="0" applyFont="1" applyBorder="1" applyAlignment="1">
      <alignment horizontal="left" vertical="center" wrapText="1"/>
    </xf>
    <xf numFmtId="0" fontId="2" fillId="0" borderId="2" xfId="0" applyFont="1" applyBorder="1" applyAlignment="1">
      <alignment vertical="center" wrapText="1"/>
    </xf>
    <xf numFmtId="0" fontId="2" fillId="0" borderId="16" xfId="0" applyFont="1" applyBorder="1">
      <alignment vertical="center"/>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37" xfId="0" applyFont="1" applyBorder="1" applyAlignment="1">
      <alignment vertical="center" wrapText="1"/>
    </xf>
    <xf numFmtId="0" fontId="2" fillId="0" borderId="13"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13" xfId="0" applyFont="1" applyBorder="1" applyAlignment="1">
      <alignment horizontal="left" vertical="center" wrapText="1"/>
    </xf>
    <xf numFmtId="0" fontId="2" fillId="0" borderId="5" xfId="0" applyFont="1" applyBorder="1" applyAlignment="1">
      <alignment horizontal="left" vertical="center" wrapText="1"/>
    </xf>
    <xf numFmtId="0" fontId="6" fillId="0" borderId="38" xfId="0" applyFont="1" applyBorder="1" applyAlignment="1" applyProtection="1">
      <alignment horizontal="left" vertical="top" wrapText="1"/>
      <protection locked="0"/>
    </xf>
    <xf numFmtId="0" fontId="6" fillId="0" borderId="3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41"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2" fillId="0" borderId="48"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38" xfId="0" applyFont="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41"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4" fillId="0" borderId="21" xfId="0" applyFont="1" applyBorder="1" applyAlignment="1">
      <alignment vertical="center" wrapText="1"/>
    </xf>
    <xf numFmtId="0" fontId="4" fillId="0" borderId="47" xfId="0" applyFont="1" applyBorder="1" applyAlignment="1">
      <alignment vertical="center" wrapText="1"/>
    </xf>
    <xf numFmtId="0" fontId="4" fillId="0" borderId="22" xfId="0" applyFont="1" applyBorder="1">
      <alignment vertical="center"/>
    </xf>
    <xf numFmtId="0" fontId="2" fillId="0" borderId="23" xfId="0" applyFont="1" applyBorder="1" applyAlignment="1">
      <alignment horizontal="center" vertical="center" wrapText="1" shrinkToFit="1"/>
    </xf>
    <xf numFmtId="0" fontId="2" fillId="0" borderId="24"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2" fillId="0" borderId="13"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23"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5" xfId="0" applyFont="1" applyBorder="1" applyAlignment="1">
      <alignment horizontal="center" vertical="center" shrinkToFit="1"/>
    </xf>
    <xf numFmtId="176" fontId="2" fillId="2" borderId="35" xfId="0" applyNumberFormat="1" applyFont="1" applyFill="1" applyBorder="1" applyAlignment="1" applyProtection="1">
      <alignment vertical="center" wrapText="1"/>
      <protection locked="0"/>
    </xf>
    <xf numFmtId="0" fontId="11" fillId="0" borderId="9" xfId="0" applyFont="1" applyBorder="1" applyAlignment="1">
      <alignment horizontal="center" vertical="center" textRotation="255" wrapText="1"/>
    </xf>
    <xf numFmtId="0" fontId="11" fillId="0" borderId="10" xfId="0" applyFont="1" applyBorder="1" applyAlignment="1">
      <alignment horizontal="center" vertical="center" textRotation="255" wrapText="1"/>
    </xf>
    <xf numFmtId="0" fontId="2" fillId="0" borderId="23" xfId="0" applyFont="1" applyBorder="1" applyAlignment="1">
      <alignment horizontal="distributed" vertical="center" indent="7"/>
    </xf>
    <xf numFmtId="0" fontId="2" fillId="0" borderId="24" xfId="0" applyFont="1" applyBorder="1" applyAlignment="1">
      <alignment horizontal="distributed" vertical="center" indent="7"/>
    </xf>
    <xf numFmtId="0" fontId="2" fillId="0" borderId="25" xfId="0" applyFont="1" applyBorder="1" applyAlignment="1">
      <alignment horizontal="distributed" vertical="center" indent="7"/>
    </xf>
    <xf numFmtId="0" fontId="2" fillId="0" borderId="49" xfId="0" applyFont="1" applyBorder="1" applyAlignment="1">
      <alignment horizontal="center" vertical="center" textRotation="255" wrapText="1" readingOrder="1"/>
    </xf>
    <xf numFmtId="0" fontId="2" fillId="0" borderId="50" xfId="0" applyFont="1" applyBorder="1" applyAlignment="1">
      <alignment horizontal="center" vertical="center" textRotation="255" wrapText="1" readingOrder="1"/>
    </xf>
    <xf numFmtId="0" fontId="2" fillId="0" borderId="51" xfId="0" applyFont="1" applyBorder="1" applyAlignment="1">
      <alignment horizontal="center" vertical="center" textRotation="255" wrapText="1" readingOrder="1"/>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0" fontId="2" fillId="0" borderId="16" xfId="0" applyFont="1" applyBorder="1" applyAlignment="1">
      <alignment horizontal="left" vertical="center" wrapText="1"/>
    </xf>
    <xf numFmtId="0" fontId="2" fillId="5" borderId="16" xfId="0" applyFont="1" applyFill="1" applyBorder="1" applyAlignment="1">
      <alignment horizontal="left" vertical="center" wrapText="1"/>
    </xf>
    <xf numFmtId="0" fontId="11" fillId="0" borderId="52" xfId="0" applyFont="1" applyBorder="1" applyAlignment="1">
      <alignment horizontal="distributed" vertical="center" indent="14"/>
    </xf>
    <xf numFmtId="0" fontId="11" fillId="0" borderId="53" xfId="0" applyFont="1" applyBorder="1" applyAlignment="1">
      <alignment horizontal="distributed" vertical="center" indent="14"/>
    </xf>
    <xf numFmtId="0" fontId="11" fillId="0" borderId="54" xfId="0" applyFont="1" applyBorder="1" applyAlignment="1">
      <alignment horizontal="distributed" vertical="center" indent="14"/>
    </xf>
  </cellXfs>
  <cellStyles count="3">
    <cellStyle name="パーセント" xfId="2" builtinId="5"/>
    <cellStyle name="桁区切り" xfId="1" builtinId="6"/>
    <cellStyle name="標準" xfId="0" builtinId="0"/>
  </cellStyles>
  <dxfs count="22">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203200</xdr:colOff>
          <xdr:row>19</xdr:row>
          <xdr:rowOff>31750</xdr:rowOff>
        </xdr:from>
        <xdr:to>
          <xdr:col>5</xdr:col>
          <xdr:colOff>457200</xdr:colOff>
          <xdr:row>20</xdr:row>
          <xdr:rowOff>12700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4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20</xdr:row>
          <xdr:rowOff>50800</xdr:rowOff>
        </xdr:from>
        <xdr:to>
          <xdr:col>5</xdr:col>
          <xdr:colOff>450850</xdr:colOff>
          <xdr:row>20</xdr:row>
          <xdr:rowOff>317500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4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21</xdr:row>
          <xdr:rowOff>114300</xdr:rowOff>
        </xdr:from>
        <xdr:to>
          <xdr:col>5</xdr:col>
          <xdr:colOff>457200</xdr:colOff>
          <xdr:row>21</xdr:row>
          <xdr:rowOff>419100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4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22</xdr:row>
          <xdr:rowOff>114300</xdr:rowOff>
        </xdr:from>
        <xdr:to>
          <xdr:col>5</xdr:col>
          <xdr:colOff>450850</xdr:colOff>
          <xdr:row>22</xdr:row>
          <xdr:rowOff>393700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4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23</xdr:row>
          <xdr:rowOff>69850</xdr:rowOff>
        </xdr:from>
        <xdr:to>
          <xdr:col>5</xdr:col>
          <xdr:colOff>450850</xdr:colOff>
          <xdr:row>23</xdr:row>
          <xdr:rowOff>317500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24</xdr:row>
          <xdr:rowOff>146050</xdr:rowOff>
        </xdr:from>
        <xdr:to>
          <xdr:col>5</xdr:col>
          <xdr:colOff>450850</xdr:colOff>
          <xdr:row>24</xdr:row>
          <xdr:rowOff>431800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4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24</xdr:row>
          <xdr:rowOff>546100</xdr:rowOff>
        </xdr:from>
        <xdr:to>
          <xdr:col>5</xdr:col>
          <xdr:colOff>450850</xdr:colOff>
          <xdr:row>25</xdr:row>
          <xdr:rowOff>279400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4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2" Type="http://schemas.openxmlformats.org/officeDocument/2006/relationships/externalLinkPath" Target="file:///C:\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1"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1ｰ2（施設・通常）リスト判定版"/>
      <sheetName val="様式1ｰ2（嵩上げ）リスト判定版"/>
      <sheetName val="様式1-2別紙内訳"/>
      <sheetName val="トン単価別表"/>
    </sheetNames>
    <sheetDataSet>
      <sheetData sheetId="0" refreshError="1"/>
      <sheetData sheetId="1" refreshError="1"/>
      <sheetData sheetId="2"/>
      <sheetData sheetId="3">
        <row r="5">
          <cell r="B5" t="str">
            <v>　　　 　―</v>
          </cell>
        </row>
        <row r="6">
          <cell r="B6">
            <v>150</v>
          </cell>
        </row>
        <row r="7">
          <cell r="B7">
            <v>130</v>
          </cell>
        </row>
        <row r="8">
          <cell r="B8">
            <v>107</v>
          </cell>
        </row>
        <row r="9">
          <cell r="B9">
            <v>95</v>
          </cell>
        </row>
        <row r="10">
          <cell r="B10">
            <v>88</v>
          </cell>
        </row>
        <row r="11">
          <cell r="B11">
            <v>82</v>
          </cell>
        </row>
        <row r="12">
          <cell r="B12">
            <v>78</v>
          </cell>
        </row>
        <row r="13">
          <cell r="B13">
            <v>75</v>
          </cell>
        </row>
        <row r="14">
          <cell r="B14">
            <v>72</v>
          </cell>
        </row>
        <row r="15">
          <cell r="B15">
            <v>70</v>
          </cell>
        </row>
        <row r="16">
          <cell r="B16">
            <v>68</v>
          </cell>
        </row>
        <row r="17">
          <cell r="B17">
            <v>66</v>
          </cell>
        </row>
        <row r="18">
          <cell r="B18">
            <v>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BD76-E057-4A1A-88E2-B4AF28A558FE}">
  <sheetPr>
    <pageSetUpPr fitToPage="1"/>
  </sheetPr>
  <dimension ref="A1:M39"/>
  <sheetViews>
    <sheetView tabSelected="1" view="pageBreakPreview" topLeftCell="A21" zoomScaleNormal="100" zoomScaleSheetLayoutView="100" workbookViewId="0">
      <selection activeCell="D29" sqref="D29"/>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ht="30" customHeight="1" x14ac:dyDescent="0.2">
      <c r="A2" s="101" t="s">
        <v>1</v>
      </c>
      <c r="B2" s="101"/>
      <c r="C2" s="101"/>
      <c r="D2" s="101"/>
      <c r="E2" s="101"/>
      <c r="F2" s="101"/>
      <c r="G2" s="101"/>
      <c r="H2" s="101"/>
    </row>
    <row r="3" spans="1:10" ht="8.25" customHeight="1" x14ac:dyDescent="0.2">
      <c r="A3" s="27"/>
      <c r="B3" s="27"/>
      <c r="C3" s="27"/>
      <c r="D3" s="27"/>
      <c r="E3" s="27"/>
      <c r="F3" s="27"/>
      <c r="G3" s="27"/>
      <c r="H3" s="27"/>
    </row>
    <row r="4" spans="1:10" ht="15.65" customHeight="1" thickBot="1" x14ac:dyDescent="0.25">
      <c r="D4" s="27"/>
      <c r="E4" s="27"/>
      <c r="F4" s="27"/>
      <c r="G4" s="27"/>
      <c r="H4" s="28" t="s">
        <v>2</v>
      </c>
    </row>
    <row r="5" spans="1:10" ht="30" customHeight="1" thickBot="1" x14ac:dyDescent="0.25">
      <c r="A5" s="102" t="s">
        <v>3</v>
      </c>
      <c r="B5" s="102"/>
      <c r="C5" s="102"/>
      <c r="D5" s="102"/>
      <c r="E5" s="103" t="s">
        <v>4</v>
      </c>
      <c r="F5" s="104"/>
      <c r="G5" s="104"/>
      <c r="H5" s="105"/>
    </row>
    <row r="6" spans="1:10" ht="29.5" customHeight="1" x14ac:dyDescent="0.2">
      <c r="A6" s="29" t="s">
        <v>5</v>
      </c>
      <c r="B6" s="30"/>
      <c r="C6" s="106"/>
      <c r="D6" s="107"/>
      <c r="E6" s="108" t="s">
        <v>6</v>
      </c>
      <c r="F6" s="111" t="s">
        <v>7</v>
      </c>
      <c r="G6" s="112"/>
      <c r="H6" s="31" t="str">
        <f>IF(D10=0,"",ROUNDDOWN(D10/4,0))</f>
        <v/>
      </c>
    </row>
    <row r="7" spans="1:10" ht="29.5" customHeight="1" x14ac:dyDescent="0.2">
      <c r="A7" s="32" t="s">
        <v>8</v>
      </c>
      <c r="B7" s="33"/>
      <c r="C7" s="183"/>
      <c r="D7" s="114"/>
      <c r="E7" s="109"/>
      <c r="F7" s="115" t="s">
        <v>9</v>
      </c>
      <c r="G7" s="34" t="s">
        <v>10</v>
      </c>
      <c r="H7" s="2"/>
      <c r="J7" s="1" t="s">
        <v>11</v>
      </c>
    </row>
    <row r="8" spans="1:10" ht="30" customHeight="1" x14ac:dyDescent="0.2">
      <c r="A8" s="32" t="s">
        <v>12</v>
      </c>
      <c r="B8" s="33"/>
      <c r="C8" s="113"/>
      <c r="D8" s="114"/>
      <c r="E8" s="109"/>
      <c r="F8" s="116"/>
      <c r="G8" s="34" t="s">
        <v>13</v>
      </c>
      <c r="H8" s="2"/>
      <c r="J8" s="1" t="s">
        <v>14</v>
      </c>
    </row>
    <row r="9" spans="1:10" ht="30" customHeight="1" x14ac:dyDescent="0.2">
      <c r="A9" s="32" t="s">
        <v>15</v>
      </c>
      <c r="B9" s="33"/>
      <c r="C9" s="34" t="s">
        <v>16</v>
      </c>
      <c r="D9" s="2"/>
      <c r="E9" s="109"/>
      <c r="F9" s="117"/>
      <c r="G9" s="34" t="s">
        <v>17</v>
      </c>
      <c r="H9" s="35" t="str">
        <f>IF(D10=0,"",SUM(H7:H8))</f>
        <v/>
      </c>
      <c r="J9" s="1" t="s">
        <v>18</v>
      </c>
    </row>
    <row r="10" spans="1:10" ht="30" customHeight="1" x14ac:dyDescent="0.2">
      <c r="A10" s="32" t="s">
        <v>15</v>
      </c>
      <c r="B10" s="36"/>
      <c r="C10" s="37" t="s">
        <v>19</v>
      </c>
      <c r="D10" s="2"/>
      <c r="E10" s="109"/>
      <c r="F10" s="122" t="s">
        <v>20</v>
      </c>
      <c r="G10" s="123"/>
      <c r="H10" s="38" t="str">
        <f>IF(D10=0,"",ROUND(H9/D10*100,5))</f>
        <v/>
      </c>
      <c r="J10" s="1" t="s">
        <v>21</v>
      </c>
    </row>
    <row r="11" spans="1:10" ht="30" customHeight="1" x14ac:dyDescent="0.2">
      <c r="A11" s="32" t="s">
        <v>15</v>
      </c>
      <c r="B11" s="36"/>
      <c r="C11" s="37" t="s">
        <v>22</v>
      </c>
      <c r="D11" s="2"/>
      <c r="E11" s="109"/>
      <c r="F11" s="122" t="s">
        <v>23</v>
      </c>
      <c r="G11" s="123"/>
      <c r="H11" s="2"/>
      <c r="J11" s="1" t="s">
        <v>24</v>
      </c>
    </row>
    <row r="12" spans="1:10" ht="30" customHeight="1" thickBot="1" x14ac:dyDescent="0.25">
      <c r="A12" s="32" t="s">
        <v>15</v>
      </c>
      <c r="B12" s="36"/>
      <c r="C12" s="37" t="s">
        <v>25</v>
      </c>
      <c r="D12" s="2"/>
      <c r="E12" s="110"/>
      <c r="F12" s="124" t="s">
        <v>26</v>
      </c>
      <c r="G12" s="124"/>
      <c r="H12" s="39" t="str">
        <f>IF(D10=0,"",ROUNDDOWN(H6*H10/100,0)-H11)</f>
        <v/>
      </c>
      <c r="J12" s="1" t="s">
        <v>27</v>
      </c>
    </row>
    <row r="13" spans="1:10" ht="30" customHeight="1" thickBot="1" x14ac:dyDescent="0.25">
      <c r="A13" s="40" t="s">
        <v>28</v>
      </c>
      <c r="B13" s="41"/>
      <c r="C13" s="42" t="s">
        <v>16</v>
      </c>
      <c r="D13" s="3"/>
      <c r="E13" s="108" t="s">
        <v>29</v>
      </c>
      <c r="F13" s="111" t="s">
        <v>30</v>
      </c>
      <c r="G13" s="112"/>
      <c r="H13" s="31" t="str">
        <f>IF(D11=0,"",ROUNDDOWN(D11/3,0))</f>
        <v/>
      </c>
      <c r="J13" s="1" t="s">
        <v>31</v>
      </c>
    </row>
    <row r="14" spans="1:10" ht="30" customHeight="1" thickBot="1" x14ac:dyDescent="0.25">
      <c r="A14" s="125" t="s">
        <v>32</v>
      </c>
      <c r="B14" s="126"/>
      <c r="C14" s="126"/>
      <c r="D14" s="127"/>
      <c r="E14" s="109"/>
      <c r="F14" s="128" t="s">
        <v>9</v>
      </c>
      <c r="G14" s="34" t="s">
        <v>33</v>
      </c>
      <c r="H14" s="2"/>
      <c r="J14" s="1" t="s">
        <v>34</v>
      </c>
    </row>
    <row r="15" spans="1:10" ht="30" customHeight="1" x14ac:dyDescent="0.2">
      <c r="A15" s="43" t="s">
        <v>35</v>
      </c>
      <c r="B15" s="44"/>
      <c r="C15" s="45"/>
      <c r="D15" s="4"/>
      <c r="E15" s="109"/>
      <c r="F15" s="129"/>
      <c r="G15" s="34" t="s">
        <v>36</v>
      </c>
      <c r="H15" s="2"/>
      <c r="J15" s="1" t="s">
        <v>37</v>
      </c>
    </row>
    <row r="16" spans="1:10" ht="30" customHeight="1" x14ac:dyDescent="0.2">
      <c r="A16" s="46" t="s">
        <v>38</v>
      </c>
      <c r="B16" s="33"/>
      <c r="C16" s="36"/>
      <c r="D16" s="2"/>
      <c r="E16" s="109"/>
      <c r="F16" s="130"/>
      <c r="G16" s="34" t="s">
        <v>39</v>
      </c>
      <c r="H16" s="35" t="str">
        <f>IF(D11=0,"",SUM(H14:H15))</f>
        <v/>
      </c>
      <c r="J16" s="1" t="s">
        <v>40</v>
      </c>
    </row>
    <row r="17" spans="1:13" ht="30" customHeight="1" x14ac:dyDescent="0.2">
      <c r="A17" s="46" t="s">
        <v>41</v>
      </c>
      <c r="B17" s="33"/>
      <c r="C17" s="36"/>
      <c r="D17" s="2"/>
      <c r="E17" s="109"/>
      <c r="F17" s="122" t="s">
        <v>42</v>
      </c>
      <c r="G17" s="123"/>
      <c r="H17" s="38" t="str">
        <f>IF(D11=0,"",ROUND(H16/D11*100,5))</f>
        <v/>
      </c>
      <c r="J17" s="1" t="s">
        <v>43</v>
      </c>
    </row>
    <row r="18" spans="1:13" ht="30" customHeight="1" x14ac:dyDescent="0.2">
      <c r="A18" s="46" t="s">
        <v>44</v>
      </c>
      <c r="B18" s="33"/>
      <c r="C18" s="36"/>
      <c r="D18" s="2"/>
      <c r="E18" s="109"/>
      <c r="F18" s="122" t="s">
        <v>45</v>
      </c>
      <c r="G18" s="123"/>
      <c r="H18" s="2"/>
      <c r="J18" s="1" t="s">
        <v>46</v>
      </c>
    </row>
    <row r="19" spans="1:13" ht="30" customHeight="1" thickBot="1" x14ac:dyDescent="0.25">
      <c r="A19" s="46" t="s">
        <v>47</v>
      </c>
      <c r="B19" s="33"/>
      <c r="C19" s="36"/>
      <c r="D19" s="2"/>
      <c r="E19" s="109"/>
      <c r="F19" s="124" t="s">
        <v>48</v>
      </c>
      <c r="G19" s="124"/>
      <c r="H19" s="47" t="str">
        <f>IF(D11=0,"",ROUNDDOWN(H13*H17/100,0)-H18)</f>
        <v/>
      </c>
      <c r="J19" s="1" t="s">
        <v>49</v>
      </c>
    </row>
    <row r="20" spans="1:13" ht="30" customHeight="1" x14ac:dyDescent="0.2">
      <c r="A20" s="46" t="s">
        <v>50</v>
      </c>
      <c r="B20" s="33"/>
      <c r="C20" s="36"/>
      <c r="D20" s="2"/>
      <c r="E20" s="108" t="s">
        <v>51</v>
      </c>
      <c r="F20" s="111" t="s">
        <v>52</v>
      </c>
      <c r="G20" s="112"/>
      <c r="H20" s="48" t="str">
        <f>IF(D12=0,"",ROUNDDOWN(D12/2,0))</f>
        <v/>
      </c>
      <c r="J20" s="1" t="s">
        <v>53</v>
      </c>
    </row>
    <row r="21" spans="1:13" ht="30" customHeight="1" x14ac:dyDescent="0.2">
      <c r="A21" s="143" t="s">
        <v>54</v>
      </c>
      <c r="B21" s="144"/>
      <c r="C21" s="145"/>
      <c r="D21" s="2"/>
      <c r="E21" s="109"/>
      <c r="F21" s="128" t="s">
        <v>9</v>
      </c>
      <c r="G21" s="34" t="s">
        <v>55</v>
      </c>
      <c r="H21" s="2"/>
      <c r="J21" s="1" t="s">
        <v>56</v>
      </c>
    </row>
    <row r="22" spans="1:13" ht="30" customHeight="1" x14ac:dyDescent="0.2">
      <c r="A22" s="146" t="s">
        <v>57</v>
      </c>
      <c r="B22" s="147"/>
      <c r="C22" s="123"/>
      <c r="D22" s="35" t="str">
        <f>IF(C6=0,"",SUM(D15:D21))</f>
        <v/>
      </c>
      <c r="E22" s="109"/>
      <c r="F22" s="129"/>
      <c r="G22" s="34" t="s">
        <v>58</v>
      </c>
      <c r="H22" s="2"/>
      <c r="J22" s="1" t="s">
        <v>59</v>
      </c>
    </row>
    <row r="23" spans="1:13" ht="30" customHeight="1" x14ac:dyDescent="0.2">
      <c r="A23" s="146" t="s">
        <v>60</v>
      </c>
      <c r="B23" s="147"/>
      <c r="C23" s="123"/>
      <c r="D23" s="2"/>
      <c r="E23" s="109"/>
      <c r="F23" s="130"/>
      <c r="G23" s="89" t="s">
        <v>61</v>
      </c>
      <c r="H23" s="35" t="str">
        <f>IF(D12=0,"",SUM(H21:H22))</f>
        <v/>
      </c>
      <c r="J23" s="1" t="s">
        <v>62</v>
      </c>
    </row>
    <row r="24" spans="1:13" ht="30" customHeight="1" x14ac:dyDescent="0.2">
      <c r="A24" s="146" t="s">
        <v>63</v>
      </c>
      <c r="B24" s="147"/>
      <c r="C24" s="123"/>
      <c r="D24" s="86" t="str">
        <f>IF(C6=0,"",IF(SUM(D22:D23)-D25=SUM(H8,H15,H22),SUM(D22:D23),IF(SUM(D22:D23)-D25&lt;SUM(H8,H15,H22),SUM(D22:D23),"要確認Ｍ・Ｔ・ＡＡ")))</f>
        <v/>
      </c>
      <c r="E24" s="109"/>
      <c r="F24" s="122" t="s">
        <v>64</v>
      </c>
      <c r="G24" s="123"/>
      <c r="H24" s="38" t="str">
        <f>IF(D12=0,"",ROUND(H23/D12*100,5))</f>
        <v/>
      </c>
      <c r="J24" s="1" t="s">
        <v>65</v>
      </c>
    </row>
    <row r="25" spans="1:13" ht="30" customHeight="1" x14ac:dyDescent="0.2">
      <c r="A25" s="143" t="s">
        <v>66</v>
      </c>
      <c r="B25" s="144"/>
      <c r="C25" s="145"/>
      <c r="D25" s="3"/>
      <c r="E25" s="109"/>
      <c r="F25" s="122" t="s">
        <v>67</v>
      </c>
      <c r="G25" s="123"/>
      <c r="H25" s="2"/>
    </row>
    <row r="26" spans="1:13" ht="30" customHeight="1" thickBot="1" x14ac:dyDescent="0.25">
      <c r="A26" s="132" t="s">
        <v>68</v>
      </c>
      <c r="B26" s="133"/>
      <c r="C26" s="134"/>
      <c r="D26" s="49" t="str">
        <f>IF(C6=0,"",SUM(D22:D23)-D25)</f>
        <v/>
      </c>
      <c r="E26" s="110"/>
      <c r="F26" s="124" t="s">
        <v>69</v>
      </c>
      <c r="G26" s="124"/>
      <c r="H26" s="39" t="str">
        <f>IF(D12=0,"",ROUNDDOWN(H20*H24/100,0)-H25)</f>
        <v/>
      </c>
    </row>
    <row r="27" spans="1:13" ht="30" customHeight="1" thickBot="1" x14ac:dyDescent="0.25">
      <c r="A27" s="135" t="s">
        <v>70</v>
      </c>
      <c r="B27" s="136"/>
      <c r="C27" s="137"/>
      <c r="D27" s="50" t="str">
        <f>IF(D9=0,"",IF(D9-SUM(D10:D12)&gt;=D13-SUM(H8,H15,H22),"　　－　　","要確認"))</f>
        <v/>
      </c>
      <c r="E27" s="138" t="s">
        <v>71</v>
      </c>
      <c r="F27" s="139"/>
      <c r="G27" s="139"/>
      <c r="H27" s="48" t="str">
        <f>IF(C6=0,"",SUM(H12,H19,H26))</f>
        <v/>
      </c>
    </row>
    <row r="28" spans="1:13" ht="30" customHeight="1" thickBot="1" x14ac:dyDescent="0.25">
      <c r="A28" s="102" t="s">
        <v>72</v>
      </c>
      <c r="B28" s="102"/>
      <c r="C28" s="102"/>
      <c r="D28" s="103"/>
      <c r="E28" s="140" t="s">
        <v>73</v>
      </c>
      <c r="F28" s="141"/>
      <c r="G28" s="142"/>
      <c r="H28" s="56"/>
      <c r="J28" s="64" t="str">
        <f>IF(D11+D12+D10&gt;=D29+D33,"是","否")</f>
        <v>是</v>
      </c>
      <c r="K28" s="65"/>
      <c r="L28" s="65"/>
      <c r="M28" s="66"/>
    </row>
    <row r="29" spans="1:13" ht="30" customHeight="1" thickBot="1" x14ac:dyDescent="0.25">
      <c r="A29" s="171" t="s">
        <v>74</v>
      </c>
      <c r="B29" s="172"/>
      <c r="C29" s="173"/>
      <c r="D29" s="6"/>
      <c r="E29" s="174" t="str">
        <f>IF(COUNTIF(L30,"FALSE"),"　←要確認。（ＡＶ＋ＡＺ）が交付対象事業費（Ｃ+Ａ+Ｂ）を上回ってしまいます。","－")</f>
        <v>－</v>
      </c>
      <c r="F29" s="175"/>
      <c r="G29" s="175"/>
      <c r="H29" s="176"/>
      <c r="J29" s="90" t="b">
        <f>IF(A34="☑",TRUE,FALSE)</f>
        <v>0</v>
      </c>
      <c r="K29" s="67"/>
      <c r="L29" s="67"/>
      <c r="M29" s="68" t="s">
        <v>75</v>
      </c>
    </row>
    <row r="30" spans="1:13" ht="30" customHeight="1" thickBot="1" x14ac:dyDescent="0.25">
      <c r="A30" s="177" t="s">
        <v>76</v>
      </c>
      <c r="B30" s="178"/>
      <c r="C30" s="179"/>
      <c r="D30" s="51" t="str">
        <f>IF(D29=0,"",IF(D29&lt;=50000,3.5,IF(D29&lt;=100000,3,IF(D29&lt;=300000,2.5,IF(D29&lt;=500000,2,IF(D29&lt;=1000000,1,0.5))))))</f>
        <v/>
      </c>
      <c r="E30" s="125" t="s">
        <v>77</v>
      </c>
      <c r="F30" s="126"/>
      <c r="G30" s="126"/>
      <c r="H30" s="127"/>
      <c r="J30" s="69" t="str">
        <f>J28&amp;""&amp;J29</f>
        <v>是FALSE</v>
      </c>
      <c r="K30" s="67"/>
      <c r="L30" s="67" t="b" cm="1">
        <f t="array" ref="L30">SUM(COUNTIF(J30,M29:M30))&gt;0</f>
        <v>1</v>
      </c>
      <c r="M30" s="68" t="s">
        <v>78</v>
      </c>
    </row>
    <row r="31" spans="1:13" ht="30" customHeight="1" x14ac:dyDescent="0.2">
      <c r="A31" s="177" t="s">
        <v>79</v>
      </c>
      <c r="B31" s="178"/>
      <c r="C31" s="145"/>
      <c r="D31" s="47" t="str">
        <f>IF(D29=0,"",ROUNDDOWN(D29*D30/100,0))</f>
        <v/>
      </c>
      <c r="E31" s="148"/>
      <c r="F31" s="149"/>
      <c r="G31" s="149"/>
      <c r="H31" s="150"/>
      <c r="J31" s="70">
        <f>MAX(D31:D32)</f>
        <v>0</v>
      </c>
      <c r="K31" s="71"/>
      <c r="L31" s="71"/>
      <c r="M31" s="72"/>
    </row>
    <row r="32" spans="1:13" ht="30" customHeight="1" x14ac:dyDescent="0.2">
      <c r="A32" s="46" t="s">
        <v>80</v>
      </c>
      <c r="B32" s="33"/>
      <c r="C32" s="36"/>
      <c r="D32" s="47" t="str">
        <f>IF(D30=3.5,"　　　　－　",IF(D30=3,1750,IF(D30=2.5,3000,IF(D30=2,7500,IF(D30=1,10000,IF(D30=0.5,10000,""))))))</f>
        <v/>
      </c>
      <c r="E32" s="151"/>
      <c r="F32" s="152"/>
      <c r="G32" s="152"/>
      <c r="H32" s="153"/>
      <c r="J32" s="73" t="str">
        <f>IF(J31&gt;=D33,"あ","い")</f>
        <v>あ</v>
      </c>
      <c r="K32" s="74" t="s">
        <v>81</v>
      </c>
      <c r="L32" s="74"/>
      <c r="M32" s="75"/>
    </row>
    <row r="33" spans="1:13" ht="30" customHeight="1" thickBot="1" x14ac:dyDescent="0.25">
      <c r="A33" s="52" t="s">
        <v>82</v>
      </c>
      <c r="B33" s="53"/>
      <c r="C33" s="54"/>
      <c r="D33" s="5"/>
      <c r="E33" s="151"/>
      <c r="F33" s="152"/>
      <c r="G33" s="152"/>
      <c r="H33" s="153"/>
      <c r="J33" s="76" t="b">
        <f>SUM(COUNTIF(J32,K32))&gt;0</f>
        <v>1</v>
      </c>
      <c r="K33" s="77"/>
      <c r="L33" s="78"/>
      <c r="M33" s="79"/>
    </row>
    <row r="34" spans="1:13" ht="30" customHeight="1" thickBot="1" x14ac:dyDescent="0.25">
      <c r="A34" s="88" t="s">
        <v>83</v>
      </c>
      <c r="B34" s="157" t="s">
        <v>84</v>
      </c>
      <c r="C34" s="158"/>
      <c r="D34" s="159"/>
      <c r="E34" s="151"/>
      <c r="F34" s="152"/>
      <c r="G34" s="152"/>
      <c r="H34" s="153"/>
      <c r="J34" s="7"/>
      <c r="K34" s="8"/>
      <c r="L34" s="7"/>
      <c r="M34" s="7"/>
    </row>
    <row r="35" spans="1:13" ht="30" customHeight="1" x14ac:dyDescent="0.2">
      <c r="A35" s="160" t="s">
        <v>85</v>
      </c>
      <c r="B35" s="162"/>
      <c r="C35" s="163"/>
      <c r="D35" s="164"/>
      <c r="E35" s="151"/>
      <c r="F35" s="152"/>
      <c r="G35" s="152"/>
      <c r="H35" s="153"/>
      <c r="J35" s="7"/>
      <c r="K35" s="8"/>
      <c r="L35" s="7"/>
      <c r="M35" s="7"/>
    </row>
    <row r="36" spans="1:13" ht="30" customHeight="1" x14ac:dyDescent="0.2">
      <c r="A36" s="161"/>
      <c r="B36" s="165"/>
      <c r="C36" s="166"/>
      <c r="D36" s="167"/>
      <c r="E36" s="151"/>
      <c r="F36" s="152"/>
      <c r="G36" s="152"/>
      <c r="H36" s="153"/>
      <c r="J36" s="7"/>
      <c r="K36" s="8"/>
      <c r="L36" s="7"/>
      <c r="M36" s="7"/>
    </row>
    <row r="37" spans="1:13" ht="30" customHeight="1" thickBot="1" x14ac:dyDescent="0.25">
      <c r="A37" s="55" t="str">
        <f>IF(COUNTIF(J33,"FALSE"),"×","○")</f>
        <v>○</v>
      </c>
      <c r="B37" s="168"/>
      <c r="C37" s="169"/>
      <c r="D37" s="170"/>
      <c r="E37" s="154"/>
      <c r="F37" s="155"/>
      <c r="G37" s="155"/>
      <c r="H37" s="156"/>
      <c r="J37" s="7"/>
      <c r="K37" s="8"/>
      <c r="L37" s="7"/>
      <c r="M37" s="7"/>
    </row>
    <row r="38" spans="1:13" x14ac:dyDescent="0.2">
      <c r="A38" s="1" t="s">
        <v>86</v>
      </c>
    </row>
    <row r="39" spans="1:13" ht="13.4" customHeight="1" x14ac:dyDescent="0.2"/>
  </sheetData>
  <sheetProtection algorithmName="SHA-512" hashValue="DVWYjC4cItuiSiBnBClamjARF9NQ3GiOgOV4Vg+JW/MUIh6LVXreHgKu4Ir/3JeeG0kHti1eZ7H/Su/18XTCDw==" saltValue="bSlFoFdlrXNHIELklgSOIQ==" spinCount="100000" sheet="1" selectLockedCells="1"/>
  <mergeCells count="44">
    <mergeCell ref="E27:G27"/>
    <mergeCell ref="F18:G18"/>
    <mergeCell ref="F13:G13"/>
    <mergeCell ref="F19:G19"/>
    <mergeCell ref="E28:G28"/>
    <mergeCell ref="F25:G25"/>
    <mergeCell ref="F26:G26"/>
    <mergeCell ref="F17:G17"/>
    <mergeCell ref="F21:F23"/>
    <mergeCell ref="F24:G24"/>
    <mergeCell ref="A21:C21"/>
    <mergeCell ref="A22:C22"/>
    <mergeCell ref="A23:C23"/>
    <mergeCell ref="E20:E26"/>
    <mergeCell ref="C8:D8"/>
    <mergeCell ref="A14:D14"/>
    <mergeCell ref="A24:C24"/>
    <mergeCell ref="A25:C25"/>
    <mergeCell ref="A26:C26"/>
    <mergeCell ref="A27:C27"/>
    <mergeCell ref="A28:D28"/>
    <mergeCell ref="F20:G20"/>
    <mergeCell ref="E13:E19"/>
    <mergeCell ref="A2:H2"/>
    <mergeCell ref="A5:D5"/>
    <mergeCell ref="E5:H5"/>
    <mergeCell ref="C7:D7"/>
    <mergeCell ref="F14:F16"/>
    <mergeCell ref="F6:G6"/>
    <mergeCell ref="C6:D6"/>
    <mergeCell ref="E6:E12"/>
    <mergeCell ref="F7:F9"/>
    <mergeCell ref="F10:G10"/>
    <mergeCell ref="F11:G11"/>
    <mergeCell ref="F12:G12"/>
    <mergeCell ref="A35:A36"/>
    <mergeCell ref="B34:D34"/>
    <mergeCell ref="B35:D37"/>
    <mergeCell ref="E29:H29"/>
    <mergeCell ref="E31:H37"/>
    <mergeCell ref="A29:C29"/>
    <mergeCell ref="A30:C30"/>
    <mergeCell ref="A31:C31"/>
    <mergeCell ref="E30:H30"/>
  </mergeCells>
  <phoneticPr fontId="1"/>
  <conditionalFormatting sqref="A37">
    <cfRule type="expression" dxfId="21" priority="1">
      <formula>$A$37="×"</formula>
    </cfRule>
  </conditionalFormatting>
  <conditionalFormatting sqref="E29:H29">
    <cfRule type="expression" dxfId="20" priority="3">
      <formula>$E$29="　←要確認。交付対象事業費（A＋B＋C）を上回っています。"</formula>
    </cfRule>
  </conditionalFormatting>
  <conditionalFormatting sqref="H28">
    <cfRule type="expression" dxfId="19" priority="2">
      <formula>$H$28&gt;$H$27</formula>
    </cfRule>
  </conditionalFormatting>
  <dataValidations count="4">
    <dataValidation type="custom" allowBlank="1" showInputMessage="1" showErrorMessage="1" error="計画支援事業では事務費は計上できません" sqref="D23" xr:uid="{4C22E9B2-1878-430A-AA38-5FE6CB68A080}">
      <formula1>$C$6&lt;&gt;"施設整備に関する計画支援事業"</formula1>
    </dataValidation>
    <dataValidation allowBlank="1" showInputMessage="1" sqref="J7 J20:J24 J9:J18" xr:uid="{361C5BA0-DB44-4149-991F-C590EB042C68}"/>
    <dataValidation type="list" allowBlank="1" showInputMessage="1" showErrorMessage="1" sqref="C6:D6" xr:uid="{D87C38FB-1E46-4863-9E97-EDC98E12D3A4}">
      <formula1>$J$7:$J$24</formula1>
    </dataValidation>
    <dataValidation type="list" allowBlank="1" showInputMessage="1" showErrorMessage="1" sqref="A34" xr:uid="{5C63BF70-DA1E-4513-9476-699F6E78B532}">
      <formula1>"□,☑"</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C7682-23FE-4045-9441-FD55492A9E1C}">
  <sheetPr>
    <pageSetUpPr fitToPage="1"/>
  </sheetPr>
  <dimension ref="A1:O39"/>
  <sheetViews>
    <sheetView view="pageBreakPreview" topLeftCell="A22" zoomScale="80" zoomScaleNormal="100" zoomScaleSheetLayoutView="80" workbookViewId="0">
      <selection activeCell="D33" sqref="D33"/>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01" t="s">
        <v>1</v>
      </c>
      <c r="B2" s="101"/>
      <c r="C2" s="101"/>
      <c r="D2" s="101"/>
      <c r="E2" s="101"/>
      <c r="F2" s="101"/>
      <c r="G2" s="101"/>
      <c r="H2" s="101"/>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02" t="s">
        <v>3</v>
      </c>
      <c r="B5" s="102"/>
      <c r="C5" s="102"/>
      <c r="D5" s="102"/>
      <c r="E5" s="103" t="s">
        <v>4</v>
      </c>
      <c r="F5" s="104"/>
      <c r="G5" s="104"/>
      <c r="H5" s="105"/>
    </row>
    <row r="6" spans="1:15" ht="29.5" customHeight="1" x14ac:dyDescent="0.2">
      <c r="A6" s="29" t="s">
        <v>5</v>
      </c>
      <c r="B6" s="30"/>
      <c r="C6" s="106"/>
      <c r="D6" s="107"/>
      <c r="E6" s="108" t="s">
        <v>29</v>
      </c>
      <c r="F6" s="111" t="s">
        <v>87</v>
      </c>
      <c r="G6" s="112"/>
      <c r="H6" s="31" t="str">
        <f>IF(D10=0,"",ROUNDDOWN(D10/3,0))</f>
        <v/>
      </c>
      <c r="O6" s="1" t="s">
        <v>88</v>
      </c>
    </row>
    <row r="7" spans="1:15" ht="29.5" customHeight="1" x14ac:dyDescent="0.2">
      <c r="A7" s="32" t="s">
        <v>8</v>
      </c>
      <c r="B7" s="33"/>
      <c r="C7" s="113"/>
      <c r="D7" s="114"/>
      <c r="E7" s="109"/>
      <c r="F7" s="115" t="s">
        <v>9</v>
      </c>
      <c r="G7" s="34" t="s">
        <v>10</v>
      </c>
      <c r="H7" s="2"/>
      <c r="J7" s="1" t="s">
        <v>11</v>
      </c>
    </row>
    <row r="8" spans="1:15" ht="30" customHeight="1" x14ac:dyDescent="0.2">
      <c r="A8" s="32" t="s">
        <v>12</v>
      </c>
      <c r="B8" s="33"/>
      <c r="C8" s="118" t="str">
        <f>IF(COUNTIF($C$7,"*焼却施設*"),#REF!&amp;"t/日","")</f>
        <v/>
      </c>
      <c r="D8" s="119"/>
      <c r="E8" s="109"/>
      <c r="F8" s="116"/>
      <c r="G8" s="34" t="s">
        <v>13</v>
      </c>
      <c r="H8" s="2"/>
      <c r="J8" s="1" t="s">
        <v>18</v>
      </c>
    </row>
    <row r="9" spans="1:15" ht="30" customHeight="1" x14ac:dyDescent="0.2">
      <c r="A9" s="32" t="s">
        <v>15</v>
      </c>
      <c r="B9" s="33"/>
      <c r="C9" s="34" t="s">
        <v>16</v>
      </c>
      <c r="D9" s="2"/>
      <c r="E9" s="109"/>
      <c r="F9" s="117"/>
      <c r="G9" s="34" t="s">
        <v>17</v>
      </c>
      <c r="H9" s="35" t="str">
        <f>IF(D10=0,"",SUM(H7:H8))</f>
        <v/>
      </c>
    </row>
    <row r="10" spans="1:15" ht="30" customHeight="1" x14ac:dyDescent="0.2">
      <c r="A10" s="32" t="s">
        <v>15</v>
      </c>
      <c r="B10" s="36"/>
      <c r="C10" s="37" t="s">
        <v>89</v>
      </c>
      <c r="D10" s="2"/>
      <c r="E10" s="109"/>
      <c r="F10" s="131" t="s">
        <v>90</v>
      </c>
      <c r="G10" s="121"/>
      <c r="H10" s="38" t="str">
        <f>IF(D10=0,"",ROUND(H9/D10*100,5))</f>
        <v/>
      </c>
    </row>
    <row r="11" spans="1:15" ht="30" customHeight="1" x14ac:dyDescent="0.2">
      <c r="A11" s="32" t="s">
        <v>15</v>
      </c>
      <c r="B11" s="36"/>
      <c r="C11" s="37" t="s">
        <v>91</v>
      </c>
      <c r="D11" s="2"/>
      <c r="E11" s="109"/>
      <c r="F11" s="122" t="s">
        <v>23</v>
      </c>
      <c r="G11" s="123"/>
      <c r="H11" s="2"/>
    </row>
    <row r="12" spans="1:15" ht="30" customHeight="1" thickBot="1" x14ac:dyDescent="0.25">
      <c r="A12" s="32" t="s">
        <v>15</v>
      </c>
      <c r="B12" s="36"/>
      <c r="C12" s="37" t="s">
        <v>92</v>
      </c>
      <c r="D12" s="2"/>
      <c r="E12" s="110"/>
      <c r="F12" s="124" t="s">
        <v>26</v>
      </c>
      <c r="G12" s="124"/>
      <c r="H12" s="39" t="str">
        <f>IF(D10=0,"",ROUNDDOWN(H6*H10/100,0)-H11)</f>
        <v/>
      </c>
    </row>
    <row r="13" spans="1:15" ht="30" customHeight="1" thickBot="1" x14ac:dyDescent="0.25">
      <c r="A13" s="40" t="s">
        <v>28</v>
      </c>
      <c r="B13" s="41"/>
      <c r="C13" s="42" t="s">
        <v>16</v>
      </c>
      <c r="D13" s="3"/>
      <c r="E13" s="108" t="s">
        <v>93</v>
      </c>
      <c r="F13" s="111" t="s">
        <v>94</v>
      </c>
      <c r="G13" s="112"/>
      <c r="H13" s="31" t="str">
        <f>IF(D11=0,"",ROUNDDOWN(D11*2/5,0))</f>
        <v/>
      </c>
    </row>
    <row r="14" spans="1:15" ht="30" customHeight="1" thickBot="1" x14ac:dyDescent="0.25">
      <c r="A14" s="125" t="s">
        <v>32</v>
      </c>
      <c r="B14" s="126"/>
      <c r="C14" s="126"/>
      <c r="D14" s="127"/>
      <c r="E14" s="109"/>
      <c r="F14" s="128" t="s">
        <v>9</v>
      </c>
      <c r="G14" s="34" t="s">
        <v>33</v>
      </c>
      <c r="H14" s="2"/>
    </row>
    <row r="15" spans="1:15" ht="30" customHeight="1" x14ac:dyDescent="0.2">
      <c r="A15" s="43" t="s">
        <v>35</v>
      </c>
      <c r="B15" s="44"/>
      <c r="C15" s="45"/>
      <c r="D15" s="4"/>
      <c r="E15" s="109"/>
      <c r="F15" s="129"/>
      <c r="G15" s="34" t="s">
        <v>36</v>
      </c>
      <c r="H15" s="2"/>
    </row>
    <row r="16" spans="1:15" ht="30" customHeight="1" x14ac:dyDescent="0.2">
      <c r="A16" s="46" t="s">
        <v>38</v>
      </c>
      <c r="B16" s="33"/>
      <c r="C16" s="36"/>
      <c r="D16" s="2"/>
      <c r="E16" s="109"/>
      <c r="F16" s="130"/>
      <c r="G16" s="34" t="s">
        <v>39</v>
      </c>
      <c r="H16" s="35" t="str">
        <f>IF(D11=0,"",SUM(H14:H15))</f>
        <v/>
      </c>
    </row>
    <row r="17" spans="1:13" ht="30" customHeight="1" x14ac:dyDescent="0.2">
      <c r="A17" s="46" t="s">
        <v>41</v>
      </c>
      <c r="B17" s="33"/>
      <c r="C17" s="36"/>
      <c r="D17" s="2"/>
      <c r="E17" s="109"/>
      <c r="F17" s="131" t="s">
        <v>95</v>
      </c>
      <c r="G17" s="121"/>
      <c r="H17" s="38" t="str">
        <f>IF(D11=0,"",ROUND(H16/D11*100,5))</f>
        <v/>
      </c>
    </row>
    <row r="18" spans="1:13" ht="30" customHeight="1" x14ac:dyDescent="0.2">
      <c r="A18" s="46" t="s">
        <v>44</v>
      </c>
      <c r="B18" s="33"/>
      <c r="C18" s="36"/>
      <c r="D18" s="2"/>
      <c r="E18" s="109"/>
      <c r="F18" s="122" t="s">
        <v>45</v>
      </c>
      <c r="G18" s="123"/>
      <c r="H18" s="2"/>
    </row>
    <row r="19" spans="1:13" ht="30" customHeight="1" thickBot="1" x14ac:dyDescent="0.25">
      <c r="A19" s="46" t="s">
        <v>47</v>
      </c>
      <c r="B19" s="33"/>
      <c r="C19" s="36"/>
      <c r="D19" s="2"/>
      <c r="E19" s="109"/>
      <c r="F19" s="124" t="s">
        <v>48</v>
      </c>
      <c r="G19" s="124"/>
      <c r="H19" s="47" t="str">
        <f>IF(D11=0,"",ROUNDDOWN(H13*H17/100,0)-H18)</f>
        <v/>
      </c>
    </row>
    <row r="20" spans="1:13" ht="30" customHeight="1" x14ac:dyDescent="0.2">
      <c r="A20" s="46" t="s">
        <v>50</v>
      </c>
      <c r="B20" s="33"/>
      <c r="C20" s="36"/>
      <c r="D20" s="2"/>
      <c r="E20" s="108" t="s">
        <v>96</v>
      </c>
      <c r="F20" s="111" t="s">
        <v>97</v>
      </c>
      <c r="G20" s="112"/>
      <c r="H20" s="48" t="str">
        <f>IF(D12=0,"",ROUNDDOWN(D12*3/5,0))</f>
        <v/>
      </c>
    </row>
    <row r="21" spans="1:13" ht="30" customHeight="1" x14ac:dyDescent="0.2">
      <c r="A21" s="143" t="s">
        <v>54</v>
      </c>
      <c r="B21" s="144"/>
      <c r="C21" s="145"/>
      <c r="D21" s="2"/>
      <c r="E21" s="109"/>
      <c r="F21" s="128" t="s">
        <v>9</v>
      </c>
      <c r="G21" s="34" t="s">
        <v>55</v>
      </c>
      <c r="H21" s="2"/>
    </row>
    <row r="22" spans="1:13" ht="30" customHeight="1" x14ac:dyDescent="0.2">
      <c r="A22" s="146" t="s">
        <v>57</v>
      </c>
      <c r="B22" s="147"/>
      <c r="C22" s="123"/>
      <c r="D22" s="35" t="str">
        <f>IF(C6=0,"",SUM(D15:D21))</f>
        <v/>
      </c>
      <c r="E22" s="109"/>
      <c r="F22" s="129"/>
      <c r="G22" s="34" t="s">
        <v>58</v>
      </c>
      <c r="H22" s="2"/>
    </row>
    <row r="23" spans="1:13" ht="30" customHeight="1" x14ac:dyDescent="0.2">
      <c r="A23" s="146" t="s">
        <v>60</v>
      </c>
      <c r="B23" s="147"/>
      <c r="C23" s="123"/>
      <c r="D23" s="2"/>
      <c r="E23" s="109"/>
      <c r="F23" s="130"/>
      <c r="G23" s="89" t="s">
        <v>61</v>
      </c>
      <c r="H23" s="35" t="str">
        <f>IF(D12=0,"",SUM(H21:H22))</f>
        <v/>
      </c>
    </row>
    <row r="24" spans="1:13" ht="30" customHeight="1" x14ac:dyDescent="0.2">
      <c r="A24" s="146" t="s">
        <v>63</v>
      </c>
      <c r="B24" s="147"/>
      <c r="C24" s="123"/>
      <c r="D24" s="87" t="str">
        <f>IF(C6=0,"",IF(SUM(D22:D23)-D25=SUM(H8,H15,H22),SUM(D22:D23),IF(SUM(D22:D23)-D25&lt;SUM(H8,H15,H22),SUM(D22:D23),"要確認Ｍ・Ｔ・ＡＡ")))</f>
        <v/>
      </c>
      <c r="E24" s="109"/>
      <c r="F24" s="131" t="s">
        <v>98</v>
      </c>
      <c r="G24" s="121"/>
      <c r="H24" s="38" t="str">
        <f>IF(D12=0,"",ROUND(H23/D12*100,5))</f>
        <v/>
      </c>
    </row>
    <row r="25" spans="1:13" ht="30" customHeight="1" x14ac:dyDescent="0.2">
      <c r="A25" s="143" t="s">
        <v>66</v>
      </c>
      <c r="B25" s="144"/>
      <c r="C25" s="145"/>
      <c r="D25" s="3"/>
      <c r="E25" s="109"/>
      <c r="F25" s="122" t="s">
        <v>67</v>
      </c>
      <c r="G25" s="123"/>
      <c r="H25" s="2"/>
    </row>
    <row r="26" spans="1:13" ht="30" customHeight="1" thickBot="1" x14ac:dyDescent="0.25">
      <c r="A26" s="132" t="s">
        <v>68</v>
      </c>
      <c r="B26" s="133"/>
      <c r="C26" s="134"/>
      <c r="D26" s="49" t="str">
        <f>IF(C6=0,"",SUM(D22:D23)-D25)</f>
        <v/>
      </c>
      <c r="E26" s="110"/>
      <c r="F26" s="124" t="s">
        <v>69</v>
      </c>
      <c r="G26" s="124"/>
      <c r="H26" s="39" t="str">
        <f>IF(D12=0,"",ROUNDDOWN(H20*H24/100,0)-H25)</f>
        <v/>
      </c>
    </row>
    <row r="27" spans="1:13" ht="30" customHeight="1" thickBot="1" x14ac:dyDescent="0.25">
      <c r="A27" s="135" t="s">
        <v>70</v>
      </c>
      <c r="B27" s="136"/>
      <c r="C27" s="137"/>
      <c r="D27" s="50" t="str">
        <f>IF(D9=0,"",IF(D9-SUM(D10:D12)&gt;=D13-SUM(H8,H15,H22),"　　－　　","要確認"))</f>
        <v/>
      </c>
      <c r="E27" s="138" t="s">
        <v>99</v>
      </c>
      <c r="F27" s="139"/>
      <c r="G27" s="139"/>
      <c r="H27" s="48" t="str">
        <f>IF(C6=0,"",SUM(H12,H19,H26))</f>
        <v/>
      </c>
    </row>
    <row r="28" spans="1:13" ht="30" customHeight="1" thickBot="1" x14ac:dyDescent="0.25">
      <c r="A28" s="102" t="s">
        <v>72</v>
      </c>
      <c r="B28" s="102"/>
      <c r="C28" s="102"/>
      <c r="D28" s="103"/>
      <c r="E28" s="140" t="s">
        <v>73</v>
      </c>
      <c r="F28" s="141"/>
      <c r="G28" s="142"/>
      <c r="H28" s="56"/>
      <c r="J28" s="64" t="str">
        <f>IF(D11+D12+D10&gt;=D29+D33,"是","否")</f>
        <v>是</v>
      </c>
      <c r="K28" s="65"/>
      <c r="L28" s="65"/>
      <c r="M28" s="66"/>
    </row>
    <row r="29" spans="1:13" ht="30" customHeight="1" thickBot="1" x14ac:dyDescent="0.25">
      <c r="A29" s="171" t="s">
        <v>74</v>
      </c>
      <c r="B29" s="172"/>
      <c r="C29" s="173"/>
      <c r="D29" s="6"/>
      <c r="E29" s="174" t="str">
        <f>IF(COUNTIF(L30,"FALSE"),"　←要確認。交付対象事業費（Ｇ＋Ｄ＋Ｅ）を上回っています。","－")</f>
        <v>－</v>
      </c>
      <c r="F29" s="175"/>
      <c r="G29" s="175"/>
      <c r="H29" s="176"/>
      <c r="J29" s="90" t="b">
        <f>IF(A34="☑",TRUE,FALSE)</f>
        <v>0</v>
      </c>
      <c r="K29" s="67"/>
      <c r="L29" s="67"/>
      <c r="M29" s="68" t="s">
        <v>75</v>
      </c>
    </row>
    <row r="30" spans="1:13" ht="30" customHeight="1" thickBot="1" x14ac:dyDescent="0.25">
      <c r="A30" s="177" t="s">
        <v>76</v>
      </c>
      <c r="B30" s="178"/>
      <c r="C30" s="179"/>
      <c r="D30" s="51" t="str">
        <f>IF(D29=0,"",IF(D29&lt;=50000,3.5,IF(D29&lt;=100000,3,IF(D29&lt;=300000,2.5,IF(D29&lt;=500000,2,IF(D29&lt;=1000000,1,0.5))))))</f>
        <v/>
      </c>
      <c r="E30" s="180" t="str" cm="1">
        <f t="array" ref="E30">IFERROR(_xlfn.IFS(AND(C6&lt;&gt;"",$H$28&gt;$H$27),"交付上限よりも申請額が上回っています。",AND(C6&lt;&gt;"",($D$11+$D$12)&gt;#REF!),"交付要綱に基づく交付対象事業費上限を超えます。"),"－")</f>
        <v>－</v>
      </c>
      <c r="F30" s="181"/>
      <c r="G30" s="181"/>
      <c r="H30" s="182"/>
      <c r="J30" s="69" t="str">
        <f>J28&amp;""&amp;J29</f>
        <v>是FALSE</v>
      </c>
      <c r="K30" s="67"/>
      <c r="L30" s="67" t="b" cm="1">
        <f t="array" ref="L30">SUM(COUNTIF(J30,M29:M30))&gt;0</f>
        <v>1</v>
      </c>
      <c r="M30" s="68" t="s">
        <v>78</v>
      </c>
    </row>
    <row r="31" spans="1:13" ht="30" customHeight="1" thickBot="1" x14ac:dyDescent="0.25">
      <c r="A31" s="177" t="s">
        <v>79</v>
      </c>
      <c r="B31" s="178"/>
      <c r="C31" s="145"/>
      <c r="D31" s="47" t="str">
        <f>IF(D29=0,"",ROUNDDOWN(D29*D30/100,0))</f>
        <v/>
      </c>
      <c r="E31" s="125" t="s">
        <v>77</v>
      </c>
      <c r="F31" s="126"/>
      <c r="G31" s="126"/>
      <c r="H31" s="127"/>
      <c r="J31" s="70">
        <f>MAX(D31:D32)</f>
        <v>0</v>
      </c>
      <c r="K31" s="71"/>
      <c r="L31" s="71"/>
      <c r="M31" s="72"/>
    </row>
    <row r="32" spans="1:13" ht="30" customHeight="1" x14ac:dyDescent="0.2">
      <c r="A32" s="46" t="s">
        <v>80</v>
      </c>
      <c r="B32" s="33"/>
      <c r="C32" s="36"/>
      <c r="D32" s="47" t="str">
        <f>IF(D30=3.5,"　　　　－　",IF(D30=3,1750,IF(D30=2.5,3000,IF(D30=2,7500,IF(D30=1,10000,IF(D30=0.5,10000,""))))))</f>
        <v/>
      </c>
      <c r="E32" s="148"/>
      <c r="F32" s="149"/>
      <c r="G32" s="149"/>
      <c r="H32" s="150"/>
      <c r="J32" s="73" t="str">
        <f>IF(J31&gt;=D33,"あ","い")</f>
        <v>あ</v>
      </c>
      <c r="K32" s="74" t="s">
        <v>81</v>
      </c>
      <c r="L32" s="74"/>
      <c r="M32" s="75"/>
    </row>
    <row r="33" spans="1:13" ht="30" customHeight="1" thickBot="1" x14ac:dyDescent="0.25">
      <c r="A33" s="52" t="s">
        <v>82</v>
      </c>
      <c r="B33" s="53"/>
      <c r="C33" s="54"/>
      <c r="D33" s="5"/>
      <c r="E33" s="151"/>
      <c r="F33" s="152"/>
      <c r="G33" s="152"/>
      <c r="H33" s="153"/>
      <c r="J33" s="76" t="b">
        <f>SUM(COUNTIF(J32,K32))&gt;0</f>
        <v>1</v>
      </c>
      <c r="K33" s="77"/>
      <c r="L33" s="78"/>
      <c r="M33" s="79"/>
    </row>
    <row r="34" spans="1:13" ht="30" customHeight="1" thickBot="1" x14ac:dyDescent="0.25">
      <c r="A34" s="88" t="s">
        <v>83</v>
      </c>
      <c r="B34" s="157" t="s">
        <v>84</v>
      </c>
      <c r="C34" s="158"/>
      <c r="D34" s="159"/>
      <c r="E34" s="151"/>
      <c r="F34" s="152"/>
      <c r="G34" s="152"/>
      <c r="H34" s="153"/>
      <c r="J34" s="7"/>
      <c r="K34" s="8"/>
      <c r="L34" s="7"/>
      <c r="M34" s="7"/>
    </row>
    <row r="35" spans="1:13" ht="30" customHeight="1" x14ac:dyDescent="0.2">
      <c r="A35" s="160" t="s">
        <v>85</v>
      </c>
      <c r="B35" s="162"/>
      <c r="C35" s="163"/>
      <c r="D35" s="164"/>
      <c r="E35" s="151"/>
      <c r="F35" s="152"/>
      <c r="G35" s="152"/>
      <c r="H35" s="153"/>
      <c r="J35" s="7"/>
      <c r="K35" s="8"/>
      <c r="L35" s="7"/>
      <c r="M35" s="7"/>
    </row>
    <row r="36" spans="1:13" ht="30" customHeight="1" x14ac:dyDescent="0.2">
      <c r="A36" s="161"/>
      <c r="B36" s="165"/>
      <c r="C36" s="166"/>
      <c r="D36" s="167"/>
      <c r="E36" s="151"/>
      <c r="F36" s="152"/>
      <c r="G36" s="152"/>
      <c r="H36" s="153"/>
      <c r="J36" s="7"/>
      <c r="K36" s="8"/>
      <c r="L36" s="7"/>
      <c r="M36" s="7"/>
    </row>
    <row r="37" spans="1:13" ht="30" customHeight="1" thickBot="1" x14ac:dyDescent="0.25">
      <c r="A37" s="55" t="str">
        <f>IF(COUNTIF(J33,"FALSE"),"×","○")</f>
        <v>○</v>
      </c>
      <c r="B37" s="168"/>
      <c r="C37" s="169"/>
      <c r="D37" s="170"/>
      <c r="E37" s="154"/>
      <c r="F37" s="155"/>
      <c r="G37" s="155"/>
      <c r="H37" s="156"/>
      <c r="J37" s="7"/>
      <c r="K37" s="8"/>
      <c r="L37" s="7"/>
      <c r="M37" s="7"/>
    </row>
    <row r="38" spans="1:13" x14ac:dyDescent="0.2">
      <c r="A38" s="1" t="s">
        <v>86</v>
      </c>
    </row>
    <row r="39" spans="1:13" ht="13.4" customHeight="1" x14ac:dyDescent="0.2"/>
  </sheetData>
  <sheetProtection algorithmName="SHA-512" hashValue="RmHtyu1FAV00iigwGGRqsbGSogVPZkWwiqEV/J5VQPMILaB8cJdu0+jKS5um4ExFomIUgBcRBXGtNrpLCPLBtA==" saltValue="nl0+wc3QaxhMSbVZiqDkOQ==" spinCount="100000" sheet="1"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A29:C29"/>
    <mergeCell ref="E29:H29"/>
    <mergeCell ref="A30:C30"/>
    <mergeCell ref="E31:H31"/>
    <mergeCell ref="A31:C31"/>
    <mergeCell ref="B34:D34"/>
    <mergeCell ref="A35:A36"/>
    <mergeCell ref="B35:D37"/>
    <mergeCell ref="E32:H37"/>
    <mergeCell ref="E30:H30"/>
  </mergeCells>
  <phoneticPr fontId="1"/>
  <conditionalFormatting sqref="A37">
    <cfRule type="expression" dxfId="18" priority="1">
      <formula>$A$37="×"</formula>
    </cfRule>
  </conditionalFormatting>
  <conditionalFormatting sqref="C8:D8">
    <cfRule type="expression" dxfId="17" priority="5">
      <formula>AND(COUNTIF($C$7,"*焼却施設*"),#REF!&lt;&gt;"")</formula>
    </cfRule>
  </conditionalFormatting>
  <conditionalFormatting sqref="E29:H29">
    <cfRule type="expression" dxfId="16" priority="3">
      <formula>$E$29="　←要確認。交付対象事業費（Ｂ＋Ｄ＋Ｅ）を上回っています。"</formula>
    </cfRule>
  </conditionalFormatting>
  <conditionalFormatting sqref="E30:H30">
    <cfRule type="expression" dxfId="15" priority="2">
      <formula>$E$30&lt;&gt;"－"</formula>
    </cfRule>
  </conditionalFormatting>
  <conditionalFormatting sqref="H28">
    <cfRule type="expression" dxfId="14" priority="8">
      <formula>$H$28&gt;$H$27</formula>
    </cfRule>
  </conditionalFormatting>
  <dataValidations count="4">
    <dataValidation type="list" allowBlank="1" showInputMessage="1" showErrorMessage="1" sqref="C6:D6" xr:uid="{98EAD455-D449-4FE2-8C12-C4CB1507DD18}">
      <formula1>$J$7:$J$8</formula1>
    </dataValidation>
    <dataValidation type="custom" allowBlank="1" showInputMessage="1" showErrorMessage="1" error="計画支援事業では事務費は計上できません" sqref="D23" xr:uid="{D390E849-027A-4DF0-81A2-C1309A18B2B7}">
      <formula1>$C$6&lt;&gt;"施設整備に関する計画支援事業"</formula1>
    </dataValidation>
    <dataValidation type="list" allowBlank="1" showInputMessage="1" showErrorMessage="1" sqref="A34" xr:uid="{80BF39E2-1A2E-4446-B261-57C4D8F75F1A}">
      <formula1>"□,☑"</formula1>
    </dataValidation>
    <dataValidation type="custom" allowBlank="1" showInputMessage="1" sqref="C8:D8" xr:uid="{348D8DAB-263C-4C4A-9155-798796F17200}">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5143-9FDD-4E4F-AAF5-875E290602BC}">
  <sheetPr>
    <pageSetUpPr fitToPage="1"/>
  </sheetPr>
  <dimension ref="A1:O39"/>
  <sheetViews>
    <sheetView view="pageBreakPreview" topLeftCell="A19" zoomScale="85" zoomScaleNormal="100" zoomScaleSheetLayoutView="85" workbookViewId="0">
      <selection activeCell="H21" sqref="H21"/>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01" t="s">
        <v>1</v>
      </c>
      <c r="B2" s="101"/>
      <c r="C2" s="101"/>
      <c r="D2" s="101"/>
      <c r="E2" s="101"/>
      <c r="F2" s="101"/>
      <c r="G2" s="101"/>
      <c r="H2" s="101"/>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02" t="s">
        <v>3</v>
      </c>
      <c r="B5" s="102"/>
      <c r="C5" s="102"/>
      <c r="D5" s="102"/>
      <c r="E5" s="103" t="s">
        <v>4</v>
      </c>
      <c r="F5" s="104"/>
      <c r="G5" s="104"/>
      <c r="H5" s="105"/>
    </row>
    <row r="6" spans="1:15" ht="29.5" customHeight="1" x14ac:dyDescent="0.2">
      <c r="A6" s="29" t="s">
        <v>5</v>
      </c>
      <c r="B6" s="30"/>
      <c r="C6" s="106"/>
      <c r="D6" s="107"/>
      <c r="E6" s="108" t="s">
        <v>51</v>
      </c>
      <c r="F6" s="111" t="s">
        <v>100</v>
      </c>
      <c r="G6" s="112"/>
      <c r="H6" s="31" t="str">
        <f>IF(D10=0,"",ROUNDDOWN(D10/2,0))</f>
        <v/>
      </c>
      <c r="O6" s="1" t="s">
        <v>101</v>
      </c>
    </row>
    <row r="7" spans="1:15" ht="29.5" customHeight="1" x14ac:dyDescent="0.2">
      <c r="A7" s="32" t="s">
        <v>8</v>
      </c>
      <c r="B7" s="33"/>
      <c r="C7" s="113"/>
      <c r="D7" s="114"/>
      <c r="E7" s="109"/>
      <c r="F7" s="115" t="s">
        <v>9</v>
      </c>
      <c r="G7" s="34" t="s">
        <v>10</v>
      </c>
      <c r="H7" s="2"/>
      <c r="J7" s="1" t="s">
        <v>11</v>
      </c>
    </row>
    <row r="8" spans="1:15" ht="30" customHeight="1" x14ac:dyDescent="0.2">
      <c r="A8" s="32" t="s">
        <v>12</v>
      </c>
      <c r="B8" s="33"/>
      <c r="C8" s="118" t="str">
        <f>IF(COUNTIF($C$7,"*焼却施設*"),#REF!&amp;"t/日","")</f>
        <v/>
      </c>
      <c r="D8" s="119"/>
      <c r="E8" s="109"/>
      <c r="F8" s="116"/>
      <c r="G8" s="34" t="s">
        <v>13</v>
      </c>
      <c r="H8" s="2"/>
      <c r="J8" s="1" t="s">
        <v>18</v>
      </c>
    </row>
    <row r="9" spans="1:15" ht="30" customHeight="1" x14ac:dyDescent="0.2">
      <c r="A9" s="32" t="s">
        <v>15</v>
      </c>
      <c r="B9" s="33"/>
      <c r="C9" s="34" t="s">
        <v>16</v>
      </c>
      <c r="D9" s="2"/>
      <c r="E9" s="109"/>
      <c r="F9" s="117"/>
      <c r="G9" s="34" t="s">
        <v>17</v>
      </c>
      <c r="H9" s="35" t="str">
        <f>IF(D10=0,"",SUM(H7:H8))</f>
        <v/>
      </c>
    </row>
    <row r="10" spans="1:15" ht="30" customHeight="1" x14ac:dyDescent="0.2">
      <c r="A10" s="32" t="s">
        <v>15</v>
      </c>
      <c r="B10" s="36"/>
      <c r="C10" s="37" t="s">
        <v>102</v>
      </c>
      <c r="D10" s="2"/>
      <c r="E10" s="109"/>
      <c r="F10" s="120" t="s">
        <v>103</v>
      </c>
      <c r="G10" s="121"/>
      <c r="H10" s="38" t="str">
        <f>IF(D10=0,"",ROUND(H9/D10*100,5))</f>
        <v/>
      </c>
    </row>
    <row r="11" spans="1:15" ht="30" customHeight="1" x14ac:dyDescent="0.2">
      <c r="A11" s="32" t="s">
        <v>15</v>
      </c>
      <c r="B11" s="36"/>
      <c r="C11" s="37" t="s">
        <v>91</v>
      </c>
      <c r="D11" s="2"/>
      <c r="E11" s="109"/>
      <c r="F11" s="122" t="s">
        <v>23</v>
      </c>
      <c r="G11" s="123"/>
      <c r="H11" s="2"/>
    </row>
    <row r="12" spans="1:15" ht="30" customHeight="1" thickBot="1" x14ac:dyDescent="0.25">
      <c r="A12" s="32" t="s">
        <v>15</v>
      </c>
      <c r="B12" s="36"/>
      <c r="C12" s="37" t="s">
        <v>92</v>
      </c>
      <c r="D12" s="2"/>
      <c r="E12" s="110"/>
      <c r="F12" s="124" t="s">
        <v>26</v>
      </c>
      <c r="G12" s="124"/>
      <c r="H12" s="39" t="str">
        <f>IF(D10=0,"",ROUNDDOWN(H6*H10/100,0)-H11)</f>
        <v/>
      </c>
    </row>
    <row r="13" spans="1:15" ht="30" customHeight="1" thickBot="1" x14ac:dyDescent="0.25">
      <c r="A13" s="40" t="s">
        <v>28</v>
      </c>
      <c r="B13" s="41"/>
      <c r="C13" s="42" t="s">
        <v>16</v>
      </c>
      <c r="D13" s="3"/>
      <c r="E13" s="108" t="s">
        <v>93</v>
      </c>
      <c r="F13" s="111" t="s">
        <v>104</v>
      </c>
      <c r="G13" s="112"/>
      <c r="H13" s="31" t="str">
        <f>IF(D11=0,"",ROUNDDOWN(D11*2/5,0))</f>
        <v/>
      </c>
    </row>
    <row r="14" spans="1:15" ht="30" customHeight="1" thickBot="1" x14ac:dyDescent="0.25">
      <c r="A14" s="125" t="s">
        <v>32</v>
      </c>
      <c r="B14" s="126"/>
      <c r="C14" s="126"/>
      <c r="D14" s="127"/>
      <c r="E14" s="109"/>
      <c r="F14" s="128" t="s">
        <v>9</v>
      </c>
      <c r="G14" s="34" t="s">
        <v>33</v>
      </c>
      <c r="H14" s="2"/>
    </row>
    <row r="15" spans="1:15" ht="30" customHeight="1" x14ac:dyDescent="0.2">
      <c r="A15" s="43" t="s">
        <v>35</v>
      </c>
      <c r="B15" s="44"/>
      <c r="C15" s="45"/>
      <c r="D15" s="4"/>
      <c r="E15" s="109"/>
      <c r="F15" s="129"/>
      <c r="G15" s="34" t="s">
        <v>36</v>
      </c>
      <c r="H15" s="2"/>
    </row>
    <row r="16" spans="1:15" ht="30" customHeight="1" x14ac:dyDescent="0.2">
      <c r="A16" s="46" t="s">
        <v>38</v>
      </c>
      <c r="B16" s="33"/>
      <c r="C16" s="36"/>
      <c r="D16" s="2"/>
      <c r="E16" s="109"/>
      <c r="F16" s="130"/>
      <c r="G16" s="34" t="s">
        <v>39</v>
      </c>
      <c r="H16" s="35" t="str">
        <f>IF(D11=0,"",SUM(H14:H15))</f>
        <v/>
      </c>
    </row>
    <row r="17" spans="1:13" ht="30" customHeight="1" x14ac:dyDescent="0.2">
      <c r="A17" s="46" t="s">
        <v>41</v>
      </c>
      <c r="B17" s="33"/>
      <c r="C17" s="36"/>
      <c r="D17" s="2"/>
      <c r="E17" s="109"/>
      <c r="F17" s="131" t="s">
        <v>95</v>
      </c>
      <c r="G17" s="121"/>
      <c r="H17" s="38" t="str">
        <f>IF(D11=0,"",ROUND(H16/D11*100,5))</f>
        <v/>
      </c>
    </row>
    <row r="18" spans="1:13" ht="30" customHeight="1" x14ac:dyDescent="0.2">
      <c r="A18" s="46" t="s">
        <v>44</v>
      </c>
      <c r="B18" s="33"/>
      <c r="C18" s="36"/>
      <c r="D18" s="2"/>
      <c r="E18" s="109"/>
      <c r="F18" s="122" t="s">
        <v>45</v>
      </c>
      <c r="G18" s="123"/>
      <c r="H18" s="2"/>
    </row>
    <row r="19" spans="1:13" ht="30" customHeight="1" thickBot="1" x14ac:dyDescent="0.25">
      <c r="A19" s="46" t="s">
        <v>47</v>
      </c>
      <c r="B19" s="33"/>
      <c r="C19" s="36"/>
      <c r="D19" s="2"/>
      <c r="E19" s="109"/>
      <c r="F19" s="124" t="s">
        <v>48</v>
      </c>
      <c r="G19" s="124"/>
      <c r="H19" s="47" t="str">
        <f>IF(D11=0,"",ROUNDDOWN(H13*H17/100,0)-H18)</f>
        <v/>
      </c>
    </row>
    <row r="20" spans="1:13" ht="30" customHeight="1" x14ac:dyDescent="0.2">
      <c r="A20" s="46" t="s">
        <v>50</v>
      </c>
      <c r="B20" s="33"/>
      <c r="C20" s="36"/>
      <c r="D20" s="2"/>
      <c r="E20" s="108" t="s">
        <v>96</v>
      </c>
      <c r="F20" s="111" t="s">
        <v>97</v>
      </c>
      <c r="G20" s="112"/>
      <c r="H20" s="48" t="str">
        <f>IF(D12=0,"",ROUNDDOWN(D12*3/5,0))</f>
        <v/>
      </c>
    </row>
    <row r="21" spans="1:13" ht="30" customHeight="1" x14ac:dyDescent="0.2">
      <c r="A21" s="143" t="s">
        <v>54</v>
      </c>
      <c r="B21" s="144"/>
      <c r="C21" s="145"/>
      <c r="D21" s="2"/>
      <c r="E21" s="109"/>
      <c r="F21" s="128" t="s">
        <v>9</v>
      </c>
      <c r="G21" s="34" t="s">
        <v>55</v>
      </c>
      <c r="H21" s="2"/>
    </row>
    <row r="22" spans="1:13" ht="30" customHeight="1" x14ac:dyDescent="0.2">
      <c r="A22" s="146" t="s">
        <v>57</v>
      </c>
      <c r="B22" s="147"/>
      <c r="C22" s="123"/>
      <c r="D22" s="35" t="str">
        <f>IF(C6=0,"",SUM(D15:D21))</f>
        <v/>
      </c>
      <c r="E22" s="109"/>
      <c r="F22" s="129"/>
      <c r="G22" s="34" t="s">
        <v>58</v>
      </c>
      <c r="H22" s="2"/>
    </row>
    <row r="23" spans="1:13" ht="30" customHeight="1" x14ac:dyDescent="0.2">
      <c r="A23" s="146" t="s">
        <v>60</v>
      </c>
      <c r="B23" s="147"/>
      <c r="C23" s="123"/>
      <c r="D23" s="2"/>
      <c r="E23" s="109"/>
      <c r="F23" s="130"/>
      <c r="G23" s="89" t="s">
        <v>61</v>
      </c>
      <c r="H23" s="35" t="str">
        <f>IF(D12=0,"",SUM(H21:H22))</f>
        <v/>
      </c>
    </row>
    <row r="24" spans="1:13" ht="30" customHeight="1" x14ac:dyDescent="0.2">
      <c r="A24" s="146" t="s">
        <v>63</v>
      </c>
      <c r="B24" s="147"/>
      <c r="C24" s="123"/>
      <c r="D24" s="87" t="str">
        <f>IF(C6=0,"",IF(SUM(D22:D23)-D25=SUM(H8,H15,H22),SUM(D22:D23),IF(SUM(D22:D23)-D25&lt;SUM(H8,H15,H22),SUM(D22:D23),"要確認Ｔ・Ｓ・ＡＡ")))</f>
        <v/>
      </c>
      <c r="E24" s="109"/>
      <c r="F24" s="131" t="s">
        <v>98</v>
      </c>
      <c r="G24" s="121"/>
      <c r="H24" s="38" t="str">
        <f>IF(D12=0,"",ROUND(H23/D12*100,5))</f>
        <v/>
      </c>
    </row>
    <row r="25" spans="1:13" ht="30" customHeight="1" x14ac:dyDescent="0.2">
      <c r="A25" s="143" t="s">
        <v>66</v>
      </c>
      <c r="B25" s="144"/>
      <c r="C25" s="145"/>
      <c r="D25" s="3"/>
      <c r="E25" s="109"/>
      <c r="F25" s="122" t="s">
        <v>67</v>
      </c>
      <c r="G25" s="123"/>
      <c r="H25" s="2"/>
    </row>
    <row r="26" spans="1:13" ht="30" customHeight="1" thickBot="1" x14ac:dyDescent="0.25">
      <c r="A26" s="132" t="s">
        <v>68</v>
      </c>
      <c r="B26" s="133"/>
      <c r="C26" s="134"/>
      <c r="D26" s="49" t="str">
        <f>IF(C6=0,"",SUM(D22:D23)-D25)</f>
        <v/>
      </c>
      <c r="E26" s="110"/>
      <c r="F26" s="124" t="s">
        <v>69</v>
      </c>
      <c r="G26" s="124"/>
      <c r="H26" s="39" t="str">
        <f>IF(D12=0,"",ROUNDDOWN(H20*H24/100,0)-H25)</f>
        <v/>
      </c>
    </row>
    <row r="27" spans="1:13" ht="30" customHeight="1" thickBot="1" x14ac:dyDescent="0.25">
      <c r="A27" s="135" t="s">
        <v>70</v>
      </c>
      <c r="B27" s="136"/>
      <c r="C27" s="137"/>
      <c r="D27" s="50" t="str">
        <f>IF(D9=0,"",IF(D9-SUM(D10:D12)&gt;=D13-SUM(H8,H15,H22),"　　－　　","要確認"))</f>
        <v/>
      </c>
      <c r="E27" s="138" t="s">
        <v>71</v>
      </c>
      <c r="F27" s="139"/>
      <c r="G27" s="139"/>
      <c r="H27" s="48" t="str">
        <f>IF(C6=0,"",SUM(H12,H19,H26))</f>
        <v/>
      </c>
    </row>
    <row r="28" spans="1:13" ht="30" customHeight="1" thickBot="1" x14ac:dyDescent="0.25">
      <c r="A28" s="102" t="s">
        <v>72</v>
      </c>
      <c r="B28" s="102"/>
      <c r="C28" s="102"/>
      <c r="D28" s="103"/>
      <c r="E28" s="140" t="s">
        <v>73</v>
      </c>
      <c r="F28" s="141"/>
      <c r="G28" s="142"/>
      <c r="H28" s="56"/>
      <c r="J28" s="64" t="str">
        <f>IF(D11+D12+D10&gt;=D29+D33,"是","否")</f>
        <v>是</v>
      </c>
      <c r="K28" s="65"/>
      <c r="L28" s="65"/>
      <c r="M28" s="66"/>
    </row>
    <row r="29" spans="1:13" ht="30" customHeight="1" thickBot="1" x14ac:dyDescent="0.25">
      <c r="A29" s="171" t="s">
        <v>74</v>
      </c>
      <c r="B29" s="172"/>
      <c r="C29" s="173"/>
      <c r="D29" s="6"/>
      <c r="E29" s="174" t="str">
        <f>IF(COUNTIF(L30,"FALSE"),"　←要確認。交付対象事業費（Ｆ＋Ｄ＋Ｅ）を上回っています。","－")</f>
        <v>－</v>
      </c>
      <c r="F29" s="175"/>
      <c r="G29" s="175"/>
      <c r="H29" s="176"/>
      <c r="J29" s="90" t="b">
        <f>IF(A34="☑",TRUE,FALSE)</f>
        <v>0</v>
      </c>
      <c r="K29" s="67"/>
      <c r="L29" s="67"/>
      <c r="M29" s="68" t="s">
        <v>75</v>
      </c>
    </row>
    <row r="30" spans="1:13" ht="30" customHeight="1" thickBot="1" x14ac:dyDescent="0.25">
      <c r="A30" s="177" t="s">
        <v>76</v>
      </c>
      <c r="B30" s="178"/>
      <c r="C30" s="179"/>
      <c r="D30" s="51" t="str">
        <f>IF(D29=0,"",IF(D29&lt;=50000,3.5,IF(D29&lt;=100000,3,IF(D29&lt;=300000,2.5,IF(D29&lt;=500000,2,IF(D29&lt;=1000000,1,0.5))))))</f>
        <v/>
      </c>
      <c r="E30" s="180" t="str" cm="1">
        <f t="array" ref="E30">IFERROR(_xlfn.IFS(AND(C6&lt;&gt;"",$H$28&gt;$H$27),"交付上限よりも申請額が上回っています。",AND(C6&lt;&gt;"",($D$11+$D$12)&gt;#REF!),"交付要綱に基づく交付対象事業費上限を超えます。"),"－")</f>
        <v>－</v>
      </c>
      <c r="F30" s="181"/>
      <c r="G30" s="181"/>
      <c r="H30" s="182"/>
      <c r="J30" s="69" t="str">
        <f>J28&amp;""&amp;J29</f>
        <v>是FALSE</v>
      </c>
      <c r="K30" s="67"/>
      <c r="L30" s="67" t="b" cm="1">
        <f t="array" ref="L30">SUM(COUNTIF(J30,M29:M30))&gt;0</f>
        <v>1</v>
      </c>
      <c r="M30" s="68" t="s">
        <v>78</v>
      </c>
    </row>
    <row r="31" spans="1:13" ht="30" customHeight="1" thickBot="1" x14ac:dyDescent="0.25">
      <c r="A31" s="177" t="s">
        <v>79</v>
      </c>
      <c r="B31" s="178"/>
      <c r="C31" s="145"/>
      <c r="D31" s="47" t="str">
        <f>IF(D29=0,"",ROUNDDOWN(D29*D30/100,0))</f>
        <v/>
      </c>
      <c r="E31" s="125" t="s">
        <v>77</v>
      </c>
      <c r="F31" s="126"/>
      <c r="G31" s="126"/>
      <c r="H31" s="127"/>
      <c r="J31" s="70">
        <f>MAX(D31:D32)</f>
        <v>0</v>
      </c>
      <c r="K31" s="71"/>
      <c r="L31" s="71"/>
      <c r="M31" s="72"/>
    </row>
    <row r="32" spans="1:13" ht="30" customHeight="1" x14ac:dyDescent="0.2">
      <c r="A32" s="46" t="s">
        <v>80</v>
      </c>
      <c r="B32" s="33"/>
      <c r="C32" s="36"/>
      <c r="D32" s="47" t="str">
        <f>IF(D30=3.5,"　　　　－　",IF(D30=3,1750,IF(D30=2.5,3000,IF(D30=2,7500,IF(D30=1,10000,IF(D30=0.5,10000,""))))))</f>
        <v/>
      </c>
      <c r="E32" s="148"/>
      <c r="F32" s="149"/>
      <c r="G32" s="149"/>
      <c r="H32" s="150"/>
      <c r="J32" s="73" t="str">
        <f>IF(J31&gt;=D33,"あ","い")</f>
        <v>あ</v>
      </c>
      <c r="K32" s="74" t="s">
        <v>81</v>
      </c>
      <c r="L32" s="74"/>
      <c r="M32" s="75"/>
    </row>
    <row r="33" spans="1:13" ht="30" customHeight="1" thickBot="1" x14ac:dyDescent="0.25">
      <c r="A33" s="52" t="s">
        <v>82</v>
      </c>
      <c r="B33" s="53"/>
      <c r="C33" s="54"/>
      <c r="D33" s="5"/>
      <c r="E33" s="151"/>
      <c r="F33" s="152"/>
      <c r="G33" s="152"/>
      <c r="H33" s="153"/>
      <c r="J33" s="76" t="b">
        <f>SUM(COUNTIF(J32,K32))&gt;0</f>
        <v>1</v>
      </c>
      <c r="K33" s="77"/>
      <c r="L33" s="78"/>
      <c r="M33" s="79"/>
    </row>
    <row r="34" spans="1:13" ht="30" customHeight="1" thickBot="1" x14ac:dyDescent="0.25">
      <c r="A34" s="88" t="s">
        <v>83</v>
      </c>
      <c r="B34" s="157" t="s">
        <v>84</v>
      </c>
      <c r="C34" s="158"/>
      <c r="D34" s="159"/>
      <c r="E34" s="151"/>
      <c r="F34" s="152"/>
      <c r="G34" s="152"/>
      <c r="H34" s="153"/>
      <c r="J34" s="7"/>
      <c r="K34" s="8"/>
      <c r="L34" s="7"/>
      <c r="M34" s="7"/>
    </row>
    <row r="35" spans="1:13" ht="30" customHeight="1" x14ac:dyDescent="0.2">
      <c r="A35" s="160" t="s">
        <v>85</v>
      </c>
      <c r="B35" s="162"/>
      <c r="C35" s="163"/>
      <c r="D35" s="164"/>
      <c r="E35" s="151"/>
      <c r="F35" s="152"/>
      <c r="G35" s="152"/>
      <c r="H35" s="153"/>
      <c r="J35" s="7"/>
      <c r="K35" s="8"/>
      <c r="L35" s="7"/>
      <c r="M35" s="7"/>
    </row>
    <row r="36" spans="1:13" ht="30" customHeight="1" x14ac:dyDescent="0.2">
      <c r="A36" s="161"/>
      <c r="B36" s="165"/>
      <c r="C36" s="166"/>
      <c r="D36" s="167"/>
      <c r="E36" s="151"/>
      <c r="F36" s="152"/>
      <c r="G36" s="152"/>
      <c r="H36" s="153"/>
      <c r="J36" s="7"/>
      <c r="K36" s="8"/>
      <c r="L36" s="7"/>
      <c r="M36" s="7"/>
    </row>
    <row r="37" spans="1:13" ht="30" customHeight="1" thickBot="1" x14ac:dyDescent="0.25">
      <c r="A37" s="55" t="str">
        <f>IF(COUNTIF(J33,"FALSE"),"×","○")</f>
        <v>○</v>
      </c>
      <c r="B37" s="168"/>
      <c r="C37" s="169"/>
      <c r="D37" s="170"/>
      <c r="E37" s="154"/>
      <c r="F37" s="155"/>
      <c r="G37" s="155"/>
      <c r="H37" s="156"/>
      <c r="J37" s="7"/>
      <c r="K37" s="8"/>
      <c r="L37" s="7"/>
      <c r="M37" s="7"/>
    </row>
    <row r="38" spans="1:13" x14ac:dyDescent="0.2">
      <c r="A38" s="1" t="s">
        <v>86</v>
      </c>
    </row>
    <row r="39" spans="1:13" ht="13.4" customHeight="1" x14ac:dyDescent="0.2"/>
  </sheetData>
  <sheetProtection algorithmName="SHA-512" hashValue="DufgNm7+10ZNAEyOg1jngzvGcE+I71CFkait87SWDfPQPZWmydhpmmygv1Q7e7qWcw9BwkP7GG/0vNy7souVzw==" saltValue="U5SM6/FivBJxCsWAsUi3xw==" spinCount="100000" sheet="1" selectLockedCells="1"/>
  <mergeCells count="45">
    <mergeCell ref="E32:H37"/>
    <mergeCell ref="B34:D34"/>
    <mergeCell ref="A35:A36"/>
    <mergeCell ref="B35:D37"/>
    <mergeCell ref="A29:C29"/>
    <mergeCell ref="E29:H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7">
    <cfRule type="expression" dxfId="13" priority="1">
      <formula>$A$37="×"</formula>
    </cfRule>
  </conditionalFormatting>
  <conditionalFormatting sqref="C8:D8">
    <cfRule type="expression" dxfId="12" priority="4">
      <formula>AND(COUNTIF($C$7,"*焼却施設*"),#REF!&lt;&gt;"")</formula>
    </cfRule>
  </conditionalFormatting>
  <conditionalFormatting sqref="E29:H29">
    <cfRule type="expression" dxfId="11" priority="3">
      <formula>$E$29="　←要確認。交付対象事業費（Ｂ＋Ｄ＋Ｅ）を上回っています。"</formula>
    </cfRule>
  </conditionalFormatting>
  <conditionalFormatting sqref="E30:H30">
    <cfRule type="expression" dxfId="10" priority="2">
      <formula>$E$30&lt;&gt;"－"</formula>
    </cfRule>
  </conditionalFormatting>
  <conditionalFormatting sqref="H28">
    <cfRule type="expression" dxfId="9" priority="5">
      <formula>$H$28&gt;$H$27</formula>
    </cfRule>
  </conditionalFormatting>
  <dataValidations count="4">
    <dataValidation type="list" allowBlank="1" showInputMessage="1" showErrorMessage="1" sqref="A34" xr:uid="{8BE386EE-1F1B-46E3-A51D-A1562D229887}">
      <formula1>"□,☑"</formula1>
    </dataValidation>
    <dataValidation type="custom" allowBlank="1" showInputMessage="1" showErrorMessage="1" error="計画支援事業では事務費は計上できません" sqref="D23" xr:uid="{2CCC3A10-9FF3-47F2-AEA1-15A226D7AEE3}">
      <formula1>$C$6&lt;&gt;"施設整備に関する計画支援事業"</formula1>
    </dataValidation>
    <dataValidation type="list" allowBlank="1" showInputMessage="1" showErrorMessage="1" sqref="C6:D6" xr:uid="{05472CDD-EEB6-4C3F-8FCE-7507510C611D}">
      <formula1>$J$7:$J$8</formula1>
    </dataValidation>
    <dataValidation type="custom" allowBlank="1" showInputMessage="1" sqref="C8:D8" xr:uid="{311906FF-E1AC-483B-B153-D16223FCE01F}">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1F90E-3D3C-4D1A-B43A-07CE6C6CE90C}">
  <sheetPr>
    <pageSetUpPr fitToPage="1"/>
  </sheetPr>
  <dimension ref="A1:O39"/>
  <sheetViews>
    <sheetView view="pageBreakPreview" topLeftCell="A11" zoomScaleNormal="100" zoomScaleSheetLayoutView="100" workbookViewId="0">
      <selection activeCell="H28" sqref="H28"/>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01" t="s">
        <v>1</v>
      </c>
      <c r="B2" s="101"/>
      <c r="C2" s="101"/>
      <c r="D2" s="101"/>
      <c r="E2" s="101"/>
      <c r="F2" s="101"/>
      <c r="G2" s="101"/>
      <c r="H2" s="101"/>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02" t="s">
        <v>3</v>
      </c>
      <c r="B5" s="102"/>
      <c r="C5" s="102"/>
      <c r="D5" s="102"/>
      <c r="E5" s="103" t="s">
        <v>4</v>
      </c>
      <c r="F5" s="104"/>
      <c r="G5" s="104"/>
      <c r="H5" s="105"/>
    </row>
    <row r="6" spans="1:15" ht="29.5" customHeight="1" x14ac:dyDescent="0.2">
      <c r="A6" s="29" t="s">
        <v>5</v>
      </c>
      <c r="B6" s="30"/>
      <c r="C6" s="106"/>
      <c r="D6" s="107"/>
      <c r="E6" s="108" t="s">
        <v>29</v>
      </c>
      <c r="F6" s="111" t="s">
        <v>105</v>
      </c>
      <c r="G6" s="112"/>
      <c r="H6" s="31" t="str">
        <f>IF(D10=0,"",ROUNDDOWN(D10/3,0))</f>
        <v/>
      </c>
      <c r="O6" s="1" t="s">
        <v>101</v>
      </c>
    </row>
    <row r="7" spans="1:15" ht="29.5" customHeight="1" x14ac:dyDescent="0.2">
      <c r="A7" s="32" t="s">
        <v>8</v>
      </c>
      <c r="B7" s="33"/>
      <c r="C7" s="113"/>
      <c r="D7" s="114"/>
      <c r="E7" s="109"/>
      <c r="F7" s="115" t="s">
        <v>9</v>
      </c>
      <c r="G7" s="34" t="s">
        <v>106</v>
      </c>
      <c r="H7" s="2"/>
      <c r="J7" s="1" t="s">
        <v>11</v>
      </c>
    </row>
    <row r="8" spans="1:15" ht="30" customHeight="1" x14ac:dyDescent="0.2">
      <c r="A8" s="32" t="s">
        <v>12</v>
      </c>
      <c r="B8" s="33"/>
      <c r="C8" s="118" t="str">
        <f>IF(COUNTIF($C$7,"*焼却施設*"),#REF!&amp;"t/日","")</f>
        <v/>
      </c>
      <c r="D8" s="119"/>
      <c r="E8" s="109"/>
      <c r="F8" s="116"/>
      <c r="G8" s="34" t="s">
        <v>107</v>
      </c>
      <c r="H8" s="2"/>
      <c r="J8" s="1" t="s">
        <v>18</v>
      </c>
    </row>
    <row r="9" spans="1:15" ht="30" customHeight="1" x14ac:dyDescent="0.2">
      <c r="A9" s="32" t="s">
        <v>15</v>
      </c>
      <c r="B9" s="33"/>
      <c r="C9" s="34" t="s">
        <v>16</v>
      </c>
      <c r="D9" s="2"/>
      <c r="E9" s="109"/>
      <c r="F9" s="117"/>
      <c r="G9" s="34" t="s">
        <v>108</v>
      </c>
      <c r="H9" s="35" t="str">
        <f>IF(D10=0,"",SUM(H7:H8))</f>
        <v/>
      </c>
    </row>
    <row r="10" spans="1:15" ht="30" customHeight="1" x14ac:dyDescent="0.2">
      <c r="A10" s="32" t="s">
        <v>15</v>
      </c>
      <c r="B10" s="36"/>
      <c r="C10" s="37" t="s">
        <v>109</v>
      </c>
      <c r="D10" s="2"/>
      <c r="E10" s="109"/>
      <c r="F10" s="122" t="s">
        <v>110</v>
      </c>
      <c r="G10" s="123"/>
      <c r="H10" s="38" t="str">
        <f>IF(D10=0,"",ROUND(H9/D10*100,5))</f>
        <v/>
      </c>
    </row>
    <row r="11" spans="1:15" ht="30" customHeight="1" x14ac:dyDescent="0.2">
      <c r="A11" s="32" t="s">
        <v>15</v>
      </c>
      <c r="B11" s="36"/>
      <c r="C11" s="37" t="s">
        <v>111</v>
      </c>
      <c r="D11" s="2"/>
      <c r="E11" s="109"/>
      <c r="F11" s="122" t="s">
        <v>112</v>
      </c>
      <c r="G11" s="123"/>
      <c r="H11" s="2"/>
    </row>
    <row r="12" spans="1:15" ht="30" customHeight="1" thickBot="1" x14ac:dyDescent="0.25">
      <c r="A12" s="32" t="s">
        <v>15</v>
      </c>
      <c r="B12" s="36"/>
      <c r="C12" s="37" t="s">
        <v>113</v>
      </c>
      <c r="D12" s="2"/>
      <c r="E12" s="110"/>
      <c r="F12" s="124" t="s">
        <v>114</v>
      </c>
      <c r="G12" s="124"/>
      <c r="H12" s="39" t="str">
        <f>IF(D10=0,"",ROUNDDOWN(H6*H10/100,0)-H11)</f>
        <v/>
      </c>
    </row>
    <row r="13" spans="1:15" ht="30" customHeight="1" thickBot="1" x14ac:dyDescent="0.25">
      <c r="A13" s="40" t="s">
        <v>28</v>
      </c>
      <c r="B13" s="41"/>
      <c r="C13" s="42" t="s">
        <v>16</v>
      </c>
      <c r="D13" s="3"/>
      <c r="E13" s="108" t="s">
        <v>51</v>
      </c>
      <c r="F13" s="111" t="s">
        <v>115</v>
      </c>
      <c r="G13" s="112"/>
      <c r="H13" s="31" t="str">
        <f>IF(D11=0,"",ROUNDDOWN(D11/2,0))</f>
        <v/>
      </c>
    </row>
    <row r="14" spans="1:15" ht="30" customHeight="1" thickBot="1" x14ac:dyDescent="0.25">
      <c r="A14" s="125" t="s">
        <v>32</v>
      </c>
      <c r="B14" s="126"/>
      <c r="C14" s="126"/>
      <c r="D14" s="127"/>
      <c r="E14" s="109"/>
      <c r="F14" s="128" t="s">
        <v>9</v>
      </c>
      <c r="G14" s="34" t="s">
        <v>116</v>
      </c>
      <c r="H14" s="2"/>
    </row>
    <row r="15" spans="1:15" ht="30" customHeight="1" x14ac:dyDescent="0.2">
      <c r="A15" s="43" t="s">
        <v>35</v>
      </c>
      <c r="B15" s="44"/>
      <c r="C15" s="45"/>
      <c r="D15" s="4"/>
      <c r="E15" s="109"/>
      <c r="F15" s="129"/>
      <c r="G15" s="34" t="s">
        <v>117</v>
      </c>
      <c r="H15" s="2"/>
    </row>
    <row r="16" spans="1:15" ht="30" customHeight="1" x14ac:dyDescent="0.2">
      <c r="A16" s="46" t="s">
        <v>38</v>
      </c>
      <c r="B16" s="33"/>
      <c r="C16" s="36"/>
      <c r="D16" s="2"/>
      <c r="E16" s="109"/>
      <c r="F16" s="130"/>
      <c r="G16" s="34" t="s">
        <v>118</v>
      </c>
      <c r="H16" s="35" t="str">
        <f>IF(D11=0,"",SUM(H14:H15))</f>
        <v/>
      </c>
    </row>
    <row r="17" spans="1:13" ht="30" customHeight="1" x14ac:dyDescent="0.2">
      <c r="A17" s="46" t="s">
        <v>41</v>
      </c>
      <c r="B17" s="33"/>
      <c r="C17" s="36"/>
      <c r="D17" s="2"/>
      <c r="E17" s="109"/>
      <c r="F17" s="122" t="s">
        <v>119</v>
      </c>
      <c r="G17" s="123"/>
      <c r="H17" s="38" t="str">
        <f>IF(D11=0,"",ROUND(H16/D11*100,5))</f>
        <v/>
      </c>
    </row>
    <row r="18" spans="1:13" ht="30" customHeight="1" x14ac:dyDescent="0.2">
      <c r="A18" s="46" t="s">
        <v>44</v>
      </c>
      <c r="B18" s="33"/>
      <c r="C18" s="36"/>
      <c r="D18" s="2"/>
      <c r="E18" s="109"/>
      <c r="F18" s="122" t="s">
        <v>120</v>
      </c>
      <c r="G18" s="123"/>
      <c r="H18" s="2"/>
    </row>
    <row r="19" spans="1:13" ht="30" customHeight="1" thickBot="1" x14ac:dyDescent="0.25">
      <c r="A19" s="46" t="s">
        <v>47</v>
      </c>
      <c r="B19" s="33"/>
      <c r="C19" s="36"/>
      <c r="D19" s="2"/>
      <c r="E19" s="109"/>
      <c r="F19" s="124" t="s">
        <v>121</v>
      </c>
      <c r="G19" s="124"/>
      <c r="H19" s="47" t="str">
        <f>IF(D11=0,"",ROUNDDOWN(H13*H17/100,0)-H18)</f>
        <v/>
      </c>
    </row>
    <row r="20" spans="1:13" ht="30" customHeight="1" x14ac:dyDescent="0.2">
      <c r="A20" s="46" t="s">
        <v>50</v>
      </c>
      <c r="B20" s="33"/>
      <c r="C20" s="36"/>
      <c r="D20" s="2"/>
      <c r="E20" s="108" t="s">
        <v>93</v>
      </c>
      <c r="F20" s="111" t="s">
        <v>122</v>
      </c>
      <c r="G20" s="112"/>
      <c r="H20" s="48" t="str">
        <f>IF(D12=0,"",ROUNDDOWN(D12*2/5,0))</f>
        <v/>
      </c>
    </row>
    <row r="21" spans="1:13" ht="30" customHeight="1" x14ac:dyDescent="0.2">
      <c r="A21" s="143" t="s">
        <v>54</v>
      </c>
      <c r="B21" s="144"/>
      <c r="C21" s="145"/>
      <c r="D21" s="2"/>
      <c r="E21" s="109"/>
      <c r="F21" s="128" t="s">
        <v>9</v>
      </c>
      <c r="G21" s="34" t="s">
        <v>123</v>
      </c>
      <c r="H21" s="2"/>
    </row>
    <row r="22" spans="1:13" ht="30" customHeight="1" x14ac:dyDescent="0.2">
      <c r="A22" s="146" t="s">
        <v>124</v>
      </c>
      <c r="B22" s="147"/>
      <c r="C22" s="123"/>
      <c r="D22" s="35" t="str">
        <f>IF(C6=0,"",SUM(D15:D21))</f>
        <v/>
      </c>
      <c r="E22" s="109"/>
      <c r="F22" s="129"/>
      <c r="G22" s="34" t="s">
        <v>125</v>
      </c>
      <c r="H22" s="2"/>
    </row>
    <row r="23" spans="1:13" ht="30" customHeight="1" x14ac:dyDescent="0.2">
      <c r="A23" s="146" t="s">
        <v>126</v>
      </c>
      <c r="B23" s="147"/>
      <c r="C23" s="123"/>
      <c r="D23" s="2"/>
      <c r="E23" s="109"/>
      <c r="F23" s="130"/>
      <c r="G23" s="89" t="s">
        <v>127</v>
      </c>
      <c r="H23" s="35" t="str">
        <f>IF(D12=0,"",SUM(H21:H22))</f>
        <v/>
      </c>
    </row>
    <row r="24" spans="1:13" ht="30" customHeight="1" x14ac:dyDescent="0.2">
      <c r="A24" s="146" t="s">
        <v>128</v>
      </c>
      <c r="B24" s="147"/>
      <c r="C24" s="123"/>
      <c r="D24" s="87" t="str">
        <f>IF(C6=0,"",IF(SUM(D22:D23)-D25=SUM(H8,H15,H22),SUM(D22:D23),IF(SUM(D22:D23)-D25&lt;SUM(H8,H15,H22),SUM(D22:D23),"要確認Ｔ・Ｓ・ＡＡ")))</f>
        <v/>
      </c>
      <c r="E24" s="109"/>
      <c r="F24" s="122" t="s">
        <v>129</v>
      </c>
      <c r="G24" s="123"/>
      <c r="H24" s="38" t="str">
        <f>IF(D12=0,"",ROUND(H23/D12*100,5))</f>
        <v/>
      </c>
    </row>
    <row r="25" spans="1:13" ht="30" customHeight="1" x14ac:dyDescent="0.2">
      <c r="A25" s="143" t="s">
        <v>130</v>
      </c>
      <c r="B25" s="144"/>
      <c r="C25" s="145"/>
      <c r="D25" s="3"/>
      <c r="E25" s="109"/>
      <c r="F25" s="122" t="s">
        <v>131</v>
      </c>
      <c r="G25" s="123"/>
      <c r="H25" s="2"/>
    </row>
    <row r="26" spans="1:13" ht="30" customHeight="1" thickBot="1" x14ac:dyDescent="0.25">
      <c r="A26" s="132" t="s">
        <v>132</v>
      </c>
      <c r="B26" s="133"/>
      <c r="C26" s="134"/>
      <c r="D26" s="49" t="str">
        <f>IF(C6=0,"",SUM(D22:D23)-D25)</f>
        <v/>
      </c>
      <c r="E26" s="110"/>
      <c r="F26" s="124" t="s">
        <v>133</v>
      </c>
      <c r="G26" s="124"/>
      <c r="H26" s="39" t="str">
        <f>IF(D12=0,"",ROUNDDOWN(H20*H24/100,0)-H25)</f>
        <v/>
      </c>
    </row>
    <row r="27" spans="1:13" ht="30" customHeight="1" thickBot="1" x14ac:dyDescent="0.25">
      <c r="A27" s="135" t="s">
        <v>70</v>
      </c>
      <c r="B27" s="136"/>
      <c r="C27" s="137"/>
      <c r="D27" s="50" t="str">
        <f>IF(D9=0,"",IF(D9-SUM(D10:D12)&gt;=D13-SUM(H8,H15,H22),"　　－　　","要確認"))</f>
        <v/>
      </c>
      <c r="E27" s="138" t="s">
        <v>134</v>
      </c>
      <c r="F27" s="139"/>
      <c r="G27" s="139"/>
      <c r="H27" s="48" t="str">
        <f>IF(C6=0,"",SUM(H12,H19,H26))</f>
        <v/>
      </c>
    </row>
    <row r="28" spans="1:13" ht="30" customHeight="1" thickBot="1" x14ac:dyDescent="0.25">
      <c r="A28" s="102" t="s">
        <v>72</v>
      </c>
      <c r="B28" s="102"/>
      <c r="C28" s="102"/>
      <c r="D28" s="103"/>
      <c r="E28" s="140" t="s">
        <v>73</v>
      </c>
      <c r="F28" s="141"/>
      <c r="G28" s="142"/>
      <c r="H28" s="56"/>
      <c r="J28" s="64" t="str">
        <f>IF(D11+D12+D10&gt;=D29+D33,"是","否")</f>
        <v>是</v>
      </c>
      <c r="K28" s="65"/>
      <c r="L28" s="65"/>
      <c r="M28" s="66"/>
    </row>
    <row r="29" spans="1:13" ht="30" customHeight="1" thickBot="1" x14ac:dyDescent="0.25">
      <c r="A29" s="171" t="s">
        <v>135</v>
      </c>
      <c r="B29" s="172"/>
      <c r="C29" s="173"/>
      <c r="D29" s="6"/>
      <c r="E29" s="174" t="str">
        <f>IF(COUNTIF(L30,"FALSE"),"　←要確認。交付対象事業費（Ｆ＋Ｄ＋Ｅ）を上回っています。","－")</f>
        <v>－</v>
      </c>
      <c r="F29" s="175"/>
      <c r="G29" s="175"/>
      <c r="H29" s="176"/>
      <c r="J29" s="90" t="b">
        <f>IF(A34="☑",TRUE,FALSE)</f>
        <v>0</v>
      </c>
      <c r="K29" s="67"/>
      <c r="L29" s="67"/>
      <c r="M29" s="68" t="s">
        <v>75</v>
      </c>
    </row>
    <row r="30" spans="1:13" ht="30" customHeight="1" thickBot="1" x14ac:dyDescent="0.25">
      <c r="A30" s="177" t="s">
        <v>136</v>
      </c>
      <c r="B30" s="178"/>
      <c r="C30" s="179"/>
      <c r="D30" s="51" t="str">
        <f>IF(D29=0,"",IF(D29&lt;=50000,3.5,IF(D29&lt;=100000,3,IF(D29&lt;=300000,2.5,IF(D29&lt;=500000,2,IF(D29&lt;=1000000,1,0.5))))))</f>
        <v/>
      </c>
      <c r="E30" s="180" t="str" cm="1">
        <f t="array" ref="E30">IFERROR(_xlfn.IFS(AND(C6&lt;&gt;"",$H$28&gt;$H$27),"交付上限よりも申請額が上回っています。",AND(C6&lt;&gt;"",($D$11+$D$12)&gt;#REF!),"交付要綱に基づく交付対象事業費上限を超えます。"),"－")</f>
        <v>－</v>
      </c>
      <c r="F30" s="181"/>
      <c r="G30" s="181"/>
      <c r="H30" s="182"/>
      <c r="J30" s="69" t="str">
        <f>J28&amp;""&amp;J29</f>
        <v>是FALSE</v>
      </c>
      <c r="K30" s="67"/>
      <c r="L30" s="67" t="b" cm="1">
        <f t="array" ref="L30">SUM(COUNTIF(J30,M29:M30))&gt;0</f>
        <v>1</v>
      </c>
      <c r="M30" s="68" t="s">
        <v>78</v>
      </c>
    </row>
    <row r="31" spans="1:13" ht="30" customHeight="1" thickBot="1" x14ac:dyDescent="0.25">
      <c r="A31" s="177" t="s">
        <v>137</v>
      </c>
      <c r="B31" s="178"/>
      <c r="C31" s="145"/>
      <c r="D31" s="47" t="str">
        <f>IF(D29=0,"",ROUNDDOWN(D29*D30/100,0))</f>
        <v/>
      </c>
      <c r="E31" s="125" t="s">
        <v>77</v>
      </c>
      <c r="F31" s="126"/>
      <c r="G31" s="126"/>
      <c r="H31" s="127"/>
      <c r="J31" s="70">
        <f>MAX(D31:D32)</f>
        <v>0</v>
      </c>
      <c r="K31" s="71"/>
      <c r="L31" s="71"/>
      <c r="M31" s="72"/>
    </row>
    <row r="32" spans="1:13" ht="30" customHeight="1" x14ac:dyDescent="0.2">
      <c r="A32" s="46" t="s">
        <v>80</v>
      </c>
      <c r="B32" s="33"/>
      <c r="C32" s="36"/>
      <c r="D32" s="47" t="str">
        <f>IF(D30=3.5,"　　　　－　",IF(D30=3,1750,IF(D30=2.5,3000,IF(D30=2,7500,IF(D30=1,10000,IF(D30=0.5,10000,""))))))</f>
        <v/>
      </c>
      <c r="E32" s="148"/>
      <c r="F32" s="149"/>
      <c r="G32" s="149"/>
      <c r="H32" s="150"/>
      <c r="J32" s="73" t="str">
        <f>IF(J31&gt;=D33,"あ","い")</f>
        <v>あ</v>
      </c>
      <c r="K32" s="74" t="s">
        <v>81</v>
      </c>
      <c r="L32" s="74"/>
      <c r="M32" s="75"/>
    </row>
    <row r="33" spans="1:13" ht="30" customHeight="1" thickBot="1" x14ac:dyDescent="0.25">
      <c r="A33" s="52" t="s">
        <v>82</v>
      </c>
      <c r="B33" s="53"/>
      <c r="C33" s="54"/>
      <c r="D33" s="5"/>
      <c r="E33" s="151"/>
      <c r="F33" s="152"/>
      <c r="G33" s="152"/>
      <c r="H33" s="153"/>
      <c r="J33" s="76" t="b">
        <f>SUM(COUNTIF(J32,K32))&gt;0</f>
        <v>1</v>
      </c>
      <c r="K33" s="77"/>
      <c r="L33" s="78"/>
      <c r="M33" s="79"/>
    </row>
    <row r="34" spans="1:13" ht="30" customHeight="1" thickBot="1" x14ac:dyDescent="0.25">
      <c r="A34" s="88" t="s">
        <v>83</v>
      </c>
      <c r="B34" s="157" t="s">
        <v>84</v>
      </c>
      <c r="C34" s="158"/>
      <c r="D34" s="159"/>
      <c r="E34" s="151"/>
      <c r="F34" s="152"/>
      <c r="G34" s="152"/>
      <c r="H34" s="153"/>
      <c r="J34" s="7"/>
      <c r="K34" s="8"/>
      <c r="L34" s="7"/>
      <c r="M34" s="7"/>
    </row>
    <row r="35" spans="1:13" ht="30" customHeight="1" x14ac:dyDescent="0.2">
      <c r="A35" s="160" t="s">
        <v>85</v>
      </c>
      <c r="B35" s="162"/>
      <c r="C35" s="163"/>
      <c r="D35" s="164"/>
      <c r="E35" s="151"/>
      <c r="F35" s="152"/>
      <c r="G35" s="152"/>
      <c r="H35" s="153"/>
      <c r="J35" s="7"/>
      <c r="K35" s="8"/>
      <c r="L35" s="7"/>
      <c r="M35" s="7"/>
    </row>
    <row r="36" spans="1:13" ht="30" customHeight="1" x14ac:dyDescent="0.2">
      <c r="A36" s="161"/>
      <c r="B36" s="165"/>
      <c r="C36" s="166"/>
      <c r="D36" s="167"/>
      <c r="E36" s="151"/>
      <c r="F36" s="152"/>
      <c r="G36" s="152"/>
      <c r="H36" s="153"/>
      <c r="J36" s="7"/>
      <c r="K36" s="8"/>
      <c r="L36" s="7"/>
      <c r="M36" s="7"/>
    </row>
    <row r="37" spans="1:13" ht="30" customHeight="1" thickBot="1" x14ac:dyDescent="0.25">
      <c r="A37" s="55" t="str">
        <f>IF(COUNTIF(J33,"FALSE"),"×","○")</f>
        <v>○</v>
      </c>
      <c r="B37" s="168"/>
      <c r="C37" s="169"/>
      <c r="D37" s="170"/>
      <c r="E37" s="154"/>
      <c r="F37" s="155"/>
      <c r="G37" s="155"/>
      <c r="H37" s="156"/>
      <c r="J37" s="7"/>
      <c r="K37" s="8"/>
      <c r="L37" s="7"/>
      <c r="M37" s="7"/>
    </row>
    <row r="38" spans="1:13" x14ac:dyDescent="0.2">
      <c r="A38" s="1" t="s">
        <v>86</v>
      </c>
    </row>
    <row r="39" spans="1:13" ht="13.4" customHeight="1" x14ac:dyDescent="0.2"/>
  </sheetData>
  <sheetProtection algorithmName="SHA-512" hashValue="hLSaCBg3Bws2cl5xiYjx06nw8R9Ra9PZqKs04pd2h3M0OAJg0EEsj0GUvcFBsPwuc5SV10frzd+iZACa8wTHUQ==" saltValue="J+IVgk90NaYpEtKyfH3jJQ==" spinCount="100000" sheet="1" selectLockedCells="1"/>
  <mergeCells count="45">
    <mergeCell ref="E32:H37"/>
    <mergeCell ref="B34:D34"/>
    <mergeCell ref="A35:A36"/>
    <mergeCell ref="B35:D37"/>
    <mergeCell ref="A29:C29"/>
    <mergeCell ref="E29:H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7">
    <cfRule type="expression" dxfId="8" priority="1">
      <formula>$A$37="×"</formula>
    </cfRule>
  </conditionalFormatting>
  <conditionalFormatting sqref="C8:D8">
    <cfRule type="expression" dxfId="7" priority="4">
      <formula>AND(COUNTIF($C$7,"*焼却施設*"),#REF!&lt;&gt;"")</formula>
    </cfRule>
  </conditionalFormatting>
  <conditionalFormatting sqref="E29:H29">
    <cfRule type="expression" dxfId="6" priority="3">
      <formula>$E$29="　←要確認。交付対象事業費（Ｂ＋Ｄ＋Ｅ）を上回っています。"</formula>
    </cfRule>
  </conditionalFormatting>
  <conditionalFormatting sqref="E30:H30">
    <cfRule type="expression" dxfId="5" priority="2">
      <formula>$E$30&lt;&gt;"－"</formula>
    </cfRule>
  </conditionalFormatting>
  <conditionalFormatting sqref="H28">
    <cfRule type="expression" dxfId="4" priority="5">
      <formula>$H$28&gt;$H$27</formula>
    </cfRule>
  </conditionalFormatting>
  <dataValidations count="4">
    <dataValidation type="list" allowBlank="1" showInputMessage="1" showErrorMessage="1" sqref="C6:D6" xr:uid="{D370653C-CC3F-4550-BCDA-C8A2D5E5D6A2}">
      <formula1>$J$7:$J$8</formula1>
    </dataValidation>
    <dataValidation type="custom" allowBlank="1" showInputMessage="1" showErrorMessage="1" error="計画支援事業では事務費は計上できません" sqref="D23" xr:uid="{0F07A6A0-EE96-4313-A56E-01241CE18F6A}">
      <formula1>$C$6&lt;&gt;"施設整備に関する計画支援事業"</formula1>
    </dataValidation>
    <dataValidation type="list" allowBlank="1" showInputMessage="1" showErrorMessage="1" sqref="A34" xr:uid="{E29AEB7B-EB3C-4B20-917B-E6B05677DB91}">
      <formula1>"□,☑"</formula1>
    </dataValidation>
    <dataValidation type="custom" allowBlank="1" showInputMessage="1" sqref="C8:D8" xr:uid="{FBD53811-24B5-4580-BA79-B0F396AFCF3A}">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F20D-AD95-4846-B466-5DB2D9C877A9}">
  <sheetPr>
    <pageSetUpPr fitToPage="1"/>
  </sheetPr>
  <dimension ref="A1:L33"/>
  <sheetViews>
    <sheetView view="pageBreakPreview" zoomScale="85" zoomScaleNormal="110" zoomScaleSheetLayoutView="85" workbookViewId="0">
      <selection activeCell="C10" sqref="C10"/>
    </sheetView>
  </sheetViews>
  <sheetFormatPr defaultColWidth="8.81640625" defaultRowHeight="13" x14ac:dyDescent="0.2"/>
  <cols>
    <col min="1" max="1" width="19.26953125" style="1" customWidth="1"/>
    <col min="2" max="2" width="49.81640625" style="1" customWidth="1"/>
    <col min="3" max="3" width="22.453125" style="1" customWidth="1"/>
    <col min="4" max="6" width="8.81640625" style="1"/>
    <col min="7" max="7" width="7.54296875" style="1" customWidth="1"/>
    <col min="8" max="10" width="8.81640625" style="1"/>
    <col min="11" max="12" width="28" style="1" customWidth="1"/>
    <col min="13" max="16384" width="8.81640625" style="1"/>
  </cols>
  <sheetData>
    <row r="1" spans="1:12" ht="18" customHeight="1" x14ac:dyDescent="0.2">
      <c r="A1" s="1" t="s">
        <v>138</v>
      </c>
      <c r="K1" s="13"/>
    </row>
    <row r="2" spans="1:12" ht="14.5" thickBot="1" x14ac:dyDescent="0.25">
      <c r="A2" s="91"/>
    </row>
    <row r="3" spans="1:12" ht="32.5" customHeight="1" thickBot="1" x14ac:dyDescent="0.25">
      <c r="A3" s="186" t="s">
        <v>139</v>
      </c>
      <c r="B3" s="187"/>
      <c r="C3" s="188"/>
      <c r="K3"/>
      <c r="L3" s="84"/>
    </row>
    <row r="4" spans="1:12" ht="27.65" customHeight="1" x14ac:dyDescent="0.2">
      <c r="A4" s="189" t="s">
        <v>140</v>
      </c>
      <c r="B4" s="17" t="s">
        <v>141</v>
      </c>
      <c r="C4" s="61"/>
      <c r="K4"/>
      <c r="L4" s="85"/>
    </row>
    <row r="5" spans="1:12" ht="27.65" customHeight="1" x14ac:dyDescent="0.2">
      <c r="A5" s="190"/>
      <c r="B5" s="18" t="s">
        <v>142</v>
      </c>
      <c r="C5" s="62"/>
      <c r="K5"/>
      <c r="L5" s="85"/>
    </row>
    <row r="6" spans="1:12" ht="27.65" customHeight="1" x14ac:dyDescent="0.2">
      <c r="A6" s="190"/>
      <c r="B6" s="18" t="s">
        <v>143</v>
      </c>
      <c r="C6" s="63"/>
      <c r="K6"/>
      <c r="L6" s="85"/>
    </row>
    <row r="7" spans="1:12" ht="27.65" customHeight="1" x14ac:dyDescent="0.2">
      <c r="A7" s="190"/>
      <c r="B7" s="18" t="s">
        <v>144</v>
      </c>
      <c r="C7" s="82">
        <f>C4*C5/1000000+C6</f>
        <v>0</v>
      </c>
      <c r="K7"/>
      <c r="L7" s="85"/>
    </row>
    <row r="8" spans="1:12" ht="44.5" customHeight="1" x14ac:dyDescent="0.2">
      <c r="A8" s="190"/>
      <c r="B8" s="18" t="s">
        <v>145</v>
      </c>
      <c r="C8" s="82">
        <f>C7/(290/365)</f>
        <v>0</v>
      </c>
      <c r="K8"/>
      <c r="L8" s="85"/>
    </row>
    <row r="9" spans="1:12" ht="27.65" customHeight="1" x14ac:dyDescent="0.2">
      <c r="A9" s="190"/>
      <c r="B9" s="18" t="s">
        <v>146</v>
      </c>
      <c r="C9" s="59"/>
      <c r="K9"/>
      <c r="L9" s="85"/>
    </row>
    <row r="10" spans="1:12" ht="27.65" customHeight="1" x14ac:dyDescent="0.2">
      <c r="A10" s="190"/>
      <c r="B10" s="18" t="s">
        <v>147</v>
      </c>
      <c r="C10" s="60"/>
      <c r="K10"/>
      <c r="L10" s="85"/>
    </row>
    <row r="11" spans="1:12" ht="41.5" customHeight="1" x14ac:dyDescent="0.2">
      <c r="A11" s="190"/>
      <c r="B11" s="18" t="s">
        <v>148</v>
      </c>
      <c r="C11" s="82">
        <f>C8*(1+C10)</f>
        <v>0</v>
      </c>
      <c r="K11"/>
      <c r="L11" s="85"/>
    </row>
    <row r="12" spans="1:12" ht="41.5" customHeight="1" x14ac:dyDescent="0.2">
      <c r="A12" s="190"/>
      <c r="B12" s="19" t="s">
        <v>149</v>
      </c>
      <c r="C12" s="83"/>
      <c r="K12"/>
      <c r="L12" s="85"/>
    </row>
    <row r="13" spans="1:12" ht="41.5" customHeight="1" x14ac:dyDescent="0.2">
      <c r="A13" s="190"/>
      <c r="B13" s="19" t="s">
        <v>150</v>
      </c>
      <c r="C13" s="58"/>
      <c r="K13"/>
      <c r="L13" s="85"/>
    </row>
    <row r="14" spans="1:12" ht="41.5" customHeight="1" thickBot="1" x14ac:dyDescent="0.25">
      <c r="A14" s="191"/>
      <c r="B14" s="20" t="s">
        <v>151</v>
      </c>
      <c r="C14" s="16">
        <f>IF(C12&gt;C11,C13*C11/C12,C13)</f>
        <v>0</v>
      </c>
      <c r="K14"/>
      <c r="L14" s="85"/>
    </row>
    <row r="15" spans="1:12" ht="46.4" customHeight="1" x14ac:dyDescent="0.2">
      <c r="A15" s="192" t="s">
        <v>152</v>
      </c>
      <c r="B15" s="21" t="s">
        <v>153</v>
      </c>
      <c r="C15" s="15" t="e">
        <f>C14/C12</f>
        <v>#DIV/0!</v>
      </c>
      <c r="K15"/>
      <c r="L15" s="85"/>
    </row>
    <row r="16" spans="1:12" ht="46.4" customHeight="1" x14ac:dyDescent="0.2">
      <c r="A16" s="193"/>
      <c r="B16" s="19" t="s">
        <v>154</v>
      </c>
      <c r="C16" s="14" t="str" cm="1">
        <f t="array" ref="C16">_xlfn.IFS(600&lt;=C12,[1]トン単価別表!$B$18*1000,C12&gt;=550,[1]トン単価別表!$B$17*1000,C12&gt;=500,[1]トン単価別表!$B$16*1000,C12&gt;=450,[1]トン単価別表!$B$15*1000,C12&gt;=400,[1]トン単価別表!$B$14*1000,C12&gt;=350,[1]トン単価別表!$B$13*1000,C12&gt;=300,[1]トン単価別表!$B$12*1000,C12&gt;=250,[1]トン単価別表!$B$11*1000,C12&gt;=200,[1]トン単価別表!$B$10*1000,C12&gt;=150,[1]トン単価別表!$B$9*1000,C12&gt;=100,[1]トン単価別表!$B$8*1000,C12&gt;=50,[1]トン単価別表!$B$7*1000,C12&gt;=30,[1]トン単価別表!$B$6*1000,C12&lt;30,[1]トン単価別表!$B$5)</f>
        <v>　　　 　―</v>
      </c>
      <c r="K16"/>
      <c r="L16" s="85"/>
    </row>
    <row r="17" spans="1:12" ht="46.4" customHeight="1" thickBot="1" x14ac:dyDescent="0.25">
      <c r="A17" s="194"/>
      <c r="B17" s="22" t="s">
        <v>155</v>
      </c>
      <c r="C17" s="26" t="e">
        <f>ROUNDUP(IF(C12&lt;30,C15,MIN((C15,C16))*C12),0)</f>
        <v>#DIV/0!</v>
      </c>
      <c r="K17"/>
      <c r="L17" s="85"/>
    </row>
    <row r="18" spans="1:12" ht="12" customHeight="1" x14ac:dyDescent="0.2">
      <c r="A18" s="23"/>
      <c r="B18" s="24"/>
      <c r="C18" s="25"/>
      <c r="K18"/>
      <c r="L18" s="85"/>
    </row>
    <row r="19" spans="1:12" x14ac:dyDescent="0.2">
      <c r="A19" s="1" t="s">
        <v>156</v>
      </c>
    </row>
    <row r="20" spans="1:12" ht="23.5" customHeight="1" x14ac:dyDescent="0.2">
      <c r="A20" s="195" t="s">
        <v>157</v>
      </c>
      <c r="B20" s="195"/>
      <c r="C20" s="195"/>
      <c r="D20" s="195"/>
      <c r="E20" s="195"/>
      <c r="F20" s="57"/>
    </row>
    <row r="21" spans="1:12" ht="30.65" customHeight="1" x14ac:dyDescent="0.2">
      <c r="A21" s="195" t="s">
        <v>158</v>
      </c>
      <c r="B21" s="195"/>
      <c r="C21" s="195"/>
      <c r="D21" s="195"/>
      <c r="E21" s="195"/>
      <c r="F21" s="57"/>
    </row>
    <row r="22" spans="1:12" s="9" customFormat="1" ht="57.65" customHeight="1" x14ac:dyDescent="0.2">
      <c r="A22" s="195" t="s">
        <v>159</v>
      </c>
      <c r="B22" s="195"/>
      <c r="C22" s="195"/>
      <c r="D22" s="195"/>
      <c r="E22" s="195"/>
      <c r="F22" s="57"/>
    </row>
    <row r="23" spans="1:12" ht="68.5" customHeight="1" x14ac:dyDescent="0.2">
      <c r="A23" s="195" t="s">
        <v>160</v>
      </c>
      <c r="B23" s="195"/>
      <c r="C23" s="195"/>
      <c r="D23" s="195"/>
      <c r="E23" s="195"/>
      <c r="F23" s="57"/>
    </row>
    <row r="24" spans="1:12" ht="32.5" customHeight="1" x14ac:dyDescent="0.2">
      <c r="A24" s="196" t="s">
        <v>161</v>
      </c>
      <c r="B24" s="196"/>
      <c r="C24" s="196"/>
      <c r="D24" s="196"/>
      <c r="E24" s="196"/>
      <c r="F24" s="81"/>
    </row>
    <row r="25" spans="1:12" ht="45" customHeight="1" x14ac:dyDescent="0.2">
      <c r="A25" s="196" t="s">
        <v>162</v>
      </c>
      <c r="B25" s="196"/>
      <c r="C25" s="196"/>
      <c r="D25" s="196"/>
      <c r="E25" s="196"/>
      <c r="F25" s="81"/>
    </row>
    <row r="26" spans="1:12" ht="22.75" customHeight="1" x14ac:dyDescent="0.2">
      <c r="A26" s="196" t="s">
        <v>163</v>
      </c>
      <c r="B26" s="196"/>
      <c r="C26" s="196"/>
      <c r="D26" s="196"/>
      <c r="E26" s="196"/>
      <c r="F26" s="80"/>
    </row>
    <row r="28" spans="1:12" ht="25" customHeight="1" x14ac:dyDescent="0.2">
      <c r="A28" s="197" t="s">
        <v>164</v>
      </c>
      <c r="B28" s="198"/>
      <c r="C28" s="199"/>
    </row>
    <row r="29" spans="1:12" ht="35.15" customHeight="1" x14ac:dyDescent="0.2">
      <c r="A29" s="184" t="s">
        <v>165</v>
      </c>
      <c r="B29" s="92" t="s">
        <v>166</v>
      </c>
      <c r="C29" s="99"/>
    </row>
    <row r="30" spans="1:12" ht="35.15" customHeight="1" x14ac:dyDescent="0.2">
      <c r="A30" s="184"/>
      <c r="B30" s="93" t="s">
        <v>167</v>
      </c>
      <c r="C30" s="100"/>
    </row>
    <row r="31" spans="1:12" ht="35.15" customHeight="1" x14ac:dyDescent="0.2">
      <c r="A31" s="184"/>
      <c r="B31" s="94" t="s">
        <v>168</v>
      </c>
      <c r="C31" s="95">
        <f>C30-C29</f>
        <v>0</v>
      </c>
    </row>
    <row r="32" spans="1:12" ht="35.15" customHeight="1" thickBot="1" x14ac:dyDescent="0.25">
      <c r="A32" s="185"/>
      <c r="B32" s="96" t="s">
        <v>169</v>
      </c>
      <c r="C32" s="97" t="e">
        <f>ROUND(C31/C30,3)</f>
        <v>#DIV/0!</v>
      </c>
    </row>
    <row r="33" spans="1:3" ht="27" customHeight="1" x14ac:dyDescent="0.2">
      <c r="A33" s="98" t="s">
        <v>170</v>
      </c>
      <c r="B33" s="98"/>
      <c r="C33" s="98"/>
    </row>
  </sheetData>
  <sheetProtection algorithmName="SHA-512" hashValue="wSMZMKp3cSwCq14JEAEINeUihsC1Jcb/81KAIc/YRgWzCt4kQd+rONf0RvU3Ok0/3XRnSXOe/WglOT1Xu+9P6g==" saltValue="0zLWy+V8DpBFhoHd9m86cw==" spinCount="100000" sheet="1" selectLockedCells="1"/>
  <protectedRanges>
    <protectedRange algorithmName="SHA-512" hashValue="eHbCte5n8uRTD9nr86VFRJrad56nm/UP5s13iCDINi7n0D90iUaPgNkT4v5WbFooO5O7c0mX0ATUz3zoZsq4FQ==" saltValue="9F9YoN00G/ctKt5DFT+pFw==" spinCount="100000" sqref="C7:C8 C11 C14 C15:C17 B4:B17 A4:A17 A3 A20:E25 A26 A28 A29:B32 C31:C32 B33 A33:C33" name="範囲1"/>
  </protectedRanges>
  <mergeCells count="12">
    <mergeCell ref="A29:A32"/>
    <mergeCell ref="A3:C3"/>
    <mergeCell ref="A4:A14"/>
    <mergeCell ref="A15:A17"/>
    <mergeCell ref="A20:E20"/>
    <mergeCell ref="A21:E21"/>
    <mergeCell ref="A22:E22"/>
    <mergeCell ref="A23:E23"/>
    <mergeCell ref="A24:E24"/>
    <mergeCell ref="A25:E25"/>
    <mergeCell ref="A26:E26"/>
    <mergeCell ref="A28:C28"/>
  </mergeCells>
  <phoneticPr fontId="1"/>
  <conditionalFormatting sqref="A24:F24">
    <cfRule type="expression" dxfId="3" priority="3">
      <formula>AND(OR(ISNUMBER($C$10),$C$10&lt;&gt;0),0.1&gt;=$C$10)</formula>
    </cfRule>
  </conditionalFormatting>
  <conditionalFormatting sqref="A25:F25">
    <cfRule type="expression" dxfId="2" priority="2">
      <formula>AND(ISNUMBER($C$10),0.1&lt;$C$10)</formula>
    </cfRule>
  </conditionalFormatting>
  <conditionalFormatting sqref="A26:F26">
    <cfRule type="expression" dxfId="1" priority="1">
      <formula>$C$12&lt;ROUND($C$11,1)</formula>
    </cfRule>
  </conditionalFormatting>
  <conditionalFormatting sqref="C10">
    <cfRule type="expression" dxfId="0" priority="4">
      <formula>$C$9="×"</formula>
    </cfRule>
  </conditionalFormatting>
  <dataValidations count="2">
    <dataValidation type="list" allowBlank="1" showInputMessage="1" sqref="C9" xr:uid="{7BBBEE9A-6AC1-42C2-87A3-A39F2581622E}">
      <formula1>"○,×"</formula1>
    </dataValidation>
    <dataValidation allowBlank="1" showInputMessage="1" sqref="C4:C8 C10:C11" xr:uid="{78AF5DBA-74C4-4F28-BF08-F3C6447BE7A5}"/>
  </dataValidations>
  <pageMargins left="0.7" right="0.7" top="0.75" bottom="0.75" header="0.3" footer="0.3"/>
  <pageSetup paperSize="9" scale="70" fitToHeight="0" orientation="portrait" r:id="rId1"/>
  <rowBreaks count="2" manualBreakCount="2">
    <brk id="33" max="5" man="1"/>
    <brk id="34"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5</xdr:col>
                    <xdr:colOff>203200</xdr:colOff>
                    <xdr:row>19</xdr:row>
                    <xdr:rowOff>31750</xdr:rowOff>
                  </from>
                  <to>
                    <xdr:col>5</xdr:col>
                    <xdr:colOff>457200</xdr:colOff>
                    <xdr:row>20</xdr:row>
                    <xdr:rowOff>12700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5</xdr:col>
                    <xdr:colOff>203200</xdr:colOff>
                    <xdr:row>20</xdr:row>
                    <xdr:rowOff>50800</xdr:rowOff>
                  </from>
                  <to>
                    <xdr:col>5</xdr:col>
                    <xdr:colOff>450850</xdr:colOff>
                    <xdr:row>20</xdr:row>
                    <xdr:rowOff>317500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5</xdr:col>
                    <xdr:colOff>203200</xdr:colOff>
                    <xdr:row>21</xdr:row>
                    <xdr:rowOff>114300</xdr:rowOff>
                  </from>
                  <to>
                    <xdr:col>5</xdr:col>
                    <xdr:colOff>457200</xdr:colOff>
                    <xdr:row>21</xdr:row>
                    <xdr:rowOff>419100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5</xdr:col>
                    <xdr:colOff>203200</xdr:colOff>
                    <xdr:row>22</xdr:row>
                    <xdr:rowOff>114300</xdr:rowOff>
                  </from>
                  <to>
                    <xdr:col>5</xdr:col>
                    <xdr:colOff>450850</xdr:colOff>
                    <xdr:row>22</xdr:row>
                    <xdr:rowOff>393700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5</xdr:col>
                    <xdr:colOff>203200</xdr:colOff>
                    <xdr:row>23</xdr:row>
                    <xdr:rowOff>69850</xdr:rowOff>
                  </from>
                  <to>
                    <xdr:col>5</xdr:col>
                    <xdr:colOff>450850</xdr:colOff>
                    <xdr:row>23</xdr:row>
                    <xdr:rowOff>317500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5</xdr:col>
                    <xdr:colOff>203200</xdr:colOff>
                    <xdr:row>24</xdr:row>
                    <xdr:rowOff>146050</xdr:rowOff>
                  </from>
                  <to>
                    <xdr:col>5</xdr:col>
                    <xdr:colOff>450850</xdr:colOff>
                    <xdr:row>24</xdr:row>
                    <xdr:rowOff>431800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5</xdr:col>
                    <xdr:colOff>190500</xdr:colOff>
                    <xdr:row>24</xdr:row>
                    <xdr:rowOff>546100</xdr:rowOff>
                  </from>
                  <to>
                    <xdr:col>5</xdr:col>
                    <xdr:colOff>450850</xdr:colOff>
                    <xdr:row>25</xdr:row>
                    <xdr:rowOff>279400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90963-CB8F-47AE-B477-475493E3A89E}">
  <dimension ref="A1:B18"/>
  <sheetViews>
    <sheetView workbookViewId="0"/>
  </sheetViews>
  <sheetFormatPr defaultRowHeight="13" x14ac:dyDescent="0.2"/>
  <cols>
    <col min="1" max="2" width="27.1796875" customWidth="1"/>
  </cols>
  <sheetData>
    <row r="1" spans="1:2" x14ac:dyDescent="0.2">
      <c r="A1" s="13" t="s">
        <v>171</v>
      </c>
      <c r="B1" s="1"/>
    </row>
    <row r="2" spans="1:2" x14ac:dyDescent="0.2">
      <c r="A2" s="1" t="s">
        <v>172</v>
      </c>
      <c r="B2" s="1"/>
    </row>
    <row r="3" spans="1:2" x14ac:dyDescent="0.2">
      <c r="B3" t="s">
        <v>173</v>
      </c>
    </row>
    <row r="4" spans="1:2" ht="26" x14ac:dyDescent="0.2">
      <c r="A4" s="10" t="s">
        <v>174</v>
      </c>
      <c r="B4" s="12" t="s">
        <v>175</v>
      </c>
    </row>
    <row r="5" spans="1:2" ht="14" x14ac:dyDescent="0.2">
      <c r="A5" s="10" t="s">
        <v>176</v>
      </c>
      <c r="B5" s="11" t="s">
        <v>177</v>
      </c>
    </row>
    <row r="6" spans="1:2" ht="14" x14ac:dyDescent="0.2">
      <c r="A6" s="10" t="s">
        <v>178</v>
      </c>
      <c r="B6" s="11">
        <v>150</v>
      </c>
    </row>
    <row r="7" spans="1:2" ht="14" x14ac:dyDescent="0.2">
      <c r="A7" s="10" t="s">
        <v>179</v>
      </c>
      <c r="B7" s="11">
        <v>130</v>
      </c>
    </row>
    <row r="8" spans="1:2" ht="14" x14ac:dyDescent="0.2">
      <c r="A8" s="10" t="s">
        <v>180</v>
      </c>
      <c r="B8" s="11">
        <v>107</v>
      </c>
    </row>
    <row r="9" spans="1:2" ht="14" x14ac:dyDescent="0.2">
      <c r="A9" s="10" t="s">
        <v>181</v>
      </c>
      <c r="B9" s="11">
        <v>95</v>
      </c>
    </row>
    <row r="10" spans="1:2" ht="14" x14ac:dyDescent="0.2">
      <c r="A10" s="10" t="s">
        <v>182</v>
      </c>
      <c r="B10" s="11">
        <v>88</v>
      </c>
    </row>
    <row r="11" spans="1:2" ht="14" x14ac:dyDescent="0.2">
      <c r="A11" s="10" t="s">
        <v>183</v>
      </c>
      <c r="B11" s="11">
        <v>82</v>
      </c>
    </row>
    <row r="12" spans="1:2" ht="14" x14ac:dyDescent="0.2">
      <c r="A12" s="10" t="s">
        <v>184</v>
      </c>
      <c r="B12" s="11">
        <v>78</v>
      </c>
    </row>
    <row r="13" spans="1:2" ht="14" x14ac:dyDescent="0.2">
      <c r="A13" s="10" t="s">
        <v>185</v>
      </c>
      <c r="B13" s="11">
        <v>75</v>
      </c>
    </row>
    <row r="14" spans="1:2" ht="14" x14ac:dyDescent="0.2">
      <c r="A14" s="10" t="s">
        <v>186</v>
      </c>
      <c r="B14" s="11">
        <v>72</v>
      </c>
    </row>
    <row r="15" spans="1:2" ht="14" x14ac:dyDescent="0.2">
      <c r="A15" s="10" t="s">
        <v>187</v>
      </c>
      <c r="B15" s="11">
        <v>70</v>
      </c>
    </row>
    <row r="16" spans="1:2" ht="14" x14ac:dyDescent="0.2">
      <c r="A16" s="10" t="s">
        <v>188</v>
      </c>
      <c r="B16" s="11">
        <v>68</v>
      </c>
    </row>
    <row r="17" spans="1:2" ht="14" x14ac:dyDescent="0.2">
      <c r="A17" s="10" t="s">
        <v>189</v>
      </c>
      <c r="B17" s="11">
        <v>66</v>
      </c>
    </row>
    <row r="18" spans="1:2" ht="14" x14ac:dyDescent="0.2">
      <c r="A18" s="10" t="s">
        <v>190</v>
      </c>
      <c r="B18" s="11">
        <v>64</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2DB119-AA7B-4E7E-A913-DDC072775E81}">
  <ds:schemaRefs>
    <ds:schemaRef ds:uri="http://schemas.microsoft.com/office/2006/metadata/properties"/>
    <ds:schemaRef ds:uri="http://schemas.microsoft.com/office/infopath/2007/PartnerControls"/>
    <ds:schemaRef ds:uri="e9d33e58-4a70-4799-89b5-fbd48a9ef91c"/>
    <ds:schemaRef ds:uri="1fc1379f-5e6a-4518-9b3a-2742b99d2414"/>
  </ds:schemaRefs>
</ds:datastoreItem>
</file>

<file path=customXml/itemProps2.xml><?xml version="1.0" encoding="utf-8"?>
<ds:datastoreItem xmlns:ds="http://schemas.openxmlformats.org/officeDocument/2006/customXml" ds:itemID="{1E873E80-169C-4A04-9B7E-5DDC306AD98C}">
  <ds:schemaRefs>
    <ds:schemaRef ds:uri="http://schemas.microsoft.com/sharepoint/v3/contenttype/forms"/>
  </ds:schemaRefs>
</ds:datastoreItem>
</file>

<file path=customXml/itemProps3.xml><?xml version="1.0" encoding="utf-8"?>
<ds:datastoreItem xmlns:ds="http://schemas.openxmlformats.org/officeDocument/2006/customXml" ds:itemID="{46255299-B4B0-4AD0-A22E-19ED557B7A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c1379f-5e6a-4518-9b3a-2742b99d2414"/>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様式1ｰ2（施設・通常）</vt:lpstr>
      <vt:lpstr>様式1ｰ2（嵩上げ_解体３分の１）</vt:lpstr>
      <vt:lpstr>様式1ｰ2（嵩上げ_解体２分の１)</vt:lpstr>
      <vt:lpstr>様式1ｰ2（嵩上げ_建屋活用５分の２)</vt:lpstr>
      <vt:lpstr>様式1-2別紙内訳</vt:lpstr>
      <vt:lpstr>トン単価別表</vt:lpstr>
      <vt:lpstr>'様式1ｰ2（施設・通常）'!Print_Area</vt:lpstr>
      <vt:lpstr>'様式1ｰ2（嵩上げ_解体２分の１)'!Print_Area</vt:lpstr>
      <vt:lpstr>'様式1ｰ2（嵩上げ_解体３分の１）'!Print_Area</vt:lpstr>
      <vt:lpstr>'様式1ｰ2（嵩上げ_建屋活用５分の２)'!Print_Area</vt:lpstr>
      <vt:lpstr>'様式1-2別紙内訳'!Print_Area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野口 清貴(NOGUCHI Kiyotaka)</cp:lastModifiedBy>
  <cp:revision/>
  <dcterms:created xsi:type="dcterms:W3CDTF">2005-01-05T02:37:44Z</dcterms:created>
  <dcterms:modified xsi:type="dcterms:W3CDTF">2026-05-20T01:26:07Z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