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65506" windowWidth="14595" windowHeight="11760" activeTab="0"/>
  </bookViews>
  <sheets>
    <sheet name="経費内訳書" sheetId="1" r:id="rId1"/>
    <sheet name="（別紙1）人件費" sheetId="2" r:id="rId2"/>
    <sheet name="（別紙2）旅費" sheetId="3" r:id="rId3"/>
    <sheet name="（別紙3）消耗品費" sheetId="4" r:id="rId4"/>
    <sheet name="（別紙4）外注費" sheetId="5" r:id="rId5"/>
  </sheets>
  <definedNames>
    <definedName name="_xlnm.Print_Area" localSheetId="1">'（別紙1）人件費'!$A$1:$F$15</definedName>
    <definedName name="_xlnm.Print_Area" localSheetId="2">'（別紙2）旅費'!$A$1:$K$34</definedName>
    <definedName name="_xlnm.Print_Area" localSheetId="3">'（別紙3）消耗品費'!$A$1:$H$10</definedName>
    <definedName name="_xlnm.Print_Area" localSheetId="4">'（別紙4）外注費'!$A$1:$O$26</definedName>
    <definedName name="_xlnm.Print_Area" localSheetId="0">'経費内訳書'!$A$1:$O$55</definedName>
    <definedName name="_xlnm.Print_Titles" localSheetId="4">'（別紙4）外注費'!$7:$8</definedName>
    <definedName name="_xlnm.Print_Titles" localSheetId="0">'経費内訳書'!$8:$9</definedName>
  </definedNames>
  <calcPr fullCalcOnLoad="1"/>
</workbook>
</file>

<file path=xl/sharedStrings.xml><?xml version="1.0" encoding="utf-8"?>
<sst xmlns="http://schemas.openxmlformats.org/spreadsheetml/2006/main" count="311" uniqueCount="150">
  <si>
    <t>主任技師</t>
  </si>
  <si>
    <t>＠</t>
  </si>
  <si>
    <t>＠</t>
  </si>
  <si>
    <t>＝</t>
  </si>
  <si>
    <t>人×</t>
  </si>
  <si>
    <t>（別紙１）</t>
  </si>
  <si>
    <t>人　件　費</t>
  </si>
  <si>
    <t>人×</t>
  </si>
  <si>
    <t>回×</t>
  </si>
  <si>
    <t>業　務　費</t>
  </si>
  <si>
    <t>回×</t>
  </si>
  <si>
    <t>＠</t>
  </si>
  <si>
    <t>（別紙２）</t>
  </si>
  <si>
    <t>～</t>
  </si>
  <si>
    <t>ひたち野うしく</t>
  </si>
  <si>
    <t>＝</t>
  </si>
  <si>
    <t>鉄道賃</t>
  </si>
  <si>
    <t>東京</t>
  </si>
  <si>
    <t>日当</t>
  </si>
  <si>
    <t>小計</t>
  </si>
  <si>
    <t>（単位：円）</t>
  </si>
  <si>
    <t>合計</t>
  </si>
  <si>
    <t>＝</t>
  </si>
  <si>
    <t>経費区分</t>
  </si>
  <si>
    <t>（単位：円）</t>
  </si>
  <si>
    <t>印刷製本費</t>
  </si>
  <si>
    <t>部×</t>
  </si>
  <si>
    <t>＠</t>
  </si>
  <si>
    <t>借料及び損料</t>
  </si>
  <si>
    <t>賃金</t>
  </si>
  <si>
    <t>消耗品費</t>
  </si>
  <si>
    <t>品名</t>
  </si>
  <si>
    <t>規格</t>
  </si>
  <si>
    <t>数　　　量</t>
  </si>
  <si>
    <t>＠</t>
  </si>
  <si>
    <t>単　　　価</t>
  </si>
  <si>
    <t>金　　額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</si>
  <si>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</si>
  <si>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</si>
  <si>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</si>
  <si>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</si>
  <si>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</si>
  <si>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</si>
  <si>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</si>
  <si>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</si>
  <si>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</si>
  <si>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</si>
  <si>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</si>
  <si>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</si>
  <si>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</si>
  <si>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×</t>
  </si>
  <si>
    <t>（別紙１）</t>
  </si>
  <si>
    <t>主任技師</t>
  </si>
  <si>
    <t>技師Ａ</t>
  </si>
  <si>
    <t>技師Ｂ</t>
  </si>
  <si>
    <t>合　　　　　計</t>
  </si>
  <si>
    <t>△△△検討会出席謝金</t>
  </si>
  <si>
    <t>（別紙２）</t>
  </si>
  <si>
    <t>旅　　費</t>
  </si>
  <si>
    <t>特急料金</t>
  </si>
  <si>
    <t>大阪</t>
  </si>
  <si>
    <t>新大阪</t>
  </si>
  <si>
    <t>△△△検討会会場借料　　　　　　</t>
  </si>
  <si>
    <t>△△△検討会お茶代</t>
  </si>
  <si>
    <t>式×</t>
  </si>
  <si>
    <t>（ 人 件 費 ＋ 業 務 費  ）</t>
  </si>
  <si>
    <t>業　　務　　内　　容</t>
  </si>
  <si>
    <t>△△△検討会資料（２００ページ）</t>
  </si>
  <si>
    <t>（別紙３）</t>
  </si>
  <si>
    <t>消　　耗　　品　　費</t>
  </si>
  <si>
    <t>（別紙３）</t>
  </si>
  <si>
    <t>報告書の作成</t>
  </si>
  <si>
    <t>枚</t>
  </si>
  <si>
    <t>②○○○等で得られた有用性評価</t>
  </si>
  <si>
    <t>４）△△△検討会の開催</t>
  </si>
  <si>
    <t>計</t>
  </si>
  <si>
    <t>単　　価　　等</t>
  </si>
  <si>
    <t>区分</t>
  </si>
  <si>
    <t>技師Ａ　（東京都）　＜日帰り＞　（～株式会社●●●）</t>
  </si>
  <si>
    <t>交　　　　　通　　　　　路</t>
  </si>
  <si>
    <t>技師Ｂ　（東京都）　＜日帰り＞　（～株式会社■■■）</t>
  </si>
  <si>
    <t>６）報告書の作成</t>
  </si>
  <si>
    <t>回</t>
  </si>
  <si>
    <t>人×</t>
  </si>
  <si>
    <t>×</t>
  </si>
  <si>
    <t>＝</t>
  </si>
  <si>
    <t>相田　太郎　（～東京（開催場所））　＜日帰り＞</t>
  </si>
  <si>
    <t>山田　花子　（～東京（開催場所））　＜日帰り＞</t>
  </si>
  <si>
    <t>海辺　浩介　（～東京（開催場所））　＜日帰り＞</t>
  </si>
  <si>
    <t>　（検討員４人＋事務局２人）×３回分</t>
  </si>
  <si>
    <t>通信運搬費</t>
  </si>
  <si>
    <t>△△△検討会事務連絡　　　　　　</t>
  </si>
  <si>
    <t>○○○○○○装置</t>
  </si>
  <si>
    <t>　（検討員４人×３回分）</t>
  </si>
  <si>
    <t>消耗品費内訳</t>
  </si>
  <si>
    <t>外注費</t>
  </si>
  <si>
    <t>雑役務費</t>
  </si>
  <si>
    <t>○○○の分析</t>
  </si>
  <si>
    <t>間接経費　　　　　　　　　　　　　　　　　　　　　　　(一般管理費)</t>
  </si>
  <si>
    <t>翻訳費</t>
  </si>
  <si>
    <t>（別紙１）</t>
  </si>
  <si>
    <t>消費税及び地方消費税</t>
  </si>
  <si>
    <t>ヶ月×</t>
  </si>
  <si>
    <t>内　　　　　　訳</t>
  </si>
  <si>
    <t>３）△△△△△による実証試験</t>
  </si>
  <si>
    <t>賃金職員</t>
  </si>
  <si>
    <t>人 件 費 及 び 賃 金</t>
  </si>
  <si>
    <t>人 件 費 ・ 賃 金 内 訳</t>
  </si>
  <si>
    <t>賃金職員</t>
  </si>
  <si>
    <t>＜△△△検討会出席＞</t>
  </si>
  <si>
    <t>　</t>
  </si>
  <si>
    <t>諸謝金</t>
  </si>
  <si>
    <t>旅費</t>
  </si>
  <si>
    <t>予定額</t>
  </si>
  <si>
    <t>経　費　内　訳　書</t>
  </si>
  <si>
    <t>１）△△△に関する検討</t>
  </si>
  <si>
    <t>①△△△の検討</t>
  </si>
  <si>
    <t>２）△△△△に関するシステム開発</t>
  </si>
  <si>
    <t>①△△△△のシステム開発</t>
  </si>
  <si>
    <t>５）協議会他構成員との打ち合わせ</t>
  </si>
  <si>
    <t>＜協議会他構成員との打ち合わせ＞</t>
  </si>
  <si>
    <t>①○○○及びシステムの設置</t>
  </si>
  <si>
    <t>△△用</t>
  </si>
  <si>
    <t>メモリカード</t>
  </si>
  <si>
    <t>プラスチックカード</t>
  </si>
  <si>
    <t>式</t>
  </si>
  <si>
    <t>○○用(100枚)</t>
  </si>
  <si>
    <t>カード印刷用インク</t>
  </si>
  <si>
    <t>応募事業者名：</t>
  </si>
  <si>
    <t>協議会名：</t>
  </si>
  <si>
    <t>○○○地域協議会</t>
  </si>
  <si>
    <t>平成25年度地域における市場メカニズムを活用した取組モデル事業</t>
  </si>
  <si>
    <t>別添２</t>
  </si>
  <si>
    <t>○○○○○</t>
  </si>
  <si>
    <t>（単位：時間）</t>
  </si>
  <si>
    <t>時間</t>
  </si>
  <si>
    <t>〔再委託先：○○○（株）〕</t>
  </si>
  <si>
    <t>○○○費用</t>
  </si>
  <si>
    <t>（別紙４）</t>
  </si>
  <si>
    <t>（再委託費）</t>
  </si>
  <si>
    <t>○○○費</t>
  </si>
  <si>
    <t>外注費（再委託費）</t>
  </si>
  <si>
    <t>（別紙4）</t>
  </si>
  <si>
    <t>○○○保守料</t>
  </si>
  <si>
    <t>×</t>
  </si>
  <si>
    <t>（人件費＋業務費－外注費）×15%＝</t>
  </si>
  <si>
    <t>消費税及び
地方消費税</t>
  </si>
  <si>
    <t>○○○（株）</t>
  </si>
  <si>
    <t>（人件費＋業務費）×15%＝</t>
  </si>
  <si>
    <t>再委託先事業者名：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</si>
</sst>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Calibri"/>
      <family val="2"/>
    </font>
    <font>
      <b/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Ｐゴシック"/>
      <family val="3"/>
    </font>
    <font>
      <sz val="12"/>
      <color rgb="FF000000"/>
      <name val="Calibri"/>
      <family val="2"/>
    </font>
    <font>
      <b/>
      <sz val="12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76" fontId="7" fillId="0" borderId="2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76" fontId="4" fillId="0" borderId="2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2" fillId="0" borderId="0" xfId="0" applyFont="1" applyAlignment="1">
      <alignment horizontal="left" vertical="center"/>
    </xf>
    <xf numFmtId="0" fontId="4" fillId="0" borderId="16" xfId="0" applyFont="1" applyBorder="1" applyAlignment="1">
      <alignment horizontal="distributed" vertical="center" wrapText="1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distributed" vertical="center"/>
    </xf>
    <xf numFmtId="0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176" fontId="4" fillId="0" borderId="47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49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6" fontId="4" fillId="0" borderId="50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176" fontId="7" fillId="0" borderId="52" xfId="0" applyNumberFormat="1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/>
    </xf>
    <xf numFmtId="176" fontId="7" fillId="0" borderId="52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right" vertical="center"/>
    </xf>
    <xf numFmtId="176" fontId="7" fillId="0" borderId="54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distributed" vertical="center"/>
    </xf>
    <xf numFmtId="176" fontId="52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distributed" vertical="center"/>
    </xf>
    <xf numFmtId="176" fontId="52" fillId="0" borderId="0" xfId="0" applyNumberFormat="1" applyFont="1" applyAlignment="1">
      <alignment horizontal="right" vertical="center"/>
    </xf>
    <xf numFmtId="176" fontId="4" fillId="0" borderId="17" xfId="0" applyNumberFormat="1" applyFont="1" applyBorder="1" applyAlignment="1">
      <alignment horizontal="right"/>
    </xf>
    <xf numFmtId="0" fontId="7" fillId="0" borderId="3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76" fontId="4" fillId="0" borderId="17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176" fontId="7" fillId="0" borderId="21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distributed" vertical="center" wrapText="1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7" fillId="0" borderId="3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2" fillId="33" borderId="0" xfId="0" applyFont="1" applyFill="1" applyAlignment="1">
      <alignment horizontal="left" vertical="center" wrapText="1"/>
    </xf>
    <xf numFmtId="0" fontId="7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4" fillId="0" borderId="53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6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4</xdr:row>
      <xdr:rowOff>171450</xdr:rowOff>
    </xdr:from>
    <xdr:to>
      <xdr:col>13</xdr:col>
      <xdr:colOff>962025</xdr:colOff>
      <xdr:row>8</xdr:row>
      <xdr:rowOff>285750</xdr:rowOff>
    </xdr:to>
    <xdr:sp>
      <xdr:nvSpPr>
        <xdr:cNvPr id="1" name="角丸四角形吹き出し 1"/>
        <xdr:cNvSpPr>
          <a:spLocks/>
        </xdr:cNvSpPr>
      </xdr:nvSpPr>
      <xdr:spPr>
        <a:xfrm>
          <a:off x="6105525" y="1200150"/>
          <a:ext cx="2085975" cy="952500"/>
        </a:xfrm>
        <a:prstGeom prst="wedgeRoundRectCallout">
          <a:avLst>
            <a:gd name="adj1" fmla="val -99500"/>
            <a:gd name="adj2" fmla="val 68300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（月単位、日単位は不可）</a:t>
          </a:r>
        </a:p>
      </xdr:txBody>
    </xdr:sp>
    <xdr:clientData/>
  </xdr:twoCellAnchor>
  <xdr:twoCellAnchor>
    <xdr:from>
      <xdr:col>4</xdr:col>
      <xdr:colOff>200025</xdr:colOff>
      <xdr:row>24</xdr:row>
      <xdr:rowOff>238125</xdr:rowOff>
    </xdr:from>
    <xdr:to>
      <xdr:col>7</xdr:col>
      <xdr:colOff>371475</xdr:colOff>
      <xdr:row>27</xdr:row>
      <xdr:rowOff>76200</xdr:rowOff>
    </xdr:to>
    <xdr:sp>
      <xdr:nvSpPr>
        <xdr:cNvPr id="2" name="角丸四角形吹き出し 5"/>
        <xdr:cNvSpPr>
          <a:spLocks/>
        </xdr:cNvSpPr>
      </xdr:nvSpPr>
      <xdr:spPr>
        <a:xfrm>
          <a:off x="2838450" y="7019925"/>
          <a:ext cx="2152650" cy="781050"/>
        </a:xfrm>
        <a:prstGeom prst="wedgeRoundRectCallout">
          <a:avLst>
            <a:gd name="adj1" fmla="val 64476"/>
            <a:gd name="adj2" fmla="val -3959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（月単位、日単位は不可）</a:t>
          </a:r>
        </a:p>
      </xdr:txBody>
    </xdr:sp>
    <xdr:clientData/>
  </xdr:twoCellAnchor>
  <xdr:twoCellAnchor>
    <xdr:from>
      <xdr:col>4</xdr:col>
      <xdr:colOff>209550</xdr:colOff>
      <xdr:row>16</xdr:row>
      <xdr:rowOff>304800</xdr:rowOff>
    </xdr:from>
    <xdr:to>
      <xdr:col>7</xdr:col>
      <xdr:colOff>142875</xdr:colOff>
      <xdr:row>19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2847975" y="4572000"/>
          <a:ext cx="1914525" cy="723900"/>
        </a:xfrm>
        <a:prstGeom prst="wedgeRoundRectCallout">
          <a:avLst>
            <a:gd name="adj1" fmla="val 61162"/>
            <a:gd name="adj2" fmla="val 5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3</xdr:col>
      <xdr:colOff>66675</xdr:colOff>
      <xdr:row>52</xdr:row>
      <xdr:rowOff>114300</xdr:rowOff>
    </xdr:from>
    <xdr:to>
      <xdr:col>14</xdr:col>
      <xdr:colOff>866775</xdr:colOff>
      <xdr:row>54</xdr:row>
      <xdr:rowOff>428625</xdr:rowOff>
    </xdr:to>
    <xdr:sp>
      <xdr:nvSpPr>
        <xdr:cNvPr id="4" name="角丸四角形 7"/>
        <xdr:cNvSpPr>
          <a:spLocks/>
        </xdr:cNvSpPr>
      </xdr:nvSpPr>
      <xdr:spPr>
        <a:xfrm>
          <a:off x="2619375" y="16116300"/>
          <a:ext cx="6534150" cy="1228725"/>
        </a:xfrm>
        <a:prstGeom prst="round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本内訳表は、なるべく紙１枚に収まるように作成すること。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内訳の行数が多くなる経費については、消耗品費の例のように別紙を作成して整理すること。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外注費（再委託費）については、委託先事業者名を明記の上、別紙（経費内訳書）を作成し、委託先を明記すること。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その他費用についても、発注先が決まっている場合には、発注先事業者名を明記すること。</a:t>
          </a:r>
        </a:p>
      </xdr:txBody>
    </xdr:sp>
    <xdr:clientData/>
  </xdr:twoCellAnchor>
  <xdr:twoCellAnchor>
    <xdr:from>
      <xdr:col>9</xdr:col>
      <xdr:colOff>104775</xdr:colOff>
      <xdr:row>49</xdr:row>
      <xdr:rowOff>142875</xdr:rowOff>
    </xdr:from>
    <xdr:to>
      <xdr:col>13</xdr:col>
      <xdr:colOff>828675</xdr:colOff>
      <xdr:row>51</xdr:row>
      <xdr:rowOff>47625</xdr:rowOff>
    </xdr:to>
    <xdr:sp>
      <xdr:nvSpPr>
        <xdr:cNvPr id="5" name="角丸四角形吹き出し 10"/>
        <xdr:cNvSpPr>
          <a:spLocks/>
        </xdr:cNvSpPr>
      </xdr:nvSpPr>
      <xdr:spPr>
        <a:xfrm>
          <a:off x="5438775" y="14782800"/>
          <a:ext cx="2619375" cy="809625"/>
        </a:xfrm>
        <a:prstGeom prst="wedgeRoundRectCallout">
          <a:avLst>
            <a:gd name="adj1" fmla="val -73643"/>
            <a:gd name="adj2" fmla="val 6324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見積時に計上した間接経費（一般管理費）の金額が精算時に計上できる金額の上限となる。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view="pageBreakPreview" zoomScale="85" zoomScaleSheetLayoutView="85" zoomScalePageLayoutView="0" workbookViewId="0" topLeftCell="A1">
      <selection activeCell="Q6" sqref="Q6:Q7"/>
    </sheetView>
  </sheetViews>
  <sheetFormatPr defaultColWidth="9.00390625" defaultRowHeight="13.5"/>
  <cols>
    <col min="1" max="1" width="2.625" style="2" customWidth="1"/>
    <col min="2" max="2" width="18.25390625" style="2" bestFit="1" customWidth="1"/>
    <col min="3" max="3" width="12.625" style="6" customWidth="1"/>
    <col min="4" max="4" width="1.12109375" style="2" customWidth="1"/>
    <col min="5" max="5" width="3.00390625" style="2" customWidth="1"/>
    <col min="6" max="6" width="18.875" style="2" customWidth="1"/>
    <col min="7" max="7" width="4.125" style="2" customWidth="1"/>
    <col min="8" max="8" width="5.125" style="2" customWidth="1"/>
    <col min="9" max="9" width="4.25390625" style="2" customWidth="1"/>
    <col min="10" max="10" width="5.50390625" style="2" customWidth="1"/>
    <col min="11" max="11" width="3.875" style="6" customWidth="1"/>
    <col min="12" max="12" width="12.375" style="7" bestFit="1" customWidth="1"/>
    <col min="13" max="13" width="3.125" style="2" customWidth="1"/>
    <col min="14" max="14" width="13.875" style="7" customWidth="1"/>
    <col min="15" max="15" width="12.625" style="2" customWidth="1"/>
    <col min="16" max="17" width="9.00390625" style="2" customWidth="1"/>
    <col min="18" max="18" width="5.375" style="2" customWidth="1"/>
    <col min="19" max="16384" width="9.00390625" style="2" customWidth="1"/>
  </cols>
  <sheetData>
    <row r="1" spans="1:15" ht="24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" t="s">
        <v>132</v>
      </c>
    </row>
    <row r="2" spans="1:15" ht="24" customHeight="1">
      <c r="A2" s="165" t="s">
        <v>131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0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2.5" customHeight="1">
      <c r="A4" s="1"/>
      <c r="B4" s="80" t="s">
        <v>129</v>
      </c>
      <c r="C4" s="84" t="s">
        <v>130</v>
      </c>
      <c r="D4" s="85"/>
      <c r="E4" s="85"/>
      <c r="F4" s="85"/>
      <c r="G4" s="46"/>
      <c r="H4" s="46"/>
      <c r="I4" s="46"/>
      <c r="J4" s="46"/>
      <c r="K4" s="46"/>
      <c r="L4" s="46"/>
      <c r="M4" s="46"/>
      <c r="N4" s="46"/>
      <c r="O4" s="46"/>
    </row>
    <row r="5" spans="1:15" ht="22.5" customHeight="1">
      <c r="A5" s="1"/>
      <c r="B5" s="80" t="s">
        <v>128</v>
      </c>
      <c r="C5" s="84" t="s">
        <v>133</v>
      </c>
      <c r="D5" s="85"/>
      <c r="E5" s="85"/>
      <c r="F5" s="85"/>
      <c r="G5" s="46"/>
      <c r="H5" s="46"/>
      <c r="I5" s="46"/>
      <c r="J5" s="46"/>
      <c r="K5" s="46"/>
      <c r="L5" s="46"/>
      <c r="M5" s="46"/>
      <c r="N5" s="46"/>
      <c r="O5" s="46"/>
    </row>
    <row r="6" spans="1:15" ht="7.5" customHeight="1">
      <c r="A6" s="1"/>
      <c r="B6" s="80"/>
      <c r="C6" s="3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79" customFormat="1" ht="18.75">
      <c r="A7" s="168" t="s">
        <v>114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</row>
    <row r="8" spans="14:15" ht="17.25" customHeight="1">
      <c r="N8" s="170" t="s">
        <v>24</v>
      </c>
      <c r="O8" s="170"/>
    </row>
    <row r="9" spans="1:15" s="46" customFormat="1" ht="27.75" customHeight="1">
      <c r="A9" s="166" t="s">
        <v>23</v>
      </c>
      <c r="B9" s="166"/>
      <c r="C9" s="4" t="s">
        <v>113</v>
      </c>
      <c r="D9" s="174" t="s">
        <v>103</v>
      </c>
      <c r="E9" s="175"/>
      <c r="F9" s="175"/>
      <c r="G9" s="175"/>
      <c r="H9" s="175"/>
      <c r="I9" s="175"/>
      <c r="J9" s="175"/>
      <c r="K9" s="175"/>
      <c r="L9" s="175"/>
      <c r="M9" s="175"/>
      <c r="N9" s="176"/>
      <c r="O9" s="4" t="s">
        <v>40</v>
      </c>
    </row>
    <row r="10" spans="1:15" ht="24.75" customHeight="1">
      <c r="A10" s="20" t="s">
        <v>6</v>
      </c>
      <c r="B10" s="9"/>
      <c r="C10" s="18"/>
      <c r="D10" s="9"/>
      <c r="E10" s="11" t="s">
        <v>0</v>
      </c>
      <c r="F10" s="9"/>
      <c r="G10" s="9">
        <f>'（別紙1）人件費'!C15</f>
        <v>440</v>
      </c>
      <c r="H10" s="11" t="s">
        <v>135</v>
      </c>
      <c r="I10" s="9"/>
      <c r="J10" s="9" t="s">
        <v>144</v>
      </c>
      <c r="K10" s="12" t="s">
        <v>1</v>
      </c>
      <c r="L10" s="10">
        <v>5200</v>
      </c>
      <c r="M10" s="9" t="s">
        <v>3</v>
      </c>
      <c r="N10" s="10">
        <f>G10*L10</f>
        <v>2288000</v>
      </c>
      <c r="O10" s="21" t="s">
        <v>5</v>
      </c>
    </row>
    <row r="11" spans="1:15" ht="24.75" customHeight="1">
      <c r="A11" s="13"/>
      <c r="B11" s="14"/>
      <c r="C11" s="19"/>
      <c r="D11" s="14"/>
      <c r="E11" s="16" t="s">
        <v>42</v>
      </c>
      <c r="F11" s="14"/>
      <c r="G11" s="14">
        <f>'（別紙1）人件費'!D15</f>
        <v>428</v>
      </c>
      <c r="H11" s="16" t="s">
        <v>135</v>
      </c>
      <c r="I11" s="14"/>
      <c r="J11" s="14" t="s">
        <v>144</v>
      </c>
      <c r="K11" s="15" t="s">
        <v>2</v>
      </c>
      <c r="L11" s="8">
        <v>4000</v>
      </c>
      <c r="M11" s="14" t="s">
        <v>3</v>
      </c>
      <c r="N11" s="8">
        <f>G11*L11</f>
        <v>1712000</v>
      </c>
      <c r="O11" s="17"/>
    </row>
    <row r="12" spans="1:15" ht="24.75" customHeight="1">
      <c r="A12" s="13"/>
      <c r="B12" s="14"/>
      <c r="C12" s="19"/>
      <c r="D12" s="14"/>
      <c r="E12" s="16" t="s">
        <v>43</v>
      </c>
      <c r="F12" s="14"/>
      <c r="G12" s="14">
        <f>'（別紙1）人件費'!E15</f>
        <v>393</v>
      </c>
      <c r="H12" s="16" t="s">
        <v>135</v>
      </c>
      <c r="I12" s="14"/>
      <c r="J12" s="14" t="s">
        <v>144</v>
      </c>
      <c r="K12" s="15" t="s">
        <v>2</v>
      </c>
      <c r="L12" s="8">
        <v>2900</v>
      </c>
      <c r="M12" s="14" t="s">
        <v>3</v>
      </c>
      <c r="N12" s="8">
        <f>G12*L12</f>
        <v>1139700</v>
      </c>
      <c r="O12" s="17"/>
    </row>
    <row r="13" spans="1:15" ht="24.75" customHeight="1">
      <c r="A13" s="171" t="s">
        <v>44</v>
      </c>
      <c r="B13" s="172"/>
      <c r="C13" s="22">
        <f>N13</f>
        <v>5139700</v>
      </c>
      <c r="D13" s="14"/>
      <c r="E13" s="14"/>
      <c r="F13" s="14"/>
      <c r="G13" s="14"/>
      <c r="H13" s="14"/>
      <c r="I13" s="14"/>
      <c r="J13" s="14"/>
      <c r="K13" s="15"/>
      <c r="L13" s="25" t="s">
        <v>37</v>
      </c>
      <c r="M13" s="26"/>
      <c r="N13" s="36">
        <f>SUM(N10:N12)</f>
        <v>5139700</v>
      </c>
      <c r="O13" s="17"/>
    </row>
    <row r="14" spans="1:15" ht="12.75" customHeight="1">
      <c r="A14" s="29"/>
      <c r="B14" s="30"/>
      <c r="C14" s="32"/>
      <c r="D14" s="33"/>
      <c r="E14" s="33"/>
      <c r="F14" s="33"/>
      <c r="G14" s="33"/>
      <c r="H14" s="33"/>
      <c r="I14" s="33"/>
      <c r="J14" s="33"/>
      <c r="K14" s="34"/>
      <c r="L14" s="25"/>
      <c r="M14" s="26"/>
      <c r="N14" s="27"/>
      <c r="O14" s="35"/>
    </row>
    <row r="15" spans="1:15" ht="24.75" customHeight="1">
      <c r="A15" s="31" t="s">
        <v>9</v>
      </c>
      <c r="B15" s="24"/>
      <c r="C15" s="19"/>
      <c r="D15" s="14"/>
      <c r="E15" s="14"/>
      <c r="F15" s="14"/>
      <c r="G15" s="14"/>
      <c r="H15" s="14"/>
      <c r="I15" s="14"/>
      <c r="J15" s="14"/>
      <c r="K15" s="15"/>
      <c r="L15" s="8"/>
      <c r="M15" s="14"/>
      <c r="N15" s="8"/>
      <c r="O15" s="17"/>
    </row>
    <row r="16" spans="1:15" ht="24.75" customHeight="1">
      <c r="A16" s="13"/>
      <c r="B16" s="23" t="s">
        <v>111</v>
      </c>
      <c r="C16" s="22">
        <f>N17</f>
        <v>240000</v>
      </c>
      <c r="D16" s="14"/>
      <c r="E16" s="16" t="s">
        <v>56</v>
      </c>
      <c r="F16" s="14"/>
      <c r="G16" s="14">
        <v>4</v>
      </c>
      <c r="H16" s="14" t="s">
        <v>7</v>
      </c>
      <c r="I16" s="14">
        <v>3</v>
      </c>
      <c r="J16" s="14" t="s">
        <v>8</v>
      </c>
      <c r="K16" s="15" t="s">
        <v>1</v>
      </c>
      <c r="L16" s="8">
        <v>20000</v>
      </c>
      <c r="M16" s="14" t="s">
        <v>3</v>
      </c>
      <c r="N16" s="8">
        <f>G16*I16*L16</f>
        <v>240000</v>
      </c>
      <c r="O16" s="17"/>
    </row>
    <row r="17" spans="1:15" ht="24.75" customHeight="1">
      <c r="A17" s="13"/>
      <c r="B17" s="24"/>
      <c r="C17" s="19"/>
      <c r="D17" s="14"/>
      <c r="E17" s="14"/>
      <c r="F17" s="14"/>
      <c r="G17" s="14"/>
      <c r="H17" s="14"/>
      <c r="I17" s="14"/>
      <c r="J17" s="14"/>
      <c r="K17" s="15"/>
      <c r="L17" s="25" t="s">
        <v>37</v>
      </c>
      <c r="M17" s="26"/>
      <c r="N17" s="27">
        <f>N16</f>
        <v>240000</v>
      </c>
      <c r="O17" s="17"/>
    </row>
    <row r="18" spans="1:15" ht="24.75" customHeight="1">
      <c r="A18" s="13"/>
      <c r="B18" s="24"/>
      <c r="C18" s="19"/>
      <c r="D18" s="14"/>
      <c r="E18" s="14"/>
      <c r="F18" s="14"/>
      <c r="G18" s="14"/>
      <c r="H18" s="14"/>
      <c r="I18" s="14"/>
      <c r="J18" s="14"/>
      <c r="K18" s="15"/>
      <c r="L18" s="8"/>
      <c r="M18" s="14"/>
      <c r="N18" s="8"/>
      <c r="O18" s="17"/>
    </row>
    <row r="19" spans="1:15" ht="24.75" customHeight="1">
      <c r="A19" s="13"/>
      <c r="B19" s="23" t="s">
        <v>112</v>
      </c>
      <c r="C19" s="22">
        <f>N20</f>
        <v>207600</v>
      </c>
      <c r="D19" s="14"/>
      <c r="E19" s="16"/>
      <c r="F19" s="14"/>
      <c r="G19" s="14"/>
      <c r="H19" s="14"/>
      <c r="I19" s="14">
        <v>1</v>
      </c>
      <c r="J19" s="14" t="s">
        <v>64</v>
      </c>
      <c r="K19" s="15" t="s">
        <v>11</v>
      </c>
      <c r="L19" s="8">
        <f>'（別紙2）旅費'!K34</f>
        <v>217980</v>
      </c>
      <c r="M19" s="14" t="s">
        <v>22</v>
      </c>
      <c r="N19" s="8">
        <f>I19*L19</f>
        <v>217980</v>
      </c>
      <c r="O19" s="17" t="s">
        <v>12</v>
      </c>
    </row>
    <row r="20" spans="1:15" ht="24.75" customHeight="1">
      <c r="A20" s="13"/>
      <c r="B20" s="24"/>
      <c r="C20" s="19"/>
      <c r="D20" s="14"/>
      <c r="E20" s="14"/>
      <c r="F20" s="14"/>
      <c r="G20" s="14"/>
      <c r="H20" s="173" t="s">
        <v>39</v>
      </c>
      <c r="I20" s="173"/>
      <c r="J20" s="162">
        <f>N19</f>
        <v>217980</v>
      </c>
      <c r="K20" s="162"/>
      <c r="L20" s="28" t="s">
        <v>38</v>
      </c>
      <c r="M20" s="26"/>
      <c r="N20" s="27">
        <f>ROUNDUP(J20/1.05,0)</f>
        <v>207600</v>
      </c>
      <c r="O20" s="17"/>
    </row>
    <row r="21" spans="1:15" ht="24.75" customHeight="1">
      <c r="A21" s="13"/>
      <c r="B21" s="24"/>
      <c r="C21" s="19"/>
      <c r="D21" s="14"/>
      <c r="E21" s="14"/>
      <c r="F21" s="14"/>
      <c r="G21" s="14"/>
      <c r="H21" s="14"/>
      <c r="I21" s="14"/>
      <c r="J21" s="14"/>
      <c r="K21" s="15"/>
      <c r="L21" s="169"/>
      <c r="M21" s="169"/>
      <c r="N21" s="8"/>
      <c r="O21" s="17"/>
    </row>
    <row r="22" spans="1:15" ht="24.75" customHeight="1">
      <c r="A22" s="13"/>
      <c r="B22" s="23" t="s">
        <v>30</v>
      </c>
      <c r="C22" s="22">
        <f>N22</f>
        <v>300000</v>
      </c>
      <c r="D22" s="14"/>
      <c r="E22" s="16" t="s">
        <v>137</v>
      </c>
      <c r="F22" s="14"/>
      <c r="G22" s="14"/>
      <c r="H22" s="14"/>
      <c r="I22" s="14">
        <v>1</v>
      </c>
      <c r="J22" s="14" t="s">
        <v>64</v>
      </c>
      <c r="K22" s="15" t="s">
        <v>27</v>
      </c>
      <c r="L22" s="8">
        <f>'（別紙3）消耗品費'!G8</f>
        <v>300000</v>
      </c>
      <c r="M22" s="14" t="s">
        <v>3</v>
      </c>
      <c r="N22" s="8">
        <f>L22</f>
        <v>300000</v>
      </c>
      <c r="O22" s="17" t="s">
        <v>68</v>
      </c>
    </row>
    <row r="23" spans="1:15" ht="24.75" customHeight="1">
      <c r="A23" s="13"/>
      <c r="B23" s="24"/>
      <c r="C23" s="19"/>
      <c r="D23" s="14"/>
      <c r="E23" s="14"/>
      <c r="F23" s="14"/>
      <c r="G23" s="14"/>
      <c r="H23" s="14"/>
      <c r="I23" s="14"/>
      <c r="J23" s="14"/>
      <c r="K23" s="15"/>
      <c r="L23" s="25" t="s">
        <v>37</v>
      </c>
      <c r="M23" s="26"/>
      <c r="N23" s="27">
        <f>SUM(N22)</f>
        <v>300000</v>
      </c>
      <c r="O23" s="17"/>
    </row>
    <row r="24" spans="1:15" ht="24.75" customHeight="1">
      <c r="A24" s="13"/>
      <c r="B24" s="24"/>
      <c r="C24" s="19"/>
      <c r="D24" s="14"/>
      <c r="E24" s="14"/>
      <c r="F24" s="14"/>
      <c r="G24" s="14"/>
      <c r="H24" s="14"/>
      <c r="I24" s="14"/>
      <c r="J24" s="14"/>
      <c r="K24" s="15"/>
      <c r="L24" s="8"/>
      <c r="M24" s="14"/>
      <c r="N24" s="8"/>
      <c r="O24" s="17"/>
    </row>
    <row r="25" spans="1:15" ht="24.75" customHeight="1">
      <c r="A25" s="13"/>
      <c r="B25" s="23" t="s">
        <v>29</v>
      </c>
      <c r="C25" s="22">
        <f>N26</f>
        <v>517000</v>
      </c>
      <c r="D25" s="14"/>
      <c r="E25" s="16" t="s">
        <v>108</v>
      </c>
      <c r="F25" s="16"/>
      <c r="I25" s="14">
        <f>'（別紙1）人件費'!F15</f>
        <v>470</v>
      </c>
      <c r="J25" s="55" t="s">
        <v>135</v>
      </c>
      <c r="K25" s="15" t="s">
        <v>2</v>
      </c>
      <c r="L25" s="8">
        <v>1100</v>
      </c>
      <c r="M25" s="14" t="s">
        <v>3</v>
      </c>
      <c r="N25" s="8">
        <f>I25*L25</f>
        <v>517000</v>
      </c>
      <c r="O25" s="17" t="s">
        <v>100</v>
      </c>
    </row>
    <row r="26" spans="1:15" ht="24.75" customHeight="1">
      <c r="A26" s="13"/>
      <c r="B26" s="24"/>
      <c r="C26" s="19"/>
      <c r="D26" s="14"/>
      <c r="E26" s="14"/>
      <c r="F26" s="14"/>
      <c r="G26" s="14"/>
      <c r="H26" s="14"/>
      <c r="I26" s="14"/>
      <c r="J26" s="14"/>
      <c r="K26" s="15"/>
      <c r="L26" s="25" t="s">
        <v>37</v>
      </c>
      <c r="M26" s="26"/>
      <c r="N26" s="27">
        <f>SUM(N25:N25)</f>
        <v>517000</v>
      </c>
      <c r="O26" s="17"/>
    </row>
    <row r="27" spans="1:15" ht="24.75" customHeight="1">
      <c r="A27" s="13"/>
      <c r="B27" s="24"/>
      <c r="C27" s="19"/>
      <c r="D27" s="14"/>
      <c r="E27" s="14"/>
      <c r="F27" s="14"/>
      <c r="G27" s="14"/>
      <c r="H27" s="14"/>
      <c r="I27" s="14"/>
      <c r="J27" s="14"/>
      <c r="K27" s="15"/>
      <c r="L27" s="8"/>
      <c r="M27" s="14"/>
      <c r="N27" s="8"/>
      <c r="O27" s="17"/>
    </row>
    <row r="28" spans="1:15" ht="24.75" customHeight="1">
      <c r="A28" s="13"/>
      <c r="B28" s="23" t="s">
        <v>25</v>
      </c>
      <c r="C28" s="22">
        <f>N30</f>
        <v>67000</v>
      </c>
      <c r="D28" s="14"/>
      <c r="E28" s="16" t="s">
        <v>67</v>
      </c>
      <c r="F28" s="14"/>
      <c r="G28" s="14"/>
      <c r="H28" s="14"/>
      <c r="I28" s="14">
        <v>18</v>
      </c>
      <c r="J28" s="14" t="s">
        <v>26</v>
      </c>
      <c r="K28" s="15" t="s">
        <v>27</v>
      </c>
      <c r="L28" s="8">
        <v>1500</v>
      </c>
      <c r="M28" s="14" t="s">
        <v>3</v>
      </c>
      <c r="N28" s="8">
        <f>I28*L28</f>
        <v>27000</v>
      </c>
      <c r="O28" s="17"/>
    </row>
    <row r="29" spans="1:15" ht="24.75" customHeight="1">
      <c r="A29" s="13"/>
      <c r="B29" s="23"/>
      <c r="C29" s="22"/>
      <c r="D29" s="14"/>
      <c r="E29" s="16" t="s">
        <v>71</v>
      </c>
      <c r="F29" s="14"/>
      <c r="G29" s="14"/>
      <c r="H29" s="14"/>
      <c r="I29" s="14">
        <v>5</v>
      </c>
      <c r="J29" s="14" t="s">
        <v>26</v>
      </c>
      <c r="K29" s="15" t="s">
        <v>27</v>
      </c>
      <c r="L29" s="8">
        <v>8000</v>
      </c>
      <c r="M29" s="14" t="s">
        <v>3</v>
      </c>
      <c r="N29" s="8">
        <f>I29*L29</f>
        <v>40000</v>
      </c>
      <c r="O29" s="17"/>
    </row>
    <row r="30" spans="1:15" ht="24.75" customHeight="1">
      <c r="A30" s="13"/>
      <c r="B30" s="23"/>
      <c r="C30" s="19"/>
      <c r="D30" s="14"/>
      <c r="E30" s="45"/>
      <c r="F30" s="14"/>
      <c r="G30" s="14"/>
      <c r="H30" s="14"/>
      <c r="I30" s="14"/>
      <c r="J30" s="14"/>
      <c r="K30" s="15"/>
      <c r="L30" s="25" t="s">
        <v>37</v>
      </c>
      <c r="M30" s="26"/>
      <c r="N30" s="27">
        <f>SUM(N28:N29)</f>
        <v>67000</v>
      </c>
      <c r="O30" s="17"/>
    </row>
    <row r="31" spans="1:15" ht="24.75" customHeight="1">
      <c r="A31" s="13"/>
      <c r="B31" s="23"/>
      <c r="C31" s="19"/>
      <c r="D31" s="14"/>
      <c r="E31" s="14"/>
      <c r="F31" s="14"/>
      <c r="G31" s="14"/>
      <c r="H31" s="14"/>
      <c r="I31" s="14"/>
      <c r="J31" s="14"/>
      <c r="K31" s="15"/>
      <c r="L31" s="8"/>
      <c r="M31" s="14"/>
      <c r="N31" s="8"/>
      <c r="O31" s="17"/>
    </row>
    <row r="32" spans="1:15" ht="24.75" customHeight="1">
      <c r="A32" s="13"/>
      <c r="B32" s="77" t="s">
        <v>90</v>
      </c>
      <c r="C32" s="22">
        <f>N33</f>
        <v>915</v>
      </c>
      <c r="D32" s="14"/>
      <c r="E32" s="167" t="s">
        <v>91</v>
      </c>
      <c r="F32" s="167"/>
      <c r="G32" s="14"/>
      <c r="H32" s="14"/>
      <c r="I32" s="14">
        <v>12</v>
      </c>
      <c r="J32" s="14" t="s">
        <v>10</v>
      </c>
      <c r="K32" s="15" t="s">
        <v>27</v>
      </c>
      <c r="L32" s="8">
        <v>80</v>
      </c>
      <c r="M32" s="14" t="s">
        <v>3</v>
      </c>
      <c r="N32" s="8">
        <f>I32*L32</f>
        <v>960</v>
      </c>
      <c r="O32" s="17"/>
    </row>
    <row r="33" spans="1:15" ht="24.75" customHeight="1">
      <c r="A33" s="13"/>
      <c r="B33" s="24"/>
      <c r="C33" s="19"/>
      <c r="D33" s="14"/>
      <c r="E33" s="45" t="s">
        <v>93</v>
      </c>
      <c r="F33" s="14"/>
      <c r="G33" s="14"/>
      <c r="H33" s="173" t="s">
        <v>39</v>
      </c>
      <c r="I33" s="173"/>
      <c r="J33" s="162">
        <f>N32</f>
        <v>960</v>
      </c>
      <c r="K33" s="162"/>
      <c r="L33" s="28" t="s">
        <v>38</v>
      </c>
      <c r="M33" s="26"/>
      <c r="N33" s="27">
        <f>ROUNDUP(J33/1.05,0)</f>
        <v>915</v>
      </c>
      <c r="O33" s="17"/>
    </row>
    <row r="34" spans="1:15" ht="24.75" customHeight="1">
      <c r="A34" s="13"/>
      <c r="B34" s="24"/>
      <c r="C34" s="19"/>
      <c r="D34" s="14"/>
      <c r="E34" s="14"/>
      <c r="F34" s="14"/>
      <c r="G34" s="14"/>
      <c r="H34" s="14"/>
      <c r="I34" s="14"/>
      <c r="J34" s="14"/>
      <c r="K34" s="15"/>
      <c r="L34" s="8"/>
      <c r="M34" s="14"/>
      <c r="N34" s="8"/>
      <c r="O34" s="17"/>
    </row>
    <row r="35" spans="1:15" ht="24.75" customHeight="1">
      <c r="A35" s="13"/>
      <c r="B35" s="77" t="s">
        <v>28</v>
      </c>
      <c r="C35" s="22">
        <f>N37</f>
        <v>956000</v>
      </c>
      <c r="D35" s="14"/>
      <c r="E35" s="167" t="s">
        <v>62</v>
      </c>
      <c r="F35" s="167"/>
      <c r="G35" s="14"/>
      <c r="H35" s="14"/>
      <c r="I35" s="14">
        <v>3</v>
      </c>
      <c r="J35" s="14" t="s">
        <v>10</v>
      </c>
      <c r="K35" s="15" t="s">
        <v>27</v>
      </c>
      <c r="L35" s="8">
        <v>52000</v>
      </c>
      <c r="M35" s="14" t="s">
        <v>3</v>
      </c>
      <c r="N35" s="8">
        <f>I35*L35</f>
        <v>156000</v>
      </c>
      <c r="O35" s="17"/>
    </row>
    <row r="36" spans="1:15" ht="24.75" customHeight="1">
      <c r="A36" s="13"/>
      <c r="B36" s="77"/>
      <c r="C36" s="22"/>
      <c r="D36" s="14"/>
      <c r="E36" s="54" t="s">
        <v>92</v>
      </c>
      <c r="F36" s="52"/>
      <c r="G36" s="14"/>
      <c r="H36" s="14"/>
      <c r="I36" s="14">
        <v>10</v>
      </c>
      <c r="J36" s="14" t="s">
        <v>102</v>
      </c>
      <c r="K36" s="15" t="s">
        <v>27</v>
      </c>
      <c r="L36" s="8">
        <v>80000</v>
      </c>
      <c r="M36" s="14" t="s">
        <v>3</v>
      </c>
      <c r="N36" s="8">
        <f>I36*L36</f>
        <v>800000</v>
      </c>
      <c r="O36" s="17"/>
    </row>
    <row r="37" spans="1:15" ht="24.75" customHeight="1">
      <c r="A37" s="13"/>
      <c r="B37" s="24"/>
      <c r="C37" s="19"/>
      <c r="D37" s="14"/>
      <c r="E37" s="49"/>
      <c r="F37" s="14"/>
      <c r="G37" s="14"/>
      <c r="H37" s="14"/>
      <c r="I37" s="14"/>
      <c r="J37" s="14"/>
      <c r="K37" s="15"/>
      <c r="L37" s="25" t="s">
        <v>37</v>
      </c>
      <c r="M37" s="26"/>
      <c r="N37" s="27">
        <f>SUM(N35:N36)</f>
        <v>956000</v>
      </c>
      <c r="O37" s="17"/>
    </row>
    <row r="38" spans="1:15" ht="24.75" customHeight="1">
      <c r="A38" s="13"/>
      <c r="B38" s="24"/>
      <c r="C38" s="19"/>
      <c r="D38" s="14"/>
      <c r="E38" s="14"/>
      <c r="F38" s="14"/>
      <c r="G38" s="14"/>
      <c r="H38" s="14"/>
      <c r="I38" s="14"/>
      <c r="J38" s="14"/>
      <c r="K38" s="15"/>
      <c r="L38" s="8"/>
      <c r="M38" s="14"/>
      <c r="N38" s="8"/>
      <c r="O38" s="17"/>
    </row>
    <row r="39" spans="1:15" ht="24.75" customHeight="1">
      <c r="A39" s="13"/>
      <c r="B39" s="23" t="s">
        <v>41</v>
      </c>
      <c r="C39" s="22">
        <f>N40</f>
        <v>3600</v>
      </c>
      <c r="D39" s="14"/>
      <c r="E39" s="16" t="s">
        <v>63</v>
      </c>
      <c r="F39" s="14"/>
      <c r="I39" s="14">
        <v>18</v>
      </c>
      <c r="J39" s="14" t="s">
        <v>4</v>
      </c>
      <c r="K39" s="15" t="s">
        <v>2</v>
      </c>
      <c r="L39" s="8">
        <v>200</v>
      </c>
      <c r="M39" s="14" t="s">
        <v>3</v>
      </c>
      <c r="N39" s="8">
        <f>I39*L39</f>
        <v>3600</v>
      </c>
      <c r="O39" s="17"/>
    </row>
    <row r="40" spans="1:15" ht="24.75" customHeight="1">
      <c r="A40" s="13"/>
      <c r="B40" s="24"/>
      <c r="C40" s="19"/>
      <c r="D40" s="14"/>
      <c r="E40" s="49" t="s">
        <v>89</v>
      </c>
      <c r="F40" s="14"/>
      <c r="G40" s="14"/>
      <c r="H40" s="14"/>
      <c r="I40" s="14"/>
      <c r="J40" s="14"/>
      <c r="K40" s="15"/>
      <c r="L40" s="25" t="s">
        <v>37</v>
      </c>
      <c r="M40" s="26"/>
      <c r="N40" s="27">
        <f>SUM(N39)</f>
        <v>3600</v>
      </c>
      <c r="O40" s="17"/>
    </row>
    <row r="41" spans="1:15" ht="24.75" customHeight="1">
      <c r="A41" s="13"/>
      <c r="B41" s="24"/>
      <c r="C41" s="19"/>
      <c r="D41" s="14"/>
      <c r="E41" s="14"/>
      <c r="F41" s="14"/>
      <c r="G41" s="14"/>
      <c r="H41" s="14"/>
      <c r="I41" s="14"/>
      <c r="J41" s="14"/>
      <c r="K41" s="15"/>
      <c r="L41" s="8"/>
      <c r="M41" s="14"/>
      <c r="N41" s="8"/>
      <c r="O41" s="17"/>
    </row>
    <row r="42" spans="1:15" ht="24.75" customHeight="1">
      <c r="A42" s="13"/>
      <c r="B42" s="23" t="s">
        <v>96</v>
      </c>
      <c r="C42" s="22">
        <f>N42</f>
        <v>100000</v>
      </c>
      <c r="D42" s="14"/>
      <c r="E42" s="16" t="s">
        <v>99</v>
      </c>
      <c r="F42" s="14"/>
      <c r="G42" s="14"/>
      <c r="H42" s="14"/>
      <c r="I42" s="14">
        <v>1</v>
      </c>
      <c r="J42" s="14" t="s">
        <v>64</v>
      </c>
      <c r="K42" s="15" t="s">
        <v>27</v>
      </c>
      <c r="L42" s="8">
        <v>100000</v>
      </c>
      <c r="M42" s="14" t="s">
        <v>3</v>
      </c>
      <c r="N42" s="8">
        <f>L42</f>
        <v>100000</v>
      </c>
      <c r="O42" s="17"/>
    </row>
    <row r="43" spans="1:15" ht="24.75" customHeight="1">
      <c r="A43" s="13"/>
      <c r="B43" s="23"/>
      <c r="C43" s="22"/>
      <c r="D43" s="14"/>
      <c r="E43" s="16" t="s">
        <v>143</v>
      </c>
      <c r="F43" s="14"/>
      <c r="G43" s="14"/>
      <c r="H43" s="14"/>
      <c r="I43" s="14">
        <v>1</v>
      </c>
      <c r="J43" s="14" t="s">
        <v>64</v>
      </c>
      <c r="K43" s="15" t="s">
        <v>1</v>
      </c>
      <c r="L43" s="8">
        <v>200000</v>
      </c>
      <c r="M43" s="14" t="s">
        <v>3</v>
      </c>
      <c r="N43" s="8">
        <f>L43</f>
        <v>200000</v>
      </c>
      <c r="O43" s="17"/>
    </row>
    <row r="44" spans="1:15" ht="24.75" customHeight="1">
      <c r="A44" s="13"/>
      <c r="B44" s="24"/>
      <c r="C44" s="19"/>
      <c r="D44" s="14"/>
      <c r="E44" s="14"/>
      <c r="F44" s="14"/>
      <c r="G44" s="14"/>
      <c r="H44" s="14"/>
      <c r="I44" s="14"/>
      <c r="J44" s="14"/>
      <c r="K44" s="15"/>
      <c r="L44" s="25" t="s">
        <v>37</v>
      </c>
      <c r="M44" s="26"/>
      <c r="N44" s="27">
        <f>SUM(N42:N43)</f>
        <v>300000</v>
      </c>
      <c r="O44" s="17"/>
    </row>
    <row r="45" spans="1:15" ht="24.75" customHeight="1">
      <c r="A45" s="13"/>
      <c r="B45" s="24"/>
      <c r="C45" s="19"/>
      <c r="D45" s="14"/>
      <c r="E45" s="14"/>
      <c r="F45" s="14"/>
      <c r="G45" s="14"/>
      <c r="H45" s="14"/>
      <c r="I45" s="14"/>
      <c r="J45" s="14"/>
      <c r="K45" s="15"/>
      <c r="L45" s="8"/>
      <c r="M45" s="14"/>
      <c r="N45" s="8"/>
      <c r="O45" s="17"/>
    </row>
    <row r="46" spans="1:15" ht="24.75" customHeight="1">
      <c r="A46" s="13"/>
      <c r="B46" s="23" t="s">
        <v>95</v>
      </c>
      <c r="C46" s="22">
        <f>N46</f>
        <v>3039286</v>
      </c>
      <c r="D46" s="14"/>
      <c r="E46" s="16" t="s">
        <v>97</v>
      </c>
      <c r="F46" s="14"/>
      <c r="G46" s="14"/>
      <c r="H46" s="14"/>
      <c r="I46" s="14">
        <v>1</v>
      </c>
      <c r="J46" s="14" t="s">
        <v>64</v>
      </c>
      <c r="K46" s="15" t="s">
        <v>27</v>
      </c>
      <c r="L46" s="8">
        <f>'（別紙4）外注費'!C24</f>
        <v>3039286</v>
      </c>
      <c r="M46" s="14" t="s">
        <v>3</v>
      </c>
      <c r="N46" s="8">
        <f>L46</f>
        <v>3039286</v>
      </c>
      <c r="O46" s="17" t="s">
        <v>138</v>
      </c>
    </row>
    <row r="47" spans="1:15" ht="24.75" customHeight="1">
      <c r="A47" s="13"/>
      <c r="B47" s="23" t="s">
        <v>139</v>
      </c>
      <c r="C47" s="22"/>
      <c r="D47" s="14"/>
      <c r="E47" s="16" t="s">
        <v>136</v>
      </c>
      <c r="F47" s="14"/>
      <c r="G47" s="14"/>
      <c r="H47" s="14"/>
      <c r="I47" s="14"/>
      <c r="J47" s="14"/>
      <c r="K47" s="15"/>
      <c r="L47" s="8"/>
      <c r="M47" s="14"/>
      <c r="N47" s="8"/>
      <c r="O47" s="17"/>
    </row>
    <row r="48" spans="1:15" ht="24.75" customHeight="1">
      <c r="A48" s="13"/>
      <c r="B48" s="24"/>
      <c r="C48" s="19"/>
      <c r="D48" s="14"/>
      <c r="E48" s="14"/>
      <c r="F48" s="14"/>
      <c r="G48" s="14"/>
      <c r="H48" s="14"/>
      <c r="I48" s="14"/>
      <c r="J48" s="14"/>
      <c r="K48" s="15"/>
      <c r="L48" s="25" t="s">
        <v>37</v>
      </c>
      <c r="M48" s="26"/>
      <c r="N48" s="27">
        <f>SUM(N46)</f>
        <v>3039286</v>
      </c>
      <c r="O48" s="17"/>
    </row>
    <row r="49" spans="1:15" ht="24.75" customHeight="1">
      <c r="A49" s="13"/>
      <c r="B49" s="24"/>
      <c r="C49" s="19"/>
      <c r="D49" s="14"/>
      <c r="E49" s="14"/>
      <c r="F49" s="14"/>
      <c r="G49" s="14"/>
      <c r="H49" s="14"/>
      <c r="I49" s="14"/>
      <c r="J49" s="14"/>
      <c r="K49" s="15"/>
      <c r="L49" s="8"/>
      <c r="M49" s="14"/>
      <c r="N49" s="8"/>
      <c r="O49" s="17"/>
    </row>
    <row r="50" spans="1:15" ht="36" customHeight="1">
      <c r="A50" s="163" t="s">
        <v>45</v>
      </c>
      <c r="B50" s="164"/>
      <c r="C50" s="37">
        <f>SUM(C15:C49)</f>
        <v>5431401</v>
      </c>
      <c r="D50" s="38"/>
      <c r="E50" s="38"/>
      <c r="F50" s="38"/>
      <c r="G50" s="38"/>
      <c r="H50" s="38"/>
      <c r="I50" s="38"/>
      <c r="J50" s="38"/>
      <c r="K50" s="39"/>
      <c r="L50" s="40"/>
      <c r="M50" s="41"/>
      <c r="N50" s="43"/>
      <c r="O50" s="42"/>
    </row>
    <row r="51" spans="1:15" ht="35.25" customHeight="1">
      <c r="A51" s="163" t="s">
        <v>46</v>
      </c>
      <c r="B51" s="164"/>
      <c r="C51" s="37">
        <f>C13+C50</f>
        <v>10571101</v>
      </c>
      <c r="D51" s="38"/>
      <c r="E51" s="44" t="s">
        <v>65</v>
      </c>
      <c r="F51" s="38"/>
      <c r="G51" s="38"/>
      <c r="H51" s="38"/>
      <c r="I51" s="38"/>
      <c r="J51" s="38"/>
      <c r="K51" s="39"/>
      <c r="L51" s="40"/>
      <c r="M51" s="41"/>
      <c r="N51" s="43"/>
      <c r="O51" s="42"/>
    </row>
    <row r="52" spans="1:15" ht="36" customHeight="1">
      <c r="A52" s="163" t="s">
        <v>98</v>
      </c>
      <c r="B52" s="164"/>
      <c r="C52" s="37">
        <f>J52</f>
        <v>1129772</v>
      </c>
      <c r="D52" s="38"/>
      <c r="E52" s="60" t="s">
        <v>145</v>
      </c>
      <c r="F52" s="38"/>
      <c r="G52" s="38"/>
      <c r="J52" s="178">
        <f>ROUNDDOWN((C51-C46)*0.15,0)</f>
        <v>1129772</v>
      </c>
      <c r="K52" s="178"/>
      <c r="L52" s="178"/>
      <c r="M52" s="53" t="s">
        <v>47</v>
      </c>
      <c r="N52" s="51"/>
      <c r="O52" s="59"/>
    </row>
    <row r="53" spans="1:15" ht="36" customHeight="1">
      <c r="A53" s="163" t="s">
        <v>48</v>
      </c>
      <c r="B53" s="164"/>
      <c r="C53" s="37">
        <f>C51+C52</f>
        <v>11700873</v>
      </c>
      <c r="D53" s="38"/>
      <c r="E53" s="44"/>
      <c r="F53" s="38"/>
      <c r="G53" s="38"/>
      <c r="H53" s="38"/>
      <c r="I53" s="38"/>
      <c r="J53" s="38"/>
      <c r="K53" s="39"/>
      <c r="L53" s="40"/>
      <c r="M53" s="41"/>
      <c r="N53" s="43"/>
      <c r="O53" s="42"/>
    </row>
    <row r="54" spans="1:15" ht="36" customHeight="1">
      <c r="A54" s="179" t="s">
        <v>146</v>
      </c>
      <c r="B54" s="164"/>
      <c r="C54" s="37">
        <f>ROUNDDOWN(C53*0.05,0)</f>
        <v>585043</v>
      </c>
      <c r="D54" s="38"/>
      <c r="E54" s="44"/>
      <c r="F54" s="38"/>
      <c r="G54" s="38"/>
      <c r="H54" s="38"/>
      <c r="I54" s="38"/>
      <c r="J54" s="38"/>
      <c r="K54" s="39"/>
      <c r="L54" s="40"/>
      <c r="M54" s="41"/>
      <c r="N54" s="43"/>
      <c r="O54" s="42"/>
    </row>
    <row r="55" spans="1:15" ht="36" customHeight="1">
      <c r="A55" s="163" t="s">
        <v>49</v>
      </c>
      <c r="B55" s="164"/>
      <c r="C55" s="37">
        <f>C53+C54</f>
        <v>12285916</v>
      </c>
      <c r="D55" s="38"/>
      <c r="E55" s="44"/>
      <c r="F55" s="38"/>
      <c r="G55" s="38"/>
      <c r="H55" s="38"/>
      <c r="I55" s="38"/>
      <c r="J55" s="38"/>
      <c r="K55" s="39"/>
      <c r="L55" s="40"/>
      <c r="M55" s="41"/>
      <c r="N55" s="43"/>
      <c r="O55" s="42"/>
    </row>
    <row r="57" spans="1:15" ht="71.25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</row>
    <row r="62" ht="14.25">
      <c r="M62" s="2" t="s">
        <v>110</v>
      </c>
    </row>
  </sheetData>
  <sheetProtection/>
  <mergeCells count="21">
    <mergeCell ref="E32:F32"/>
    <mergeCell ref="A13:B13"/>
    <mergeCell ref="A50:B50"/>
    <mergeCell ref="H20:I20"/>
    <mergeCell ref="D9:N9"/>
    <mergeCell ref="H33:I33"/>
    <mergeCell ref="A57:O57"/>
    <mergeCell ref="J52:L52"/>
    <mergeCell ref="A52:B52"/>
    <mergeCell ref="A53:B53"/>
    <mergeCell ref="A54:B54"/>
    <mergeCell ref="J20:K20"/>
    <mergeCell ref="A55:B55"/>
    <mergeCell ref="A2:O2"/>
    <mergeCell ref="A9:B9"/>
    <mergeCell ref="J33:K33"/>
    <mergeCell ref="E35:F35"/>
    <mergeCell ref="A51:B51"/>
    <mergeCell ref="A7:O7"/>
    <mergeCell ref="L21:M21"/>
    <mergeCell ref="N8:O8"/>
  </mergeCells>
  <printOptions horizontalCentered="1"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BreakPreview" zoomScale="85" zoomScaleSheetLayoutView="85" zoomScalePageLayoutView="0" workbookViewId="0" topLeftCell="A1">
      <selection activeCell="Q6" sqref="Q6:Q7"/>
    </sheetView>
  </sheetViews>
  <sheetFormatPr defaultColWidth="9.00390625" defaultRowHeight="13.5"/>
  <cols>
    <col min="1" max="1" width="2.50390625" style="2" customWidth="1"/>
    <col min="2" max="2" width="34.00390625" style="2" customWidth="1"/>
    <col min="3" max="6" width="10.875" style="2" customWidth="1"/>
    <col min="7" max="16384" width="9.00390625" style="2" customWidth="1"/>
  </cols>
  <sheetData>
    <row r="1" spans="1:6" ht="29.25" customHeight="1">
      <c r="A1" s="48" t="s">
        <v>106</v>
      </c>
      <c r="B1" s="5"/>
      <c r="F1" s="2" t="s">
        <v>51</v>
      </c>
    </row>
    <row r="2" ht="6.75" customHeight="1"/>
    <row r="3" spans="1:6" ht="25.5" customHeight="1" thickBot="1">
      <c r="A3" s="5" t="s">
        <v>107</v>
      </c>
      <c r="B3" s="48"/>
      <c r="F3" s="6" t="s">
        <v>134</v>
      </c>
    </row>
    <row r="4" spans="1:6" ht="27" customHeight="1">
      <c r="A4" s="180" t="s">
        <v>66</v>
      </c>
      <c r="B4" s="181"/>
      <c r="C4" s="61" t="s">
        <v>52</v>
      </c>
      <c r="D4" s="61" t="s">
        <v>53</v>
      </c>
      <c r="E4" s="61" t="s">
        <v>54</v>
      </c>
      <c r="F4" s="62" t="s">
        <v>105</v>
      </c>
    </row>
    <row r="5" spans="1:6" ht="27" customHeight="1">
      <c r="A5" s="63" t="s">
        <v>115</v>
      </c>
      <c r="B5" s="56"/>
      <c r="C5" s="38"/>
      <c r="D5" s="38"/>
      <c r="E5" s="38"/>
      <c r="F5" s="64"/>
    </row>
    <row r="6" spans="1:6" ht="27" customHeight="1">
      <c r="A6" s="65"/>
      <c r="B6" s="50" t="s">
        <v>116</v>
      </c>
      <c r="C6" s="42">
        <v>70</v>
      </c>
      <c r="D6" s="42">
        <v>70</v>
      </c>
      <c r="E6" s="42">
        <v>70</v>
      </c>
      <c r="F6" s="66">
        <v>70</v>
      </c>
    </row>
    <row r="7" spans="1:6" ht="27" customHeight="1">
      <c r="A7" s="63" t="s">
        <v>117</v>
      </c>
      <c r="B7" s="56"/>
      <c r="C7" s="38"/>
      <c r="D7" s="38"/>
      <c r="E7" s="38"/>
      <c r="F7" s="64"/>
    </row>
    <row r="8" spans="1:6" ht="27" customHeight="1">
      <c r="A8" s="67"/>
      <c r="B8" s="57" t="s">
        <v>118</v>
      </c>
      <c r="C8" s="35">
        <v>140</v>
      </c>
      <c r="D8" s="35">
        <v>120</v>
      </c>
      <c r="E8" s="35">
        <v>100</v>
      </c>
      <c r="F8" s="68">
        <v>100</v>
      </c>
    </row>
    <row r="9" spans="1:7" ht="27" customHeight="1">
      <c r="A9" s="71" t="s">
        <v>104</v>
      </c>
      <c r="B9" s="72"/>
      <c r="C9" s="73"/>
      <c r="D9" s="73"/>
      <c r="E9" s="73"/>
      <c r="F9" s="74"/>
      <c r="G9" s="75"/>
    </row>
    <row r="10" spans="1:6" ht="27" customHeight="1">
      <c r="A10" s="65"/>
      <c r="B10" s="50" t="s">
        <v>121</v>
      </c>
      <c r="C10" s="42">
        <v>70</v>
      </c>
      <c r="D10" s="42">
        <v>70</v>
      </c>
      <c r="E10" s="42">
        <v>70</v>
      </c>
      <c r="F10" s="66">
        <v>100</v>
      </c>
    </row>
    <row r="11" spans="1:6" ht="27" customHeight="1">
      <c r="A11" s="65"/>
      <c r="B11" s="50" t="s">
        <v>73</v>
      </c>
      <c r="C11" s="42">
        <v>70</v>
      </c>
      <c r="D11" s="42">
        <v>70</v>
      </c>
      <c r="E11" s="42">
        <v>35</v>
      </c>
      <c r="F11" s="66">
        <v>100</v>
      </c>
    </row>
    <row r="12" spans="1:6" ht="27" customHeight="1">
      <c r="A12" s="182" t="s">
        <v>74</v>
      </c>
      <c r="B12" s="183"/>
      <c r="C12" s="42">
        <v>20</v>
      </c>
      <c r="D12" s="42">
        <v>20</v>
      </c>
      <c r="E12" s="42">
        <v>40</v>
      </c>
      <c r="F12" s="66">
        <v>30</v>
      </c>
    </row>
    <row r="13" spans="1:6" ht="27" customHeight="1">
      <c r="A13" s="182" t="s">
        <v>119</v>
      </c>
      <c r="B13" s="183"/>
      <c r="C13" s="42"/>
      <c r="D13" s="42">
        <v>8</v>
      </c>
      <c r="E13" s="42">
        <v>8</v>
      </c>
      <c r="F13" s="66"/>
    </row>
    <row r="14" spans="1:6" ht="27" customHeight="1">
      <c r="A14" s="182" t="s">
        <v>81</v>
      </c>
      <c r="B14" s="183"/>
      <c r="C14" s="42">
        <v>70</v>
      </c>
      <c r="D14" s="42">
        <v>70</v>
      </c>
      <c r="E14" s="42">
        <v>70</v>
      </c>
      <c r="F14" s="66">
        <v>70</v>
      </c>
    </row>
    <row r="15" spans="1:6" ht="27" customHeight="1" thickBot="1">
      <c r="A15" s="185" t="s">
        <v>55</v>
      </c>
      <c r="B15" s="186"/>
      <c r="C15" s="69">
        <f>SUM(C5:C14)</f>
        <v>440</v>
      </c>
      <c r="D15" s="69">
        <f>SUM(D5:D14)</f>
        <v>428</v>
      </c>
      <c r="E15" s="69">
        <f>SUM(E5:E14)</f>
        <v>393</v>
      </c>
      <c r="F15" s="70">
        <f>SUM(F5:F14)</f>
        <v>470</v>
      </c>
    </row>
    <row r="16" spans="1:6" s="58" customFormat="1" ht="26.25" customHeight="1">
      <c r="A16" s="184"/>
      <c r="B16" s="184"/>
      <c r="C16" s="184"/>
      <c r="D16" s="184"/>
      <c r="E16" s="184"/>
      <c r="F16" s="184"/>
    </row>
    <row r="17" ht="19.5" customHeight="1"/>
    <row r="18" ht="19.5" customHeight="1"/>
    <row r="19" ht="19.5" customHeight="1"/>
    <row r="20" ht="19.5" customHeight="1"/>
    <row r="21" ht="45.75" customHeight="1"/>
    <row r="22" ht="19.5" customHeight="1"/>
    <row r="23" ht="19.5" customHeight="1"/>
    <row r="24" ht="39.75" customHeight="1"/>
    <row r="25" ht="19.5" customHeight="1"/>
    <row r="26" ht="7.5" customHeight="1"/>
    <row r="27" ht="19.5" customHeight="1"/>
    <row r="28" ht="19.5" customHeight="1"/>
    <row r="29" ht="51" customHeight="1"/>
  </sheetData>
  <sheetProtection/>
  <mergeCells count="6">
    <mergeCell ref="A4:B4"/>
    <mergeCell ref="A12:B12"/>
    <mergeCell ref="A13:B13"/>
    <mergeCell ref="A16:F16"/>
    <mergeCell ref="A15:B15"/>
    <mergeCell ref="A14:B14"/>
  </mergeCells>
  <printOptions horizontalCentered="1"/>
  <pageMargins left="1.1023622047244095" right="1.1023622047244095" top="0.984251968503937" bottom="0.984251968503937" header="0.5118110236220472" footer="0.5118110236220472"/>
  <pageSetup cellComments="asDisplayed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view="pageBreakPreview" zoomScale="85" zoomScaleSheetLayoutView="85" zoomScalePageLayoutView="0" workbookViewId="0" topLeftCell="A16">
      <selection activeCell="Q6" sqref="Q6:Q7"/>
    </sheetView>
  </sheetViews>
  <sheetFormatPr defaultColWidth="9.00390625" defaultRowHeight="13.5"/>
  <cols>
    <col min="1" max="2" width="4.00390625" style="2" customWidth="1"/>
    <col min="3" max="3" width="12.00390625" style="87" customWidth="1"/>
    <col min="4" max="4" width="16.25390625" style="87" customWidth="1"/>
    <col min="5" max="5" width="4.00390625" style="2" customWidth="1"/>
    <col min="6" max="6" width="17.875" style="87" customWidth="1"/>
    <col min="7" max="7" width="10.00390625" style="7" customWidth="1"/>
    <col min="8" max="8" width="3.25390625" style="2" customWidth="1"/>
    <col min="9" max="9" width="4.25390625" style="2" customWidth="1"/>
    <col min="10" max="10" width="3.625" style="2" customWidth="1"/>
    <col min="11" max="11" width="13.375" style="7" customWidth="1"/>
    <col min="12" max="16384" width="9.00390625" style="2" customWidth="1"/>
  </cols>
  <sheetData>
    <row r="1" spans="1:11" ht="29.25" customHeight="1">
      <c r="A1" s="47" t="s">
        <v>58</v>
      </c>
      <c r="B1" s="48"/>
      <c r="K1" s="7" t="s">
        <v>57</v>
      </c>
    </row>
    <row r="2" spans="1:2" ht="8.25" customHeight="1">
      <c r="A2" s="48"/>
      <c r="B2" s="48"/>
    </row>
    <row r="3" ht="22.5" customHeight="1" thickBot="1">
      <c r="K3" s="86" t="s">
        <v>20</v>
      </c>
    </row>
    <row r="4" spans="1:11" ht="23.25" customHeight="1" thickBot="1">
      <c r="A4" s="187" t="s">
        <v>77</v>
      </c>
      <c r="B4" s="188"/>
      <c r="C4" s="189"/>
      <c r="D4" s="197" t="s">
        <v>79</v>
      </c>
      <c r="E4" s="198"/>
      <c r="F4" s="199"/>
      <c r="G4" s="200" t="s">
        <v>76</v>
      </c>
      <c r="H4" s="201"/>
      <c r="I4" s="201"/>
      <c r="J4" s="202"/>
      <c r="K4" s="106" t="s">
        <v>75</v>
      </c>
    </row>
    <row r="5" spans="1:11" ht="33" customHeight="1">
      <c r="A5" s="107" t="s">
        <v>109</v>
      </c>
      <c r="B5" s="108"/>
      <c r="C5" s="109"/>
      <c r="D5" s="109"/>
      <c r="E5" s="110"/>
      <c r="F5" s="109"/>
      <c r="G5" s="111"/>
      <c r="H5" s="110"/>
      <c r="I5" s="110"/>
      <c r="J5" s="110"/>
      <c r="K5" s="112"/>
    </row>
    <row r="6" spans="1:11" ht="27.75" customHeight="1">
      <c r="A6" s="113"/>
      <c r="B6" s="114" t="s">
        <v>86</v>
      </c>
      <c r="C6" s="115"/>
      <c r="D6" s="115"/>
      <c r="E6" s="9"/>
      <c r="F6" s="115"/>
      <c r="G6" s="10"/>
      <c r="H6" s="9"/>
      <c r="I6" s="9"/>
      <c r="J6" s="9"/>
      <c r="K6" s="116"/>
    </row>
    <row r="7" spans="1:11" ht="27.75" customHeight="1">
      <c r="A7" s="117"/>
      <c r="B7" s="13"/>
      <c r="C7" s="118" t="s">
        <v>16</v>
      </c>
      <c r="D7" s="119" t="s">
        <v>14</v>
      </c>
      <c r="E7" s="9" t="s">
        <v>13</v>
      </c>
      <c r="F7" s="120" t="s">
        <v>17</v>
      </c>
      <c r="G7" s="121">
        <v>1110</v>
      </c>
      <c r="H7" s="9" t="s">
        <v>50</v>
      </c>
      <c r="I7" s="9">
        <v>2</v>
      </c>
      <c r="J7" s="122" t="s">
        <v>15</v>
      </c>
      <c r="K7" s="116">
        <f>G7*I7</f>
        <v>2220</v>
      </c>
    </row>
    <row r="8" spans="1:11" ht="27.75" customHeight="1">
      <c r="A8" s="117"/>
      <c r="B8" s="13"/>
      <c r="C8" s="82" t="s">
        <v>18</v>
      </c>
      <c r="D8" s="123"/>
      <c r="E8" s="38"/>
      <c r="F8" s="124"/>
      <c r="G8" s="125">
        <v>2200</v>
      </c>
      <c r="H8" s="38" t="s">
        <v>50</v>
      </c>
      <c r="I8" s="38">
        <v>1</v>
      </c>
      <c r="J8" s="83" t="s">
        <v>15</v>
      </c>
      <c r="K8" s="126">
        <f>G8*I8</f>
        <v>2200</v>
      </c>
    </row>
    <row r="9" spans="1:11" ht="27.75" customHeight="1">
      <c r="A9" s="117"/>
      <c r="B9" s="13"/>
      <c r="C9" s="123"/>
      <c r="D9" s="124"/>
      <c r="E9" s="38"/>
      <c r="F9" s="124"/>
      <c r="G9" s="125"/>
      <c r="H9" s="38"/>
      <c r="I9" s="190" t="s">
        <v>19</v>
      </c>
      <c r="J9" s="191"/>
      <c r="K9" s="126">
        <f>SUM(K7:K8)</f>
        <v>4420</v>
      </c>
    </row>
    <row r="10" spans="1:11" s="134" customFormat="1" ht="27.75" customHeight="1">
      <c r="A10" s="127"/>
      <c r="B10" s="128"/>
      <c r="C10" s="129" t="s">
        <v>75</v>
      </c>
      <c r="D10" s="130">
        <f>K9</f>
        <v>4420</v>
      </c>
      <c r="E10" s="131" t="s">
        <v>84</v>
      </c>
      <c r="F10" s="132">
        <v>1</v>
      </c>
      <c r="G10" s="133" t="s">
        <v>83</v>
      </c>
      <c r="H10" s="131">
        <v>3</v>
      </c>
      <c r="I10" s="131" t="s">
        <v>82</v>
      </c>
      <c r="J10" s="131" t="s">
        <v>85</v>
      </c>
      <c r="K10" s="100">
        <f>D10*F10*H10</f>
        <v>13260</v>
      </c>
    </row>
    <row r="11" spans="1:11" ht="27.75" customHeight="1">
      <c r="A11" s="113"/>
      <c r="B11" s="114" t="s">
        <v>87</v>
      </c>
      <c r="C11" s="115"/>
      <c r="D11" s="115"/>
      <c r="E11" s="9"/>
      <c r="F11" s="115"/>
      <c r="G11" s="10"/>
      <c r="H11" s="9"/>
      <c r="I11" s="9"/>
      <c r="J11" s="9"/>
      <c r="K11" s="116"/>
    </row>
    <row r="12" spans="1:11" ht="27.75" customHeight="1">
      <c r="A12" s="117"/>
      <c r="B12" s="13"/>
      <c r="C12" s="118" t="s">
        <v>16</v>
      </c>
      <c r="D12" s="115" t="s">
        <v>60</v>
      </c>
      <c r="E12" s="9" t="s">
        <v>13</v>
      </c>
      <c r="F12" s="115" t="s">
        <v>17</v>
      </c>
      <c r="G12" s="121">
        <v>8510</v>
      </c>
      <c r="H12" s="9" t="s">
        <v>50</v>
      </c>
      <c r="I12" s="9">
        <v>2</v>
      </c>
      <c r="J12" s="122" t="s">
        <v>15</v>
      </c>
      <c r="K12" s="116">
        <f>G12*I12</f>
        <v>17020</v>
      </c>
    </row>
    <row r="13" spans="1:11" ht="27.75" customHeight="1">
      <c r="A13" s="117"/>
      <c r="B13" s="13"/>
      <c r="C13" s="82" t="s">
        <v>59</v>
      </c>
      <c r="D13" s="124" t="s">
        <v>61</v>
      </c>
      <c r="E13" s="38" t="s">
        <v>13</v>
      </c>
      <c r="F13" s="124" t="s">
        <v>17</v>
      </c>
      <c r="G13" s="92">
        <v>5240</v>
      </c>
      <c r="H13" s="38" t="s">
        <v>50</v>
      </c>
      <c r="I13" s="38">
        <v>2</v>
      </c>
      <c r="J13" s="83" t="s">
        <v>15</v>
      </c>
      <c r="K13" s="126">
        <f>G13*I13</f>
        <v>10480</v>
      </c>
    </row>
    <row r="14" spans="1:11" ht="27.75" customHeight="1">
      <c r="A14" s="117"/>
      <c r="B14" s="13"/>
      <c r="C14" s="135" t="s">
        <v>18</v>
      </c>
      <c r="D14" s="136"/>
      <c r="E14" s="14"/>
      <c r="F14" s="124"/>
      <c r="G14" s="125">
        <v>2200</v>
      </c>
      <c r="H14" s="38" t="s">
        <v>50</v>
      </c>
      <c r="I14" s="38">
        <v>1</v>
      </c>
      <c r="J14" s="83" t="s">
        <v>15</v>
      </c>
      <c r="K14" s="137">
        <f>G14*I14</f>
        <v>2200</v>
      </c>
    </row>
    <row r="15" spans="1:11" ht="27.75" customHeight="1">
      <c r="A15" s="117"/>
      <c r="B15" s="13"/>
      <c r="C15" s="123"/>
      <c r="D15" s="124"/>
      <c r="E15" s="38"/>
      <c r="F15" s="124"/>
      <c r="G15" s="125"/>
      <c r="H15" s="38"/>
      <c r="I15" s="190" t="s">
        <v>19</v>
      </c>
      <c r="J15" s="191"/>
      <c r="K15" s="96">
        <f>SUM(K12:K14)</f>
        <v>29700</v>
      </c>
    </row>
    <row r="16" spans="1:11" s="134" customFormat="1" ht="27.75" customHeight="1">
      <c r="A16" s="127"/>
      <c r="B16" s="128"/>
      <c r="C16" s="129" t="s">
        <v>75</v>
      </c>
      <c r="D16" s="130">
        <f>K15</f>
        <v>29700</v>
      </c>
      <c r="E16" s="131" t="s">
        <v>84</v>
      </c>
      <c r="F16" s="132">
        <v>1</v>
      </c>
      <c r="G16" s="133" t="s">
        <v>83</v>
      </c>
      <c r="H16" s="131">
        <v>3</v>
      </c>
      <c r="I16" s="131" t="s">
        <v>82</v>
      </c>
      <c r="J16" s="131" t="s">
        <v>85</v>
      </c>
      <c r="K16" s="100">
        <f>D16*F16*H16</f>
        <v>89100</v>
      </c>
    </row>
    <row r="17" spans="1:11" ht="27.75" customHeight="1">
      <c r="A17" s="138"/>
      <c r="B17" s="11" t="s">
        <v>88</v>
      </c>
      <c r="C17" s="115"/>
      <c r="D17" s="115"/>
      <c r="E17" s="9"/>
      <c r="F17" s="115"/>
      <c r="G17" s="10"/>
      <c r="H17" s="9"/>
      <c r="I17" s="9"/>
      <c r="J17" s="9"/>
      <c r="K17" s="116"/>
    </row>
    <row r="18" spans="1:11" ht="27.75" customHeight="1">
      <c r="A18" s="117"/>
      <c r="B18" s="13"/>
      <c r="C18" s="118" t="s">
        <v>16</v>
      </c>
      <c r="D18" s="119" t="s">
        <v>14</v>
      </c>
      <c r="E18" s="9" t="s">
        <v>13</v>
      </c>
      <c r="F18" s="120" t="s">
        <v>17</v>
      </c>
      <c r="G18" s="10">
        <v>1110</v>
      </c>
      <c r="H18" s="9" t="s">
        <v>50</v>
      </c>
      <c r="I18" s="9">
        <v>2</v>
      </c>
      <c r="J18" s="9" t="s">
        <v>15</v>
      </c>
      <c r="K18" s="139">
        <f>G18*I18</f>
        <v>2220</v>
      </c>
    </row>
    <row r="19" spans="1:11" ht="27.75" customHeight="1">
      <c r="A19" s="117"/>
      <c r="B19" s="13"/>
      <c r="C19" s="82" t="s">
        <v>18</v>
      </c>
      <c r="D19" s="123"/>
      <c r="E19" s="38"/>
      <c r="F19" s="124"/>
      <c r="G19" s="125">
        <v>2200</v>
      </c>
      <c r="H19" s="38" t="s">
        <v>50</v>
      </c>
      <c r="I19" s="38">
        <v>1</v>
      </c>
      <c r="J19" s="38" t="s">
        <v>15</v>
      </c>
      <c r="K19" s="96">
        <f>G19*I19</f>
        <v>2200</v>
      </c>
    </row>
    <row r="20" spans="1:11" ht="27.75" customHeight="1">
      <c r="A20" s="117"/>
      <c r="B20" s="13"/>
      <c r="C20" s="140"/>
      <c r="D20" s="136"/>
      <c r="E20" s="14"/>
      <c r="F20" s="136"/>
      <c r="G20" s="8"/>
      <c r="H20" s="14"/>
      <c r="I20" s="194" t="s">
        <v>19</v>
      </c>
      <c r="J20" s="194"/>
      <c r="K20" s="141">
        <f>SUM(K18:K19)</f>
        <v>4420</v>
      </c>
    </row>
    <row r="21" spans="1:11" s="134" customFormat="1" ht="27.75" customHeight="1" thickBot="1">
      <c r="A21" s="142"/>
      <c r="B21" s="143"/>
      <c r="C21" s="144" t="s">
        <v>75</v>
      </c>
      <c r="D21" s="145">
        <f>K20</f>
        <v>4420</v>
      </c>
      <c r="E21" s="146" t="s">
        <v>84</v>
      </c>
      <c r="F21" s="147">
        <v>1</v>
      </c>
      <c r="G21" s="148" t="s">
        <v>83</v>
      </c>
      <c r="H21" s="146">
        <v>3</v>
      </c>
      <c r="I21" s="146" t="s">
        <v>82</v>
      </c>
      <c r="J21" s="146" t="s">
        <v>85</v>
      </c>
      <c r="K21" s="149">
        <f>D21*F21*H21</f>
        <v>13260</v>
      </c>
    </row>
    <row r="22" spans="1:11" ht="33" customHeight="1">
      <c r="A22" s="107" t="s">
        <v>120</v>
      </c>
      <c r="B22" s="108"/>
      <c r="C22" s="109"/>
      <c r="D22" s="109"/>
      <c r="E22" s="110"/>
      <c r="F22" s="109"/>
      <c r="G22" s="111"/>
      <c r="H22" s="110"/>
      <c r="I22" s="110"/>
      <c r="J22" s="110"/>
      <c r="K22" s="112"/>
    </row>
    <row r="23" spans="1:11" ht="27.75" customHeight="1">
      <c r="A23" s="113"/>
      <c r="B23" s="114" t="s">
        <v>78</v>
      </c>
      <c r="C23" s="115"/>
      <c r="D23" s="115"/>
      <c r="E23" s="9"/>
      <c r="F23" s="115"/>
      <c r="G23" s="10"/>
      <c r="H23" s="9"/>
      <c r="I23" s="9"/>
      <c r="J23" s="9"/>
      <c r="K23" s="116"/>
    </row>
    <row r="24" spans="1:11" ht="27.75" customHeight="1">
      <c r="A24" s="117"/>
      <c r="B24" s="13"/>
      <c r="C24" s="118" t="s">
        <v>16</v>
      </c>
      <c r="D24" s="119" t="s">
        <v>17</v>
      </c>
      <c r="E24" s="9" t="s">
        <v>13</v>
      </c>
      <c r="F24" s="120" t="s">
        <v>14</v>
      </c>
      <c r="G24" s="121">
        <v>1110</v>
      </c>
      <c r="H24" s="9" t="s">
        <v>50</v>
      </c>
      <c r="I24" s="9">
        <v>2</v>
      </c>
      <c r="J24" s="122" t="s">
        <v>15</v>
      </c>
      <c r="K24" s="116">
        <f>G24*I24</f>
        <v>2220</v>
      </c>
    </row>
    <row r="25" spans="1:11" ht="27.75" customHeight="1">
      <c r="A25" s="117"/>
      <c r="B25" s="13"/>
      <c r="C25" s="82" t="s">
        <v>18</v>
      </c>
      <c r="D25" s="123"/>
      <c r="E25" s="38"/>
      <c r="F25" s="124"/>
      <c r="G25" s="125">
        <v>2200</v>
      </c>
      <c r="H25" s="38" t="s">
        <v>50</v>
      </c>
      <c r="I25" s="38">
        <v>1</v>
      </c>
      <c r="J25" s="83" t="s">
        <v>15</v>
      </c>
      <c r="K25" s="126">
        <f>G25*I25</f>
        <v>2200</v>
      </c>
    </row>
    <row r="26" spans="1:11" ht="27.75" customHeight="1">
      <c r="A26" s="117"/>
      <c r="B26" s="13"/>
      <c r="C26" s="123"/>
      <c r="D26" s="124"/>
      <c r="E26" s="38"/>
      <c r="F26" s="124"/>
      <c r="G26" s="125"/>
      <c r="H26" s="38"/>
      <c r="I26" s="190" t="s">
        <v>19</v>
      </c>
      <c r="J26" s="191"/>
      <c r="K26" s="126">
        <f>SUM(K24:K25)</f>
        <v>4420</v>
      </c>
    </row>
    <row r="27" spans="1:11" s="134" customFormat="1" ht="27.75" customHeight="1">
      <c r="A27" s="127"/>
      <c r="B27" s="128"/>
      <c r="C27" s="129" t="s">
        <v>75</v>
      </c>
      <c r="D27" s="130">
        <f>K26</f>
        <v>4420</v>
      </c>
      <c r="E27" s="131" t="s">
        <v>84</v>
      </c>
      <c r="F27" s="132">
        <v>1</v>
      </c>
      <c r="G27" s="133" t="s">
        <v>83</v>
      </c>
      <c r="H27" s="131">
        <v>3</v>
      </c>
      <c r="I27" s="131" t="s">
        <v>82</v>
      </c>
      <c r="J27" s="131" t="s">
        <v>85</v>
      </c>
      <c r="K27" s="100">
        <f>D27*F27*H27</f>
        <v>13260</v>
      </c>
    </row>
    <row r="28" spans="1:11" ht="27.75" customHeight="1">
      <c r="A28" s="113"/>
      <c r="B28" s="114" t="s">
        <v>80</v>
      </c>
      <c r="C28" s="115"/>
      <c r="D28" s="115"/>
      <c r="E28" s="9"/>
      <c r="F28" s="115"/>
      <c r="G28" s="10"/>
      <c r="H28" s="9"/>
      <c r="I28" s="9"/>
      <c r="J28" s="9"/>
      <c r="K28" s="116"/>
    </row>
    <row r="29" spans="1:11" ht="27.75" customHeight="1">
      <c r="A29" s="117"/>
      <c r="B29" s="13"/>
      <c r="C29" s="118" t="s">
        <v>16</v>
      </c>
      <c r="D29" s="115" t="s">
        <v>17</v>
      </c>
      <c r="E29" s="9" t="s">
        <v>13</v>
      </c>
      <c r="F29" s="115" t="s">
        <v>60</v>
      </c>
      <c r="G29" s="121">
        <v>8510</v>
      </c>
      <c r="H29" s="9" t="s">
        <v>50</v>
      </c>
      <c r="I29" s="9">
        <v>2</v>
      </c>
      <c r="J29" s="122" t="s">
        <v>15</v>
      </c>
      <c r="K29" s="116">
        <f>G29*I29</f>
        <v>17020</v>
      </c>
    </row>
    <row r="30" spans="1:11" ht="27.75" customHeight="1">
      <c r="A30" s="117"/>
      <c r="B30" s="13"/>
      <c r="C30" s="82" t="s">
        <v>59</v>
      </c>
      <c r="D30" s="124" t="s">
        <v>17</v>
      </c>
      <c r="E30" s="38" t="s">
        <v>13</v>
      </c>
      <c r="F30" s="124" t="s">
        <v>61</v>
      </c>
      <c r="G30" s="92">
        <v>5240</v>
      </c>
      <c r="H30" s="38" t="s">
        <v>50</v>
      </c>
      <c r="I30" s="38">
        <v>2</v>
      </c>
      <c r="J30" s="83" t="s">
        <v>15</v>
      </c>
      <c r="K30" s="126">
        <f>G30*I30</f>
        <v>10480</v>
      </c>
    </row>
    <row r="31" spans="1:11" ht="27.75" customHeight="1">
      <c r="A31" s="117"/>
      <c r="B31" s="13"/>
      <c r="C31" s="135" t="s">
        <v>18</v>
      </c>
      <c r="D31" s="136"/>
      <c r="E31" s="14"/>
      <c r="F31" s="124"/>
      <c r="G31" s="125">
        <v>2200</v>
      </c>
      <c r="H31" s="38" t="s">
        <v>50</v>
      </c>
      <c r="I31" s="38">
        <v>1</v>
      </c>
      <c r="J31" s="83" t="s">
        <v>15</v>
      </c>
      <c r="K31" s="137">
        <f>G31*I31</f>
        <v>2200</v>
      </c>
    </row>
    <row r="32" spans="1:11" ht="27.75" customHeight="1">
      <c r="A32" s="117"/>
      <c r="B32" s="13"/>
      <c r="C32" s="119"/>
      <c r="D32" s="115"/>
      <c r="E32" s="9"/>
      <c r="F32" s="115"/>
      <c r="G32" s="10"/>
      <c r="H32" s="9"/>
      <c r="I32" s="195" t="s">
        <v>19</v>
      </c>
      <c r="J32" s="196"/>
      <c r="K32" s="139">
        <f>SUM(K29:K31)</f>
        <v>29700</v>
      </c>
    </row>
    <row r="33" spans="1:11" s="134" customFormat="1" ht="27.75" customHeight="1" thickBot="1">
      <c r="A33" s="142"/>
      <c r="B33" s="143"/>
      <c r="C33" s="144" t="s">
        <v>75</v>
      </c>
      <c r="D33" s="145">
        <f>K32</f>
        <v>29700</v>
      </c>
      <c r="E33" s="146" t="s">
        <v>84</v>
      </c>
      <c r="F33" s="147">
        <v>1</v>
      </c>
      <c r="G33" s="148" t="s">
        <v>83</v>
      </c>
      <c r="H33" s="146">
        <v>3</v>
      </c>
      <c r="I33" s="146" t="s">
        <v>82</v>
      </c>
      <c r="J33" s="146" t="s">
        <v>85</v>
      </c>
      <c r="K33" s="149">
        <f>D33*F33*H33</f>
        <v>89100</v>
      </c>
    </row>
    <row r="34" spans="1:11" ht="27.75" customHeight="1" thickBot="1">
      <c r="A34" s="150"/>
      <c r="B34" s="105"/>
      <c r="C34" s="104"/>
      <c r="D34" s="104"/>
      <c r="E34" s="105"/>
      <c r="F34" s="104"/>
      <c r="G34" s="151"/>
      <c r="H34" s="105"/>
      <c r="I34" s="192" t="s">
        <v>21</v>
      </c>
      <c r="J34" s="193"/>
      <c r="K34" s="152">
        <f>K33+K27+K21+K16+K10</f>
        <v>217980</v>
      </c>
    </row>
    <row r="35" spans="1:11" ht="27.75" customHeight="1">
      <c r="A35" s="153"/>
      <c r="B35" s="154"/>
      <c r="C35" s="155"/>
      <c r="D35" s="155"/>
      <c r="E35" s="154"/>
      <c r="F35" s="155"/>
      <c r="G35" s="156"/>
      <c r="H35" s="154"/>
      <c r="I35" s="157"/>
      <c r="J35" s="157"/>
      <c r="K35" s="158"/>
    </row>
    <row r="36" spans="1:11" ht="27.75" customHeight="1">
      <c r="A36" s="76"/>
      <c r="B36" s="159"/>
      <c r="C36" s="160"/>
      <c r="D36" s="160"/>
      <c r="E36" s="159"/>
      <c r="F36" s="160"/>
      <c r="G36" s="161"/>
      <c r="H36" s="159"/>
      <c r="I36" s="159"/>
      <c r="J36" s="159"/>
      <c r="K36" s="161"/>
    </row>
    <row r="37" spans="1:11" ht="27.75" customHeight="1">
      <c r="A37" s="76"/>
      <c r="B37" s="159"/>
      <c r="C37" s="160"/>
      <c r="D37" s="160"/>
      <c r="E37" s="159"/>
      <c r="F37" s="160"/>
      <c r="G37" s="161"/>
      <c r="H37" s="159"/>
      <c r="I37" s="159"/>
      <c r="J37" s="159"/>
      <c r="K37" s="161"/>
    </row>
    <row r="38" spans="1:11" ht="27.75" customHeight="1">
      <c r="A38" s="76"/>
      <c r="B38" s="159"/>
      <c r="C38" s="160"/>
      <c r="D38" s="160"/>
      <c r="E38" s="159"/>
      <c r="F38" s="160"/>
      <c r="G38" s="161"/>
      <c r="H38" s="159"/>
      <c r="I38" s="159"/>
      <c r="J38" s="159"/>
      <c r="K38" s="161"/>
    </row>
    <row r="39" spans="1:11" ht="27.75" customHeight="1">
      <c r="A39" s="76"/>
      <c r="B39" s="159"/>
      <c r="C39" s="160"/>
      <c r="D39" s="160"/>
      <c r="E39" s="159"/>
      <c r="F39" s="160"/>
      <c r="G39" s="161"/>
      <c r="H39" s="159"/>
      <c r="I39" s="159"/>
      <c r="J39" s="159"/>
      <c r="K39" s="161"/>
    </row>
    <row r="40" spans="1:11" ht="27.75" customHeight="1">
      <c r="A40" s="76"/>
      <c r="B40" s="159"/>
      <c r="C40" s="160"/>
      <c r="D40" s="160"/>
      <c r="E40" s="159"/>
      <c r="F40" s="160"/>
      <c r="G40" s="161"/>
      <c r="H40" s="159"/>
      <c r="I40" s="159"/>
      <c r="J40" s="159"/>
      <c r="K40" s="161"/>
    </row>
  </sheetData>
  <sheetProtection/>
  <mergeCells count="9">
    <mergeCell ref="A4:C4"/>
    <mergeCell ref="I26:J26"/>
    <mergeCell ref="I34:J34"/>
    <mergeCell ref="I9:J9"/>
    <mergeCell ref="I20:J20"/>
    <mergeCell ref="I15:J15"/>
    <mergeCell ref="I32:J32"/>
    <mergeCell ref="D4:F4"/>
    <mergeCell ref="G4:J4"/>
  </mergeCells>
  <printOptions horizontalCentered="1"/>
  <pageMargins left="0.984251968503937" right="1.062992125984252" top="0.5511811023622047" bottom="0.4724409448818898" header="0.5118110236220472" footer="0.5118110236220472"/>
  <pageSetup cellComments="asDisplayed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zoomScale="85" zoomScaleSheetLayoutView="85" zoomScalePageLayoutView="0" workbookViewId="0" topLeftCell="A1">
      <selection activeCell="Q6" sqref="Q6:Q7"/>
    </sheetView>
  </sheetViews>
  <sheetFormatPr defaultColWidth="9.00390625" defaultRowHeight="13.5"/>
  <cols>
    <col min="1" max="1" width="22.625" style="2" customWidth="1"/>
    <col min="2" max="2" width="15.75390625" style="2" customWidth="1"/>
    <col min="3" max="3" width="6.875" style="86" customWidth="1"/>
    <col min="4" max="4" width="5.875" style="2" customWidth="1"/>
    <col min="5" max="5" width="4.625" style="2" customWidth="1"/>
    <col min="6" max="6" width="11.00390625" style="86" bestFit="1" customWidth="1"/>
    <col min="7" max="7" width="14.25390625" style="86" customWidth="1"/>
    <col min="8" max="8" width="1.12109375" style="2" customWidth="1"/>
    <col min="9" max="16384" width="9.00390625" style="2" customWidth="1"/>
  </cols>
  <sheetData>
    <row r="1" spans="1:7" ht="30" customHeight="1">
      <c r="A1" s="48" t="s">
        <v>69</v>
      </c>
      <c r="G1" s="7" t="s">
        <v>70</v>
      </c>
    </row>
    <row r="2" ht="9.75" customHeight="1"/>
    <row r="3" spans="1:7" ht="25.5" customHeight="1" thickBot="1">
      <c r="A3" s="5" t="s">
        <v>94</v>
      </c>
      <c r="B3" s="87"/>
      <c r="G3" s="86" t="s">
        <v>20</v>
      </c>
    </row>
    <row r="4" spans="1:7" ht="30" customHeight="1">
      <c r="A4" s="88" t="s">
        <v>31</v>
      </c>
      <c r="B4" s="61" t="s">
        <v>32</v>
      </c>
      <c r="C4" s="203" t="s">
        <v>33</v>
      </c>
      <c r="D4" s="203"/>
      <c r="E4" s="203" t="s">
        <v>35</v>
      </c>
      <c r="F4" s="203"/>
      <c r="G4" s="89" t="s">
        <v>36</v>
      </c>
    </row>
    <row r="5" spans="1:7" ht="30" customHeight="1">
      <c r="A5" s="90" t="s">
        <v>123</v>
      </c>
      <c r="B5" s="91" t="s">
        <v>122</v>
      </c>
      <c r="C5" s="92">
        <v>50</v>
      </c>
      <c r="D5" s="93" t="s">
        <v>72</v>
      </c>
      <c r="E5" s="94" t="s">
        <v>34</v>
      </c>
      <c r="F5" s="95">
        <v>3000</v>
      </c>
      <c r="G5" s="96">
        <f>ROUNDUP(C5*F5,0)</f>
        <v>150000</v>
      </c>
    </row>
    <row r="6" spans="1:7" ht="30" customHeight="1">
      <c r="A6" s="90" t="s">
        <v>124</v>
      </c>
      <c r="B6" s="91" t="s">
        <v>126</v>
      </c>
      <c r="C6" s="92">
        <v>20</v>
      </c>
      <c r="D6" s="93" t="s">
        <v>125</v>
      </c>
      <c r="E6" s="94" t="s">
        <v>34</v>
      </c>
      <c r="F6" s="95">
        <v>5000</v>
      </c>
      <c r="G6" s="96">
        <f>ROUNDUP(C6*F6,0)</f>
        <v>100000</v>
      </c>
    </row>
    <row r="7" spans="1:7" ht="30" customHeight="1">
      <c r="A7" s="90" t="s">
        <v>127</v>
      </c>
      <c r="B7" s="91"/>
      <c r="C7" s="92">
        <v>10</v>
      </c>
      <c r="D7" s="93" t="s">
        <v>125</v>
      </c>
      <c r="E7" s="94" t="s">
        <v>34</v>
      </c>
      <c r="F7" s="95">
        <v>5000</v>
      </c>
      <c r="G7" s="96">
        <f>ROUNDUP(C7*F7,0)</f>
        <v>50000</v>
      </c>
    </row>
    <row r="8" spans="1:7" ht="29.25" customHeight="1">
      <c r="A8" s="204" t="s">
        <v>19</v>
      </c>
      <c r="B8" s="205"/>
      <c r="C8" s="205"/>
      <c r="D8" s="205"/>
      <c r="E8" s="205"/>
      <c r="F8" s="206"/>
      <c r="G8" s="97">
        <f>SUM(G5:G7)</f>
        <v>300000</v>
      </c>
    </row>
    <row r="9" spans="1:11" ht="29.25" customHeight="1">
      <c r="A9" s="98"/>
      <c r="B9" s="99"/>
      <c r="C9" s="99"/>
      <c r="D9" s="99"/>
      <c r="E9" s="99"/>
      <c r="F9" s="99" t="s">
        <v>101</v>
      </c>
      <c r="G9" s="100">
        <f>ROUNDDOWN(G8*0.05,0)</f>
        <v>15000</v>
      </c>
      <c r="K9" s="78"/>
    </row>
    <row r="10" spans="1:7" ht="29.25" customHeight="1" thickBot="1">
      <c r="A10" s="101"/>
      <c r="B10" s="102"/>
      <c r="C10" s="102"/>
      <c r="D10" s="102"/>
      <c r="E10" s="102"/>
      <c r="F10" s="102" t="s">
        <v>21</v>
      </c>
      <c r="G10" s="103">
        <f>G8+G9</f>
        <v>315000</v>
      </c>
    </row>
    <row r="11" spans="1:7" ht="129.75" customHeight="1">
      <c r="A11" s="207"/>
      <c r="B11" s="207"/>
      <c r="C11" s="207"/>
      <c r="D11" s="207"/>
      <c r="E11" s="207"/>
      <c r="F11" s="207"/>
      <c r="G11" s="207"/>
    </row>
  </sheetData>
  <sheetProtection/>
  <mergeCells count="4">
    <mergeCell ref="C4:D4"/>
    <mergeCell ref="E4:F4"/>
    <mergeCell ref="A8:F8"/>
    <mergeCell ref="A11:G11"/>
  </mergeCells>
  <printOptions horizontalCentered="1"/>
  <pageMargins left="0.984251968503937" right="0.7874015748031497" top="0.984251968503937" bottom="0.984251968503937" header="0.5118110236220472" footer="0.5118110236220472"/>
  <pageSetup cellComments="asDisplayed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view="pageBreakPreview" zoomScale="85" zoomScaleSheetLayoutView="85" zoomScalePageLayoutView="0" workbookViewId="0" topLeftCell="A1">
      <selection activeCell="Q6" sqref="Q6:Q7"/>
    </sheetView>
  </sheetViews>
  <sheetFormatPr defaultColWidth="9.00390625" defaultRowHeight="13.5"/>
  <cols>
    <col min="1" max="1" width="2.625" style="2" customWidth="1"/>
    <col min="2" max="2" width="18.25390625" style="2" bestFit="1" customWidth="1"/>
    <col min="3" max="3" width="12.625" style="6" customWidth="1"/>
    <col min="4" max="4" width="1.12109375" style="2" customWidth="1"/>
    <col min="5" max="5" width="3.00390625" style="2" customWidth="1"/>
    <col min="6" max="6" width="18.875" style="2" customWidth="1"/>
    <col min="7" max="7" width="4.125" style="2" customWidth="1"/>
    <col min="8" max="8" width="5.125" style="2" customWidth="1"/>
    <col min="9" max="9" width="4.25390625" style="2" customWidth="1"/>
    <col min="10" max="10" width="5.50390625" style="2" customWidth="1"/>
    <col min="11" max="11" width="3.875" style="6" customWidth="1"/>
    <col min="12" max="12" width="12.375" style="7" bestFit="1" customWidth="1"/>
    <col min="13" max="13" width="3.125" style="2" customWidth="1"/>
    <col min="14" max="14" width="13.875" style="7" customWidth="1"/>
    <col min="15" max="15" width="12.625" style="2" customWidth="1"/>
    <col min="16" max="17" width="9.00390625" style="2" customWidth="1"/>
    <col min="18" max="18" width="5.375" style="2" customWidth="1"/>
    <col min="19" max="16384" width="9.00390625" style="2" customWidth="1"/>
  </cols>
  <sheetData>
    <row r="1" spans="1:15" ht="18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2" t="s">
        <v>142</v>
      </c>
    </row>
    <row r="2" spans="1:15" ht="24" customHeight="1">
      <c r="A2" s="208" t="s">
        <v>141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0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22.5" customHeight="1">
      <c r="A4" s="210" t="s">
        <v>149</v>
      </c>
      <c r="B4" s="210"/>
      <c r="C4" s="84" t="s">
        <v>147</v>
      </c>
      <c r="D4" s="85"/>
      <c r="E4" s="85"/>
      <c r="F4" s="85"/>
      <c r="G4" s="46"/>
      <c r="H4" s="46"/>
      <c r="I4" s="46"/>
      <c r="J4" s="46"/>
      <c r="K4" s="46"/>
      <c r="L4" s="46"/>
      <c r="M4" s="46"/>
      <c r="N4" s="46"/>
      <c r="O4" s="46"/>
    </row>
    <row r="5" spans="1:15" ht="7.5" customHeight="1">
      <c r="A5" s="1"/>
      <c r="B5" s="80"/>
      <c r="C5" s="3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79" customFormat="1" ht="17.25">
      <c r="A6" s="209" t="s">
        <v>114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4:15" ht="17.25" customHeight="1">
      <c r="N7" s="170" t="s">
        <v>24</v>
      </c>
      <c r="O7" s="170"/>
    </row>
    <row r="8" spans="1:15" s="46" customFormat="1" ht="27.75" customHeight="1">
      <c r="A8" s="166" t="s">
        <v>23</v>
      </c>
      <c r="B8" s="166"/>
      <c r="C8" s="4" t="s">
        <v>113</v>
      </c>
      <c r="D8" s="174" t="s">
        <v>103</v>
      </c>
      <c r="E8" s="175"/>
      <c r="F8" s="175"/>
      <c r="G8" s="175"/>
      <c r="H8" s="175"/>
      <c r="I8" s="175"/>
      <c r="J8" s="175"/>
      <c r="K8" s="175"/>
      <c r="L8" s="175"/>
      <c r="M8" s="175"/>
      <c r="N8" s="176"/>
      <c r="O8" s="4" t="s">
        <v>40</v>
      </c>
    </row>
    <row r="9" spans="1:15" ht="24.75" customHeight="1">
      <c r="A9" s="20" t="s">
        <v>6</v>
      </c>
      <c r="B9" s="9"/>
      <c r="C9" s="18"/>
      <c r="D9" s="9"/>
      <c r="E9" s="11" t="s">
        <v>0</v>
      </c>
      <c r="F9" s="9"/>
      <c r="G9" s="9">
        <v>300</v>
      </c>
      <c r="H9" s="11" t="s">
        <v>135</v>
      </c>
      <c r="I9" s="9"/>
      <c r="J9" s="9"/>
      <c r="K9" s="12" t="s">
        <v>1</v>
      </c>
      <c r="L9" s="10">
        <v>4800</v>
      </c>
      <c r="M9" s="9" t="s">
        <v>3</v>
      </c>
      <c r="N9" s="10">
        <f>G9*L9</f>
        <v>1440000</v>
      </c>
      <c r="O9" s="21"/>
    </row>
    <row r="10" spans="1:15" ht="24.75" customHeight="1">
      <c r="A10" s="13"/>
      <c r="B10" s="14"/>
      <c r="C10" s="19"/>
      <c r="D10" s="14"/>
      <c r="E10" s="16" t="s">
        <v>42</v>
      </c>
      <c r="F10" s="14"/>
      <c r="G10" s="14">
        <v>200</v>
      </c>
      <c r="H10" s="16" t="s">
        <v>135</v>
      </c>
      <c r="I10" s="14"/>
      <c r="J10" s="14"/>
      <c r="K10" s="15" t="s">
        <v>1</v>
      </c>
      <c r="L10" s="8">
        <v>3900</v>
      </c>
      <c r="M10" s="14" t="s">
        <v>3</v>
      </c>
      <c r="N10" s="8">
        <f>G10*L10</f>
        <v>780000</v>
      </c>
      <c r="O10" s="17"/>
    </row>
    <row r="11" spans="1:15" ht="24.75" customHeight="1">
      <c r="A11" s="13"/>
      <c r="B11" s="14"/>
      <c r="C11" s="19"/>
      <c r="D11" s="14"/>
      <c r="E11" s="16" t="s">
        <v>43</v>
      </c>
      <c r="F11" s="14"/>
      <c r="G11" s="14">
        <v>100</v>
      </c>
      <c r="H11" s="16" t="s">
        <v>135</v>
      </c>
      <c r="I11" s="14"/>
      <c r="J11" s="14"/>
      <c r="K11" s="15" t="s">
        <v>1</v>
      </c>
      <c r="L11" s="8">
        <v>2800</v>
      </c>
      <c r="M11" s="14" t="s">
        <v>3</v>
      </c>
      <c r="N11" s="8">
        <f>G11*L11</f>
        <v>280000</v>
      </c>
      <c r="O11" s="17"/>
    </row>
    <row r="12" spans="1:15" ht="24.75" customHeight="1">
      <c r="A12" s="171" t="s">
        <v>44</v>
      </c>
      <c r="B12" s="172"/>
      <c r="C12" s="22">
        <f>N12</f>
        <v>2500000</v>
      </c>
      <c r="D12" s="14"/>
      <c r="E12" s="14"/>
      <c r="F12" s="14"/>
      <c r="G12" s="14"/>
      <c r="H12" s="14"/>
      <c r="I12" s="14"/>
      <c r="J12" s="14"/>
      <c r="K12" s="15"/>
      <c r="L12" s="25" t="s">
        <v>37</v>
      </c>
      <c r="M12" s="26"/>
      <c r="N12" s="36">
        <f>SUM(N9:N11)</f>
        <v>2500000</v>
      </c>
      <c r="O12" s="17"/>
    </row>
    <row r="13" spans="1:15" ht="12.75" customHeight="1">
      <c r="A13" s="29"/>
      <c r="B13" s="30"/>
      <c r="C13" s="32"/>
      <c r="D13" s="33"/>
      <c r="E13" s="33"/>
      <c r="F13" s="33"/>
      <c r="G13" s="33"/>
      <c r="H13" s="33"/>
      <c r="I13" s="33"/>
      <c r="J13" s="33"/>
      <c r="K13" s="34"/>
      <c r="L13" s="25"/>
      <c r="M13" s="26"/>
      <c r="N13" s="27"/>
      <c r="O13" s="35"/>
    </row>
    <row r="14" spans="1:15" ht="24.75" customHeight="1">
      <c r="A14" s="31" t="s">
        <v>9</v>
      </c>
      <c r="B14" s="24"/>
      <c r="C14" s="19"/>
      <c r="D14" s="14"/>
      <c r="E14" s="14"/>
      <c r="F14" s="14"/>
      <c r="G14" s="14"/>
      <c r="H14" s="14"/>
      <c r="I14" s="14"/>
      <c r="J14" s="14"/>
      <c r="K14" s="15"/>
      <c r="L14" s="8"/>
      <c r="M14" s="14"/>
      <c r="N14" s="8"/>
      <c r="O14" s="17"/>
    </row>
    <row r="15" spans="1:15" ht="24.75" customHeight="1">
      <c r="A15" s="13"/>
      <c r="B15" s="23" t="s">
        <v>140</v>
      </c>
      <c r="C15" s="22">
        <f>N16</f>
        <v>142858</v>
      </c>
      <c r="D15" s="14"/>
      <c r="E15" s="16"/>
      <c r="F15" s="14"/>
      <c r="G15" s="14"/>
      <c r="H15" s="14"/>
      <c r="I15" s="14">
        <v>1</v>
      </c>
      <c r="J15" s="14" t="s">
        <v>64</v>
      </c>
      <c r="K15" s="15" t="s">
        <v>1</v>
      </c>
      <c r="L15" s="8">
        <v>150000</v>
      </c>
      <c r="M15" s="14" t="s">
        <v>3</v>
      </c>
      <c r="N15" s="8">
        <f>I15*L15</f>
        <v>150000</v>
      </c>
      <c r="O15" s="17"/>
    </row>
    <row r="16" spans="1:15" ht="24.75" customHeight="1">
      <c r="A16" s="13"/>
      <c r="B16" s="24"/>
      <c r="C16" s="19"/>
      <c r="D16" s="14"/>
      <c r="E16" s="14"/>
      <c r="F16" s="14"/>
      <c r="G16" s="14"/>
      <c r="H16" s="173" t="s">
        <v>39</v>
      </c>
      <c r="I16" s="173"/>
      <c r="J16" s="162">
        <f>N15</f>
        <v>150000</v>
      </c>
      <c r="K16" s="162"/>
      <c r="L16" s="28" t="s">
        <v>38</v>
      </c>
      <c r="M16" s="26"/>
      <c r="N16" s="27">
        <f>ROUNDUP(J16/1.05,0)</f>
        <v>142858</v>
      </c>
      <c r="O16" s="17"/>
    </row>
    <row r="17" spans="1:15" ht="24.75" customHeight="1">
      <c r="A17" s="13"/>
      <c r="B17" s="24"/>
      <c r="C17" s="19"/>
      <c r="D17" s="14"/>
      <c r="E17" s="14"/>
      <c r="F17" s="14"/>
      <c r="G17" s="14"/>
      <c r="H17" s="14"/>
      <c r="I17" s="14"/>
      <c r="J17" s="14"/>
      <c r="K17" s="15"/>
      <c r="L17" s="169"/>
      <c r="M17" s="169"/>
      <c r="N17" s="8"/>
      <c r="O17" s="17"/>
    </row>
    <row r="18" spans="1:15" ht="24.75" customHeight="1">
      <c r="A18" s="13"/>
      <c r="B18" s="24"/>
      <c r="C18" s="19"/>
      <c r="D18" s="14"/>
      <c r="E18" s="14"/>
      <c r="F18" s="14"/>
      <c r="G18" s="14"/>
      <c r="H18" s="14"/>
      <c r="I18" s="14"/>
      <c r="J18" s="14"/>
      <c r="K18" s="15"/>
      <c r="L18" s="8"/>
      <c r="M18" s="14"/>
      <c r="N18" s="8"/>
      <c r="O18" s="17"/>
    </row>
    <row r="19" spans="1:15" ht="24.75" customHeight="1">
      <c r="A19" s="13"/>
      <c r="B19" s="24"/>
      <c r="C19" s="19"/>
      <c r="D19" s="14"/>
      <c r="E19" s="14"/>
      <c r="F19" s="14"/>
      <c r="G19" s="14"/>
      <c r="H19" s="14"/>
      <c r="I19" s="14"/>
      <c r="J19" s="14"/>
      <c r="K19" s="15"/>
      <c r="L19" s="8"/>
      <c r="M19" s="14"/>
      <c r="N19" s="8"/>
      <c r="O19" s="17"/>
    </row>
    <row r="20" spans="1:15" ht="24.75" customHeight="1">
      <c r="A20" s="13"/>
      <c r="B20" s="24"/>
      <c r="C20" s="19"/>
      <c r="D20" s="14"/>
      <c r="E20" s="14"/>
      <c r="F20" s="14"/>
      <c r="G20" s="14"/>
      <c r="H20" s="14"/>
      <c r="I20" s="14"/>
      <c r="J20" s="14"/>
      <c r="K20" s="15"/>
      <c r="L20" s="8"/>
      <c r="M20" s="14"/>
      <c r="N20" s="8"/>
      <c r="O20" s="17"/>
    </row>
    <row r="21" spans="1:15" ht="36" customHeight="1">
      <c r="A21" s="163" t="s">
        <v>45</v>
      </c>
      <c r="B21" s="164"/>
      <c r="C21" s="37">
        <f>SUM(C14:C18)</f>
        <v>142858</v>
      </c>
      <c r="D21" s="38"/>
      <c r="E21" s="38"/>
      <c r="F21" s="38"/>
      <c r="G21" s="38"/>
      <c r="H21" s="38"/>
      <c r="I21" s="38"/>
      <c r="J21" s="38"/>
      <c r="K21" s="39"/>
      <c r="L21" s="40"/>
      <c r="M21" s="41"/>
      <c r="N21" s="43"/>
      <c r="O21" s="42"/>
    </row>
    <row r="22" spans="1:15" ht="35.25" customHeight="1">
      <c r="A22" s="163" t="s">
        <v>46</v>
      </c>
      <c r="B22" s="164"/>
      <c r="C22" s="37">
        <f>C12+C21</f>
        <v>2642858</v>
      </c>
      <c r="D22" s="38"/>
      <c r="E22" s="44" t="s">
        <v>65</v>
      </c>
      <c r="F22" s="38"/>
      <c r="G22" s="38"/>
      <c r="H22" s="38"/>
      <c r="I22" s="38"/>
      <c r="J22" s="38"/>
      <c r="K22" s="39"/>
      <c r="L22" s="40"/>
      <c r="M22" s="41"/>
      <c r="N22" s="43"/>
      <c r="O22" s="42"/>
    </row>
    <row r="23" spans="1:15" ht="36" customHeight="1">
      <c r="A23" s="163" t="s">
        <v>98</v>
      </c>
      <c r="B23" s="164"/>
      <c r="C23" s="37">
        <f>J23</f>
        <v>396428</v>
      </c>
      <c r="D23" s="38"/>
      <c r="E23" s="60" t="s">
        <v>148</v>
      </c>
      <c r="F23" s="38"/>
      <c r="G23" s="38"/>
      <c r="J23" s="178">
        <f>ROUNDDOWN((C22)*0.15,0)</f>
        <v>396428</v>
      </c>
      <c r="K23" s="178"/>
      <c r="L23" s="178"/>
      <c r="M23" s="53" t="s">
        <v>47</v>
      </c>
      <c r="N23" s="51"/>
      <c r="O23" s="59"/>
    </row>
    <row r="24" spans="1:15" ht="36" customHeight="1">
      <c r="A24" s="163" t="s">
        <v>48</v>
      </c>
      <c r="B24" s="164"/>
      <c r="C24" s="37">
        <f>C22+C23</f>
        <v>3039286</v>
      </c>
      <c r="D24" s="38"/>
      <c r="E24" s="44"/>
      <c r="F24" s="38"/>
      <c r="G24" s="38"/>
      <c r="H24" s="38"/>
      <c r="I24" s="38"/>
      <c r="J24" s="38"/>
      <c r="K24" s="39"/>
      <c r="L24" s="40"/>
      <c r="M24" s="41"/>
      <c r="N24" s="43"/>
      <c r="O24" s="42"/>
    </row>
    <row r="25" spans="1:15" ht="36" customHeight="1">
      <c r="A25" s="179" t="s">
        <v>146</v>
      </c>
      <c r="B25" s="164"/>
      <c r="C25" s="37">
        <f>ROUNDDOWN(C24*0.05,0)</f>
        <v>151964</v>
      </c>
      <c r="D25" s="38"/>
      <c r="E25" s="44"/>
      <c r="F25" s="38"/>
      <c r="G25" s="38"/>
      <c r="H25" s="38"/>
      <c r="I25" s="38"/>
      <c r="J25" s="38"/>
      <c r="K25" s="39"/>
      <c r="L25" s="40"/>
      <c r="M25" s="41"/>
      <c r="N25" s="43"/>
      <c r="O25" s="42"/>
    </row>
    <row r="26" spans="1:15" ht="36" customHeight="1">
      <c r="A26" s="163" t="s">
        <v>49</v>
      </c>
      <c r="B26" s="164"/>
      <c r="C26" s="37">
        <f>C24+C25</f>
        <v>3191250</v>
      </c>
      <c r="D26" s="38"/>
      <c r="E26" s="44"/>
      <c r="F26" s="38"/>
      <c r="G26" s="38"/>
      <c r="H26" s="38"/>
      <c r="I26" s="38"/>
      <c r="J26" s="38"/>
      <c r="K26" s="39"/>
      <c r="L26" s="40"/>
      <c r="M26" s="41"/>
      <c r="N26" s="43"/>
      <c r="O26" s="42"/>
    </row>
    <row r="28" spans="1:15" ht="71.2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</row>
    <row r="33" spans="1:15" s="7" customFormat="1" ht="14.25">
      <c r="A33" s="2"/>
      <c r="B33" s="2"/>
      <c r="C33" s="6"/>
      <c r="D33" s="2"/>
      <c r="E33" s="2"/>
      <c r="F33" s="2"/>
      <c r="G33" s="2"/>
      <c r="H33" s="2"/>
      <c r="I33" s="2"/>
      <c r="J33" s="2"/>
      <c r="K33" s="6"/>
      <c r="M33" s="2" t="s">
        <v>110</v>
      </c>
      <c r="O33" s="2"/>
    </row>
  </sheetData>
  <sheetProtection/>
  <mergeCells count="18">
    <mergeCell ref="A25:B25"/>
    <mergeCell ref="A26:B26"/>
    <mergeCell ref="A28:O28"/>
    <mergeCell ref="A21:B21"/>
    <mergeCell ref="A22:B22"/>
    <mergeCell ref="A23:B23"/>
    <mergeCell ref="J23:L23"/>
    <mergeCell ref="A24:B24"/>
    <mergeCell ref="H16:I16"/>
    <mergeCell ref="J16:K16"/>
    <mergeCell ref="L17:M17"/>
    <mergeCell ref="A2:O2"/>
    <mergeCell ref="A6:O6"/>
    <mergeCell ref="N7:O7"/>
    <mergeCell ref="A8:B8"/>
    <mergeCell ref="D8:N8"/>
    <mergeCell ref="A12:B12"/>
    <mergeCell ref="A4:B4"/>
  </mergeCells>
  <printOptions horizontalCentered="1"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中嶋 麻理子</cp:lastModifiedBy>
  <cp:lastPrinted>2013-05-17T05:13:13Z</cp:lastPrinted>
  <dcterms:created xsi:type="dcterms:W3CDTF">2003-09-29T05:07:35Z</dcterms:created>
  <dcterms:modified xsi:type="dcterms:W3CDTF">2013-05-17T05:13:14Z</dcterms:modified>
  <cp:category/>
  <cp:version/>
  <cp:contentType/>
  <cp:contentStatus/>
</cp:coreProperties>
</file>