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AAA14684-C4B5-4EB4-9826-14A5C0D12FFB}"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I227" i="160" s="1"/>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<sst xmlns="http://schemas.openxmlformats.org/spreadsheetml/2006/main" count="24485" uniqueCount="2444">
  <si>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</si>
  <si>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</si>
  <si>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</si>
  <si>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</si>
  <si>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</si>
  <si>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</si>
  <si>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</si>
  <si>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</si>
  <si>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</si>
  <si>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</si>
  <si>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</si>
  <si>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</si>
  <si>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</si>
  <si>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</si>
  <si>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</si>
  <si>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</si>
  <si>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</si>
  <si>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</si>
  <si>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</si>
  <si>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</si>
  <si>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</si>
  <si>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</si>
  <si>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</si>
  <si>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</si>
  <si>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</si>
  <si>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</si>
  <si>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</si>
  <si>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</si>
  <si>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</si>
  <si>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</si>
  <si>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</si>
  <si>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</si>
  <si>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</si>
  <si>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</si>
  <si>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</si>
  <si>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</si>
  <si>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</si>
  <si>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</si>
  <si>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</si>
  <si>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</si>
  <si>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</si>
  <si>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</si>
  <si>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</si>
  <si>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</si>
  <si>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</si>
  <si>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</si>
  <si>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</si>
  <si>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</si>
  <si>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</si>
  <si>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</si>
  <si>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</si>
  <si>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</si>
  <si>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</si>
  <si>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</si>
  <si>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</si>
  <si>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</si>
  <si>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</si>
  <si>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</si>
  <si>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</si>
  <si>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</si>
  <si>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</si>
  <si>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</si>
  <si>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</si>
  <si>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</si>
  <si>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</si>
  <si>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</si>
  <si>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</si>
  <si>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</si>
  <si>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</si>
  <si>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</si>
  <si>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</si>
  <si>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</si>
  <si>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</si>
  <si>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</si>
  <si>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</si>
  <si>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</si>
  <si>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</si>
  <si>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</si>
  <si>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</si>
  <si>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</si>
  <si>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</si>
  <si>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</si>
  <si>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</si>
  <si>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</si>
  <si>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</si>
  <si>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</si>
  <si>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</si>
  <si>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</si>
  <si>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</si>
  <si>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</si>
  <si>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</si>
  <si>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</si>
  <si>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</si>
  <si>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</si>
  <si>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</si>
  <si>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</si>
  <si>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</si>
  <si>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</si>
  <si>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</si>
  <si>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</si>
  <si>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</si>
  <si>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</si>
  <si>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</si>
  <si>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</si>
  <si>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</si>
  <si>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</si>
  <si>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</si>
  <si>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</si>
  <si>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</si>
  <si>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</si>
  <si>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</si>
  <si>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</si>
  <si>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</si>
  <si>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</si>
  <si>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</si>
  <si>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</si>
  <si>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</si>
  <si>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</si>
  <si>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</si>
  <si>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</si>
  <si>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</si>
  <si>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</si>
  <si>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</si>
  <si>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</si>
  <si>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</si>
  <si>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</si>
  <si>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</si>
  <si>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</si>
  <si>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</si>
  <si>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</si>
  <si>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</si>
  <si>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</si>
  <si>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</si>
  <si>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</si>
  <si>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</si>
  <si>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</si>
  <si>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</si>
  <si>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</si>
  <si>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</si>
  <si>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</si>
  <si>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</si>
  <si>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</si>
  <si>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</si>
  <si>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</si>
  <si>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</si>
  <si>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</si>
  <si>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</si>
  <si>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</si>
  <si>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</si>
  <si>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</si>
  <si>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</si>
  <si>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</si>
  <si>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</si>
  <si>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</si>
  <si>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</si>
  <si>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</si>
  <si>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</si>
  <si>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</si>
  <si>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</si>
  <si>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</si>
  <si>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</si>
  <si>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</si>
  <si>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</si>
  <si>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</si>
  <si>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</si>
  <si>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</si>
  <si>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</si>
  <si>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</si>
  <si>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</si>
  <si>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</si>
  <si>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</si>
  <si>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</si>
  <si>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</si>
  <si>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</si>
  <si>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</si>
  <si>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</si>
  <si>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</si>
  <si>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</si>
  <si>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</si>
  <si>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</si>
  <si>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</si>
  <si>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</si>
  <si>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</si>
  <si>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</si>
  <si>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</si>
  <si>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</si>
  <si>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</si>
  <si>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</si>
  <si>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</si>
  <si>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</si>
  <si>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</si>
  <si>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</si>
  <si>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</si>
  <si>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</si>
  <si>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</si>
  <si>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</si>
  <si>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</si>
  <si>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</si>
  <si>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</si>
  <si>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</si>
  <si>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</si>
  <si>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</si>
  <si>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</si>
  <si>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</si>
  <si>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</si>
  <si>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</si>
  <si>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</si>
  <si>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</si>
  <si>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</si>
  <si>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</si>
  <si>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</si>
  <si>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</si>
  <si>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</si>
  <si>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</si>
  <si>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</si>
  <si>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</si>
  <si>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</si>
  <si>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</si>
  <si>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</si>
  <si>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</si>
  <si>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</si>
  <si>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</si>
  <si>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</si>
  <si>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</si>
  <si>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</si>
  <si>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</si>
  <si>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</si>
  <si>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</si>
  <si>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</si>
  <si>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</si>
  <si>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</si>
  <si>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</si>
  <si>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</si>
  <si>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</si>
  <si>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</si>
  <si>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</si>
  <si>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</si>
  <si>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</si>
  <si>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</si>
  <si>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</si>
  <si>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</si>
  <si>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</si>
  <si>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</si>
  <si>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</si>
  <si>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</si>
  <si>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</si>
  <si>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</si>
  <si>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</si>
  <si>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</si>
  <si>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</si>
  <si>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</si>
  <si>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</si>
  <si>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</si>
  <si>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</si>
  <si>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</si>
  <si>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</si>
  <si>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</si>
  <si>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</si>
  <si>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</si>
  <si>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</si>
  <si>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</si>
  <si>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</si>
  <si>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</si>
  <si>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</si>
  <si>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</si>
  <si>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</si>
  <si>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</si>
  <si>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</si>
  <si>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</si>
  <si>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</si>
  <si>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</si>
  <si>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</si>
  <si>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</si>
  <si>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</si>
  <si>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</si>
  <si>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</si>
  <si>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</si>
  <si>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</si>
  <si>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</si>
  <si>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</si>
  <si>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</si>
  <si>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</si>
  <si>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</si>
  <si>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</si>
  <si>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</si>
  <si>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</si>
  <si>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</si>
  <si>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</si>
  <si>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</si>
  <si>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</si>
  <si>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</si>
  <si>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</si>
  <si>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</si>
  <si>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</si>
  <si>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</si>
  <si>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</si>
  <si>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</si>
  <si>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</si>
  <si>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</si>
  <si>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</si>
  <si>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</si>
  <si>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</si>
  <si>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</si>
  <si>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</si>
  <si>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</si>
  <si>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</si>
  <si>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</si>
  <si>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</si>
  <si>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</si>
  <si>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</si>
  <si>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</si>
  <si>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</si>
  <si>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</si>
  <si>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</si>
  <si>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</si>
  <si>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</si>
  <si>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</si>
  <si>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</si>
  <si>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</si>
  <si>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</si>
  <si>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</si>
  <si>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</si>
  <si>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</si>
  <si>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</si>
  <si>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</si>
  <si>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</si>
  <si>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</si>
  <si>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</si>
  <si>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</si>
  <si>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</si>
  <si>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</si>
  <si>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</si>
  <si>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</si>
  <si>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</si>
  <si>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</si>
  <si>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</si>
  <si>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</si>
  <si>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</si>
  <si>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</si>
  <si>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</si>
  <si>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</si>
  <si>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</si>
  <si>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</si>
  <si>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</si>
  <si>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</si>
  <si>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</si>
  <si>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</si>
  <si>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</si>
  <si>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</si>
  <si>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</si>
  <si>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</si>
  <si>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</si>
  <si>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</si>
  <si>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</si>
  <si>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</si>
  <si>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</si>
  <si>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</si>
  <si>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</si>
  <si>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</si>
  <si>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</si>
  <si>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</si>
  <si>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</si>
  <si>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</si>
  <si>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</si>
  <si>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</si>
  <si>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</si>
  <si>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</si>
  <si>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</si>
  <si>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</si>
  <si>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</si>
  <si>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</si>
  <si>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</si>
  <si>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</si>
  <si>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</si>
  <si>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</si>
  <si>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</si>
  <si>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</si>
  <si>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</si>
  <si>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</si>
  <si>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</si>
  <si>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</si>
  <si>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</si>
  <si>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</si>
  <si>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</si>
  <si>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</si>
  <si>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</si>
  <si>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</si>
  <si>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</si>
  <si>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</si>
  <si>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</si>
  <si>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</si>
  <si>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</si>
  <si>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</si>
  <si>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</si>
  <si>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</si>
  <si>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</si>
  <si>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</si>
  <si>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</si>
  <si>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</si>
  <si>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</si>
  <si>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</si>
  <si>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</si>
  <si>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</si>
  <si>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</si>
  <si>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</si>
  <si>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</si>
  <si>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</si>
  <si>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</si>
  <si>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</si>
  <si>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</si>
  <si>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</si>
  <si>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</si>
  <si>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</si>
  <si>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</si>
  <si>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</si>
  <si>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</si>
  <si>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</si>
  <si>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</si>
  <si>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</si>
  <si>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</si>
  <si>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</si>
  <si>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</si>
  <si>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</si>
  <si>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</si>
  <si>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</si>
  <si>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</si>
  <si>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</si>
  <si>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</si>
  <si>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</si>
  <si>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</si>
  <si>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</si>
  <si>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</si>
  <si>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</si>
  <si>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</si>
  <si>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</si>
  <si>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</si>
  <si>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</si>
  <si>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</si>
  <si>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</si>
  <si>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</si>
  <si>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</si>
  <si>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</si>
  <si>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</si>
  <si>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</si>
  <si>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</si>
  <si>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</si>
  <si>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</si>
  <si>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</si>
  <si>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</si>
  <si>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</si>
  <si>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</si>
  <si>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</si>
  <si>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</si>
  <si>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</si>
  <si>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</si>
  <si>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</si>
  <si>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</si>
  <si>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</si>
  <si>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</si>
  <si>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</si>
  <si>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</si>
  <si>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</si>
  <si>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</si>
  <si>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</si>
  <si>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</si>
  <si>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</si>
  <si>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</si>
  <si>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</si>
  <si>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</si>
  <si>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</si>
  <si>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</si>
  <si>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</si>
  <si>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</si>
  <si>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</si>
  <si>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</si>
  <si>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</si>
  <si>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</si>
  <si>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</si>
  <si>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</si>
  <si>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</si>
  <si>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</si>
  <si>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</si>
  <si>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</si>
  <si>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</si>
  <si>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</si>
  <si>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</si>
  <si>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</si>
  <si>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</si>
  <si>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</si>
  <si>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</si>
  <si>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</si>
  <si>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</si>
  <si>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</si>
  <si>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</si>
  <si>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</si>
  <si>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</si>
  <si>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</si>
  <si>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</si>
  <si>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</si>
  <si>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</si>
  <si>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</si>
  <si>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</si>
  <si>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</si>
  <si>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</si>
  <si>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</si>
  <si>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</si>
  <si>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</si>
  <si>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</si>
  <si>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</si>
  <si>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</si>
  <si>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</si>
  <si>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</si>
  <si>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</si>
  <si>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</si>
  <si>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</si>
  <si>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</si>
  <si>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</si>
  <si>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</si>
  <si>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</si>
  <si>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</si>
  <si>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</si>
  <si>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</si>
  <si>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</si>
  <si>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</si>
  <si>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</si>
  <si>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</si>
  <si>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</si>
  <si>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</si>
  <si>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</si>
  <si>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</si>
  <si>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</si>
  <si>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</si>
  <si>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</si>
  <si>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</si>
  <si>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</si>
  <si>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</si>
  <si>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</si>
  <si>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</si>
  <si>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</si>
  <si>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</si>
  <si>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</si>
  <si>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</si>
  <si>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</si>
  <si>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</si>
  <si>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</si>
  <si>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</si>
  <si>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</si>
  <si>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</si>
  <si>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</si>
  <si>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</si>
  <si>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</si>
  <si>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</si>
  <si>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</si>
  <si>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</si>
  <si>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</si>
  <si>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</si>
  <si>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</si>
  <si>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</si>
  <si>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</si>
  <si>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</si>
  <si>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</si>
  <si>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</si>
  <si>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</si>
  <si>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</si>
  <si>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</si>
  <si>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</si>
  <si>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</si>
  <si>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</si>
  <si>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</si>
  <si>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</si>
  <si>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</si>
  <si>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</si>
  <si>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</si>
  <si>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</si>
  <si>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</si>
  <si>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</si>
  <si>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</si>
  <si>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</si>
  <si>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</si>
  <si>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</si>
  <si>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</si>
  <si>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</si>
  <si>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</si>
  <si>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</si>
  <si>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</si>
  <si>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</si>
  <si>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</si>
  <si>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</si>
  <si>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</si>
  <si>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</si>
  <si>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</si>
  <si>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</si>
  <si>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</si>
  <si>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</si>
  <si>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</si>
  <si>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</si>
  <si>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</si>
  <si>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</si>
  <si>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</si>
  <si>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</si>
  <si>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</si>
  <si>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</si>
  <si>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</si>
  <si>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</si>
  <si>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</si>
  <si>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</si>
  <si>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</si>
  <si>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</si>
  <si>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</si>
  <si>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</si>
  <si>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</si>
  <si>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</si>
  <si>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</si>
  <si>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</si>
  <si>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</si>
  <si>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</si>
  <si>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</si>
  <si>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</si>
  <si>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</si>
  <si>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</si>
  <si>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</si>
  <si>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</si>
  <si>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</si>
  <si>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</si>
  <si>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</si>
  <si>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</si>
  <si>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</si>
  <si>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</si>
  <si>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</si>
  <si>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</si>
  <si>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</si>
  <si>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</si>
  <si>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</si>
  <si>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</si>
  <si>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</si>
  <si>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</si>
  <si>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</si>
  <si>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</si>
  <si>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</si>
  <si>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</si>
  <si>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</si>
  <si>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</si>
  <si>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</si>
  <si>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</si>
  <si>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</si>
  <si>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</si>
  <si>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</si>
  <si>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</si>
  <si>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</si>
  <si>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</si>
  <si>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</si>
  <si>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</si>
  <si>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</si>
  <si>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</si>
  <si>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</si>
  <si>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</si>
  <si>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</si>
  <si>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</si>
  <si>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</si>
  <si>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</si>
  <si>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</si>
  <si>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</si>
  <si>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</si>
  <si>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</si>
  <si>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</si>
  <si>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</si>
  <si>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</si>
  <si>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</si>
  <si>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</si>
  <si>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</si>
  <si>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</si>
  <si>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</si>
  <si>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</si>
  <si>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</si>
  <si>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</si>
  <si>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</si>
  <si>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</si>
  <si>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</si>
  <si>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</si>
  <si>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</si>
  <si>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</si>
  <si>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</si>
  <si>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</si>
  <si>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</si>
  <si>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</si>
  <si>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</si>
  <si>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</si>
  <si>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</si>
  <si>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</si>
  <si>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</si>
  <si>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</si>
  <si>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</si>
  <si>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</si>
  <si>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</si>
  <si>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</si>
  <si>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</si>
  <si>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</si>
  <si>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</si>
  <si>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</si>
  <si>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</si>
  <si>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</si>
  <si>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</si>
  <si>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</si>
  <si>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</si>
  <si>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</si>
  <si>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</si>
  <si>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</si>
  <si>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</si>
  <si>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</si>
  <si>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</si>
  <si>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</si>
  <si>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</si>
  <si>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</si>
  <si>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</si>
  <si>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</si>
  <si>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</si>
  <si>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</si>
  <si>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</si>
  <si>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</si>
  <si>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</si>
  <si>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</si>
  <si>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</si>
  <si>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</si>
  <si>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</si>
  <si>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</si>
  <si>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</si>
  <si>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</si>
  <si>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</si>
  <si>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</si>
  <si>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</si>
  <si>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</si>
  <si>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</si>
  <si>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</si>
  <si>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</si>
  <si>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</si>
  <si>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</si>
  <si>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</si>
  <si>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</si>
  <si>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</si>
  <si>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</si>
  <si>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</si>
  <si>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</si>
  <si>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</si>
  <si>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</si>
  <si>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</si>
  <si>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</si>
  <si>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</si>
  <si>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</si>
  <si>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</si>
  <si>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</si>
  <si>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</si>
  <si>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</si>
  <si>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</si>
  <si>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</si>
  <si>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</si>
  <si>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</si>
  <si>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</si>
  <si>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</si>
  <si>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</si>
  <si>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</si>
  <si>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</si>
  <si>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</si>
  <si>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</si>
  <si>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</si>
  <si>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</si>
  <si>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</si>
  <si>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</si>
  <si>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</si>
  <si>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</si>
  <si>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</si>
  <si>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</si>
  <si>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</si>
  <si>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</si>
  <si>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</si>
  <si>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</si>
  <si>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</si>
  <si>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</si>
  <si>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</si>
  <si>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</si>
  <si>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</si>
  <si>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</si>
  <si>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</si>
  <si>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</si>
  <si>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</si>
  <si>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</si>
  <si>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</si>
  <si>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</si>
  <si>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</si>
  <si>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</si>
  <si>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</si>
  <si>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</si>
  <si>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</si>
  <si>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</si>
  <si>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</si>
  <si>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</si>
  <si>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</si>
  <si>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</si>
  <si>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</si>
  <si>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</si>
  <si>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</si>
  <si>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</si>
  <si>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</si>
  <si>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</si>
  <si>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</si>
  <si>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</si>
  <si>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</si>
  <si>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</si>
  <si>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</si>
  <si>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</si>
  <si>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</si>
  <si>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</si>
  <si>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</si>
  <si>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</si>
  <si>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</si>
  <si>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</si>
  <si>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</si>
  <si>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</si>
  <si>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</si>
  <si>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</si>
  <si>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</si>
  <si>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</si>
  <si>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</si>
  <si>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</si>
  <si>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</si>
  <si>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</si>
  <si>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</si>
  <si>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</si>
  <si>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</si>
  <si>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</si>
  <si>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</si>
  <si>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</si>
  <si>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</si>
  <si>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</si>
  <si>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</si>
  <si>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</si>
  <si>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</si>
  <si>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</si>
  <si>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</si>
  <si>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</si>
  <si>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</si>
  <si>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</si>
  <si>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</si>
  <si>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</si>
  <si>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</si>
  <si>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</si>
  <si>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</si>
  <si>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</si>
  <si>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</si>
  <si>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</si>
  <si>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</si>
  <si>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</si>
  <si>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</si>
  <si>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</si>
  <si>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</si>
  <si>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</si>
  <si>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</si>
  <si>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</si>
  <si>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</si>
  <si>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</si>
  <si>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</si>
  <si>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</si>
  <si>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</si>
  <si>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</si>
  <si>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</si>
  <si>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</si>
  <si>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</si>
  <si>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</si>
  <si>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</si>
  <si>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</si>
  <si>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</si>
  <si>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</si>
  <si>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</si>
  <si>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</si>
  <si>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</si>
  <si>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</si>
  <si>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</si>
  <si>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</si>
  <si>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</si>
  <si>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</si>
  <si>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</si>
  <si>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</si>
  <si>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</si>
  <si>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</si>
  <si>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</si>
  <si>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</si>
  <si>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</si>
  <si>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</si>
  <si>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</si>
  <si>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</si>
  <si>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</si>
  <si>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</si>
  <si>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</si>
  <si>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</si>
  <si>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</si>
  <si>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</si>
  <si>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</si>
  <si>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</si>
  <si>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</si>
  <si>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</si>
  <si>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</si>
  <si>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</si>
  <si>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</si>
  <si>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</si>
  <si>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</si>
  <si>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</si>
  <si>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</si>
  <si>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</si>
  <si>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</si>
  <si>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</si>
  <si>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</si>
  <si>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</si>
  <si>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</si>
  <si>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</si>
  <si>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</si>
  <si>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</si>
  <si>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</si>
  <si>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</si>
  <si>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</si>
  <si>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</si>
  <si>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</si>
  <si>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</si>
  <si>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</si>
  <si>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</si>
  <si>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</si>
  <si>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</si>
  <si>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</si>
  <si>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</si>
  <si>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</si>
  <si>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</si>
  <si>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</si>
  <si>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</si>
  <si>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</si>
  <si>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</si>
  <si>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</si>
  <si>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</si>
  <si>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</si>
  <si>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</si>
  <si>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</si>
  <si>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</si>
  <si>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</si>
  <si>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</si>
  <si>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</si>
  <si>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</si>
  <si>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</si>
  <si>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</si>
  <si>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</si>
  <si>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</si>
  <si>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</si>
  <si>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</si>
  <si>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</si>
  <si>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</si>
  <si>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</si>
  <si>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</si>
  <si>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</si>
  <si>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</si>
  <si>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</si>
  <si>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</si>
  <si>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</si>
  <si>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</si>
  <si>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</si>
  <si>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</si>
  <si>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</si>
  <si>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</si>
  <si>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</si>
  <si>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</si>
  <si>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</si>
  <si>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</si>
  <si>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</si>
  <si>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</si>
  <si>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</si>
  <si>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</si>
  <si>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</si>
  <si>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</si>
  <si>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</si>
  <si>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</si>
  <si>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</si>
  <si>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</si>
  <si>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</si>
  <si>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</si>
  <si>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</si>
  <si>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</si>
  <si>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</si>
  <si>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</si>
  <si>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</si>
  <si>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</si>
  <si>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</si>
  <si>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</si>
  <si>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</si>
  <si>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</si>
  <si>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</si>
  <si>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</si>
  <si>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</si>
  <si>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</si>
  <si>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</si>
  <si>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</si>
  <si>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</si>
  <si>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</si>
  <si>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</si>
  <si>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</si>
  <si>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</si>
  <si>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</si>
  <si>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</si>
  <si>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</si>
  <si>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</si>
  <si>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</si>
  <si>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</si>
  <si>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</si>
  <si>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</si>
  <si>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</si>
  <si>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</si>
  <si>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</si>
  <si>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</si>
  <si>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</si>
  <si>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</si>
  <si>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</si>
  <si>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</si>
  <si>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</si>
  <si>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</si>
  <si>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</si>
  <si>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</si>
  <si>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</si>
  <si>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</si>
  <si>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</si>
  <si>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</si>
  <si>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</si>
  <si>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</si>
  <si>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</si>
  <si>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</si>
  <si>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</si>
  <si>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</si>
  <si>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</si>
  <si>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</si>
  <si>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</si>
  <si>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</si>
  <si>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</si>
  <si>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</si>
  <si>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</si>
  <si>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</si>
  <si>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</si>
  <si>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</si>
  <si>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</si>
  <si>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</si>
  <si>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</si>
  <si>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</si>
  <si>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</si>
  <si>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</si>
  <si>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</si>
  <si>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</si>
  <si>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</si>
  <si>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</si>
  <si>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</si>
  <si>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</si>
  <si>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</si>
  <si>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</si>
  <si>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</si>
  <si>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</si>
  <si>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</si>
  <si>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</si>
  <si>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</si>
  <si>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</si>
  <si>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</si>
  <si>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</si>
  <si>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</si>
  <si>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</si>
  <si>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</si>
  <si>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</si>
  <si>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</si>
  <si>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</si>
  <si>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</si>
  <si>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</si>
  <si>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</si>
  <si>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</si>
  <si>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</si>
  <si>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</si>
  <si>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</si>
  <si>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</si>
  <si>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</si>
  <si>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</si>
  <si>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</si>
  <si>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</si>
  <si>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</si>
  <si>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</si>
  <si>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</si>
  <si>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</si>
  <si>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</si>
  <si>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</si>
  <si>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</si>
  <si>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</si>
  <si>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</si>
  <si>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</si>
  <si>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</si>
  <si>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</si>
  <si>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</si>
  <si>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</si>
  <si>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</si>
  <si>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</si>
  <si>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</si>
  <si>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</si>
  <si>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</si>
  <si>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</si>
  <si>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</si>
  <si>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</si>
  <si>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</si>
  <si>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</si>
  <si>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</si>
  <si>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</si>
  <si>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</si>
  <si>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</si>
  <si>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</si>
  <si>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</si>
  <si>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</si>
  <si>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</si>
  <si>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</si>
  <si>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</si>
  <si>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</si>
  <si>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</si>
  <si>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</si>
  <si>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</si>
  <si>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</si>
  <si>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</si>
  <si>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</si>
  <si>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</si>
  <si>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</si>
  <si>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</si>
  <si>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</si>
  <si>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</si>
  <si>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</si>
  <si>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</si>
  <si>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</si>
  <si>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</si>
  <si>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</si>
  <si>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</si>
  <si>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</si>
  <si>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</si>
  <si>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</si>
  <si>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</si>
  <si>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</si>
  <si>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</si>
  <si>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</si>
  <si>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</si>
  <si>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</si>
  <si>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</si>
  <si>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</si>
  <si>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</si>
  <si>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</si>
  <si>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</si>
  <si>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</si>
  <si>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</si>
  <si>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</si>
  <si>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</si>
  <si>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</si>
  <si>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</si>
  <si>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</si>
  <si>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</si>
  <si>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</si>
  <si>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</si>
  <si>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</si>
  <si>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</si>
  <si>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</si>
  <si>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</si>
  <si>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</si>
  <si>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</si>
  <si>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</si>
  <si>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</si>
  <si>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</si>
  <si>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</si>
  <si>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</si>
  <si>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</si>
  <si>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</si>
  <si>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</si>
  <si>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</si>
  <si>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</si>
  <si>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</si>
  <si>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</si>
  <si>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</si>
  <si>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</si>
  <si>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</si>
  <si>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</si>
  <si>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</si>
  <si>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</si>
  <si>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</si>
  <si>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</si>
  <si>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</si>
  <si>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</si>
  <si>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</si>
  <si>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</si>
  <si>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</si>
  <si>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</si>
  <si>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</si>
  <si>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</si>
  <si>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</si>
  <si>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</si>
  <si>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</si>
  <si>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</si>
  <si>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</si>
  <si>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</si>
  <si>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</si>
  <si>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</si>
  <si>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</si>
  <si>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</si>
  <si>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</si>
  <si>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</si>
  <si>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</si>
  <si>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</si>
  <si>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</si>
  <si>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</si>
  <si>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</si>
  <si>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</si>
  <si>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</si>
  <si>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</si>
  <si>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</si>
  <si>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</si>
  <si>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</si>
  <si>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</si>
  <si>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</si>
  <si>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</si>
  <si>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</si>
  <si>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</si>
  <si>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</si>
  <si>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</si>
  <si>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</si>
  <si>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</si>
  <si>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</si>
  <si>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</si>
  <si>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</si>
  <si>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</si>
  <si>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</si>
  <si>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</si>
  <si>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</si>
  <si>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</si>
  <si>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</si>
  <si>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</si>
  <si>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</si>
  <si>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</si>
  <si>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</si>
  <si>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</si>
  <si>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</si>
  <si>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</si>
  <si>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</si>
  <si>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</si>
  <si>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</si>
  <si>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</si>
  <si>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</si>
  <si>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</si>
  <si>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</si>
  <si>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</si>
  <si>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</si>
  <si>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</si>
  <si>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</si>
  <si>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</si>
  <si>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</si>
  <si>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</si>
  <si>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</si>
  <si>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</si>
  <si>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</si>
  <si>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</si>
  <si>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</si>
  <si>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</si>
  <si>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</si>
  <si>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</si>
  <si>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</si>
  <si>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</si>
  <si>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</si>
  <si>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</si>
  <si>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</si>
  <si>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</si>
  <si>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</si>
  <si>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</si>
  <si>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</si>
  <si>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</si>
  <si>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</si>
  <si>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</si>
  <si>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</si>
  <si>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</si>
  <si>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</si>
  <si>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</si>
  <si>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</si>
  <si>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</si>
  <si>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</si>
  <si>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</si>
  <si>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</si>
  <si>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</si>
  <si>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</si>
  <si>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</si>
  <si>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</si>
  <si>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</si>
  <si>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</si>
  <si>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</si>
  <si>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</si>
  <si>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</si>
  <si>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</si>
  <si>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</si>
  <si>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</si>
  <si>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</si>
  <si>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</si>
  <si>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</si>
  <si>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</si>
  <si>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</si>
  <si>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</si>
  <si>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</si>
  <si>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</si>
  <si>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</si>
  <si>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</si>
  <si>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</si>
  <si>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</si>
  <si>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</si>
  <si>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</si>
  <si>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</si>
  <si>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</si>
  <si>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</si>
  <si>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</si>
  <si>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</si>
  <si>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</si>
  <si>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</si>
  <si>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</si>
  <si>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</si>
  <si>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</si>
  <si>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</si>
  <si>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</si>
  <si>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</si>
  <si>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</si>
  <si>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</si>
  <si>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</si>
  <si>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</si>
  <si>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</si>
  <si>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</si>
  <si>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</si>
  <si>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</si>
  <si>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</si>
  <si>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</si>
  <si>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</si>
  <si>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</si>
  <si>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</si>
  <si>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</si>
  <si>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</si>
  <si>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</si>
  <si>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</si>
  <si>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</si>
  <si>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</si>
  <si>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</si>
  <si>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</si>
  <si>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</si>
  <si>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</si>
  <si>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</si>
  <si>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</si>
  <si>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</si>
  <si>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</si>
  <si>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</si>
  <si>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</si>
  <si>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</si>
  <si>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</si>
  <si>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</si>
  <si>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</si>
  <si>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</si>
  <si>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</si>
  <si>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</si>
  <si>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</si>
  <si>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</si>
  <si>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</si>
  <si>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</si>
  <si>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</si>
  <si>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</si>
  <si>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</si>
  <si>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</si>
  <si>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</si>
  <si>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</si>
  <si>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</si>
  <si>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</si>
  <si>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</si>
  <si>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</si>
  <si>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</si>
  <si>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</si>
  <si>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</si>
  <si>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</si>
  <si>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</si>
  <si>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</si>
  <si>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</si>
  <si>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</si>
  <si>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</si>
  <si>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</si>
  <si>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</si>
  <si>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</si>
  <si>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</si>
  <si>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</si>
  <si>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</si>
  <si>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</si>
  <si>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</si>
  <si>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</si>
  <si>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</si>
  <si>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</si>
  <si>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</si>
  <si>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</si>
  <si>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</si>
  <si>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</si>
  <si>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</si>
  <si>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</si>
  <si>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</si>
  <si>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</si>
  <si>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</si>
  <si>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</si>
  <si>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</si>
  <si>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</si>
  <si>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</si>
  <si>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</si>
  <si>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</si>
  <si>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</si>
  <si>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</si>
  <si>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</si>
  <si>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</si>
  <si>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</si>
  <si>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</si>
  <si>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</si>
  <si>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</si>
  <si>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</si>
  <si>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</si>
  <si>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</si>
  <si>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</si>
  <si>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</si>
  <si>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</si>
  <si>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</si>
  <si>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</si>
  <si>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</si>
  <si>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</si>
  <si>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</si>
  <si>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</si>
  <si>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</si>
  <si>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</si>
  <si>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</si>
  <si>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</si>
  <si>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</si>
  <si>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</si>
  <si>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</si>
  <si>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</si>
  <si>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</si>
  <si>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</si>
  <si>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</si>
  <si>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</si>
  <si>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</si>
  <si>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</si>
  <si>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</si>
  <si>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</si>
  <si>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</si>
  <si>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</si>
  <si>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</si>
  <si>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</si>
  <si>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</si>
  <si>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</si>
  <si>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</si>
  <si>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</si>
  <si>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</si>
  <si>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</si>
  <si>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</si>
  <si>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</si>
  <si>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</si>
  <si>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</si>
  <si>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</si>
  <si>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</si>
  <si>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</si>
  <si>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</si>
  <si>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</si>
  <si>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</si>
  <si>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</si>
  <si>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</si>
  <si>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</si>
  <si>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</si>
  <si>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</si>
  <si>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</si>
  <si>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</si>
  <si>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</si>
  <si>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</si>
  <si>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</si>
  <si>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</si>
  <si>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</si>
  <si>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</si>
  <si>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</si>
  <si>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</si>
  <si>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</si>
  <si>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</si>
  <si>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</si>
  <si>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</si>
  <si>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</si>
  <si>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</si>
  <si>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</si>
  <si>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</si>
  <si>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</si>
  <si>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</si>
  <si>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</si>
  <si>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</si>
  <si>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</si>
  <si>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</si>
  <si>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</si>
  <si>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</si>
  <si>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</si>
  <si>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</si>
  <si>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</si>
  <si>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</si>
  <si>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</si>
  <si>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</si>
  <si>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</si>
  <si>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</si>
  <si>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</si>
  <si>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</si>
  <si>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</si>
  <si>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</si>
  <si>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</si>
  <si>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</si>
  <si>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</si>
  <si>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</si>
  <si>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</si>
  <si>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</si>
  <si>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</si>
  <si>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</si>
  <si>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</si>
  <si>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</si>
  <si>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</si>
  <si>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</si>
  <si>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</si>
  <si>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</si>
  <si>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</si>
  <si>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</si>
  <si>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</si>
  <si>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</si>
  <si>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</si>
  <si>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</si>
  <si>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</si>
  <si>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</si>
  <si>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</si>
  <si>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</si>
  <si>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</si>
  <si>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</si>
  <si>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</si>
  <si>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</si>
  <si>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</si>
  <si>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</si>
  <si>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</si>
  <si>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</si>
  <si>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</si>
  <si>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</si>
  <si>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</si>
  <si>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</si>
  <si>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</si>
  <si>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</si>
  <si>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</si>
  <si>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</si>
  <si>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</si>
  <si>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</si>
  <si>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</si>
  <si>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</si>
  <si>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</si>
  <si>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</si>
  <si>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</si>
  <si>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</si>
  <si>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</si>
  <si>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</si>
  <si>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</si>
  <si>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</si>
  <si>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</si>
  <si>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</si>
  <si>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</si>
  <si>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</si>
  <si>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</si>
  <si>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</si>
  <si>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</si>
  <si>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</si>
  <si>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</si>
  <si>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</si>
  <si>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</si>
  <si>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</si>
  <si>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</si>
  <si>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</si>
  <si>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</si>
  <si>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</si>
  <si>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</si>
  <si>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</si>
  <si>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</si>
  <si>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</si>
  <si>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</si>
  <si>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</si>
  <si>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</si>
  <si>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</si>
  <si>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</si>
  <si>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</si>
  <si>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</si>
  <si>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</si>
  <si>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</si>
  <si>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</si>
  <si>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</si>
  <si>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</si>
  <si>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</si>
  <si>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</si>
  <si>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</si>
  <si>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</si>
  <si>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</si>
  <si>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</si>
  <si>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</si>
  <si>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</si>
  <si>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</si>
  <si>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</si>
  <si>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</si>
  <si>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</si>
  <si>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</si>
  <si>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</si>
  <si>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</si>
  <si>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</si>
  <si>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</si>
  <si>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</si>
  <si>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</si>
  <si>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</si>
  <si>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</si>
  <si>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</si>
  <si>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</si>
  <si>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</si>
  <si>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</si>
  <si>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</si>
  <si>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</si>
  <si>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</si>
  <si>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</si>
  <si>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</si>
  <si>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</si>
  <si>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</si>
  <si>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</si>
  <si>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</si>
  <si>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</si>
  <si>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</si>
  <si>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</si>
  <si>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</si>
  <si>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</si>
  <si>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</si>
  <si>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</si>
  <si>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</si>
  <si>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</si>
  <si>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</si>
  <si>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</si>
  <si>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</si>
  <si>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</si>
  <si>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</si>
  <si>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</si>
  <si>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</si>
  <si>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</si>
  <si>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</si>
  <si>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</si>
  <si>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</si>
  <si>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</si>
  <si>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</si>
  <si>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</si>
  <si>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</si>
  <si>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</si>
  <si>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</si>
  <si>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</si>
  <si>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</si>
  <si>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</si>
  <si>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</si>
  <si>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</si>
  <si>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</si>
  <si>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01203_令和4年度</t>
  </si>
  <si>
    <t>01203</t>
  </si>
  <si>
    <t>小樽市</t>
  </si>
  <si>
    <t>01224_令和4年度</t>
  </si>
  <si>
    <t>01224</t>
  </si>
  <si>
    <t>千歳市</t>
  </si>
  <si>
    <t>01203_令和3年度</t>
  </si>
  <si>
    <t>01224_令和3年度</t>
  </si>
  <si>
    <t>27222_平成2年度</t>
  </si>
  <si>
    <t>27222</t>
  </si>
  <si>
    <t>羽曳野市</t>
  </si>
  <si>
    <t>27222_平成17年度</t>
  </si>
  <si>
    <t>27222_平成18年度</t>
  </si>
  <si>
    <t>27222_平成19年度</t>
  </si>
  <si>
    <t>27222_平成20年度</t>
  </si>
  <si>
    <t>27222_平成21年度</t>
  </si>
  <si>
    <t>27222_平成22年度</t>
  </si>
  <si>
    <t>27222_平成23年度</t>
  </si>
  <si>
    <t>27222_平成24年度</t>
  </si>
  <si>
    <t>27222_平成25年度</t>
  </si>
  <si>
    <t>27222_平成26年度</t>
  </si>
  <si>
    <t>27222_平成27年度</t>
  </si>
  <si>
    <t>27222_平成28年度</t>
  </si>
  <si>
    <t>27222_平成29年度</t>
  </si>
  <si>
    <t>27222_平成30年度</t>
  </si>
  <si>
    <t>27222_令和元年度</t>
  </si>
  <si>
    <t>27222_令和2年度</t>
  </si>
  <si>
    <t>27222_令和3年度</t>
  </si>
  <si>
    <t>27222_令和4年度</t>
  </si>
  <si>
    <t>01203_平成2年度</t>
  </si>
  <si>
    <t>01203_平成17年度</t>
  </si>
  <si>
    <t>01203_平成18年度</t>
  </si>
  <si>
    <t>01203_平成19年度</t>
  </si>
  <si>
    <t>01203_平成20年度</t>
  </si>
  <si>
    <t>01203_平成21年度</t>
  </si>
  <si>
    <t>01203_平成22年度</t>
  </si>
  <si>
    <t>01203_平成23年度</t>
  </si>
  <si>
    <t>01203_平成24年度</t>
  </si>
  <si>
    <t>01203_平成25年度</t>
  </si>
  <si>
    <t>01203_平成26年度</t>
  </si>
  <si>
    <t>01203_平成27年度</t>
  </si>
  <si>
    <t>01203_平成28年度</t>
  </si>
  <si>
    <t>01203_平成29年度</t>
  </si>
  <si>
    <t>01203_平成30年度</t>
  </si>
  <si>
    <t>01203_令和元年度</t>
  </si>
  <si>
    <t>01203_令和2年度</t>
  </si>
  <si>
    <t>40202_平成2年度</t>
  </si>
  <si>
    <t>40202</t>
  </si>
  <si>
    <t>大牟田市</t>
  </si>
  <si>
    <t>40202_平成17年度</t>
  </si>
  <si>
    <t>40202_平成18年度</t>
  </si>
  <si>
    <t>40202_平成19年度</t>
  </si>
  <si>
    <t>40202_平成20年度</t>
  </si>
  <si>
    <t>40202_平成21年度</t>
  </si>
  <si>
    <t>40202_平成22年度</t>
  </si>
  <si>
    <t>40202_平成23年度</t>
  </si>
  <si>
    <t>40202_平成24年度</t>
  </si>
  <si>
    <t>40202_平成25年度</t>
  </si>
  <si>
    <t>40202_平成26年度</t>
  </si>
  <si>
    <t>40202_平成27年度</t>
  </si>
  <si>
    <t>40202_平成28年度</t>
  </si>
  <si>
    <t>40202_平成29年度</t>
  </si>
  <si>
    <t>40202_平成30年度</t>
  </si>
  <si>
    <t>40202_令和元年度</t>
  </si>
  <si>
    <t>40202_令和2年度</t>
  </si>
  <si>
    <t>40202_令和3年度</t>
  </si>
  <si>
    <t>40202_令和4年度</t>
  </si>
  <si>
    <t>28219_平成2年度</t>
  </si>
  <si>
    <t>28219</t>
  </si>
  <si>
    <t>三田市</t>
  </si>
  <si>
    <t>28219_平成17年度</t>
  </si>
  <si>
    <t>28219_平成18年度</t>
  </si>
  <si>
    <t>28219_平成19年度</t>
  </si>
  <si>
    <t>28219_平成20年度</t>
  </si>
  <si>
    <t>28219_平成21年度</t>
  </si>
  <si>
    <t>28219_平成22年度</t>
  </si>
  <si>
    <t>28219_平成23年度</t>
  </si>
  <si>
    <t>28219_平成24年度</t>
  </si>
  <si>
    <t>28219_平成25年度</t>
  </si>
  <si>
    <t>28219_平成26年度</t>
  </si>
  <si>
    <t>28219_平成27年度</t>
  </si>
  <si>
    <t>28219_平成28年度</t>
  </si>
  <si>
    <t>28219_平成29年度</t>
  </si>
  <si>
    <t>28219_平成30年度</t>
  </si>
  <si>
    <t>28219_令和元年度</t>
  </si>
  <si>
    <t>28219_令和2年度</t>
  </si>
  <si>
    <t>28219_令和3年度</t>
  </si>
  <si>
    <t>28219_令和4年度</t>
  </si>
  <si>
    <t>27214_平成2年度</t>
  </si>
  <si>
    <t>27214</t>
  </si>
  <si>
    <t>富田林市</t>
  </si>
  <si>
    <t>27214_平成17年度</t>
  </si>
  <si>
    <t>27214_平成18年度</t>
  </si>
  <si>
    <t>27214_平成19年度</t>
  </si>
  <si>
    <t>27214_平成20年度</t>
  </si>
  <si>
    <t>27214_平成21年度</t>
  </si>
  <si>
    <t>27214_平成22年度</t>
  </si>
  <si>
    <t>27214_平成23年度</t>
  </si>
  <si>
    <t>27214_平成24年度</t>
  </si>
  <si>
    <t>27214_平成25年度</t>
  </si>
  <si>
    <t>27214_平成26年度</t>
  </si>
  <si>
    <t>27214_平成27年度</t>
  </si>
  <si>
    <t>27214_平成28年度</t>
  </si>
  <si>
    <t>27214_平成29年度</t>
  </si>
  <si>
    <t>27214_平成30年度</t>
  </si>
  <si>
    <t>27214_令和元年度</t>
  </si>
  <si>
    <t>27214_令和2年度</t>
  </si>
  <si>
    <t>27214_令和3年度</t>
  </si>
  <si>
    <t>27214_令和4年度</t>
  </si>
  <si>
    <t>21204_平成2年度</t>
  </si>
  <si>
    <t>21204</t>
  </si>
  <si>
    <t>多治見市</t>
  </si>
  <si>
    <t>21204_平成17年度</t>
  </si>
  <si>
    <t>21204_平成18年度</t>
  </si>
  <si>
    <t>21204_平成19年度</t>
  </si>
  <si>
    <t>21204_平成20年度</t>
  </si>
  <si>
    <t>21204_平成21年度</t>
  </si>
  <si>
    <t>21204_平成22年度</t>
  </si>
  <si>
    <t>21204_平成23年度</t>
  </si>
  <si>
    <t>21204_平成24年度</t>
  </si>
  <si>
    <t>21204_平成25年度</t>
  </si>
  <si>
    <t>21204_平成26年度</t>
  </si>
  <si>
    <t>21204_平成27年度</t>
  </si>
  <si>
    <t>21204_平成28年度</t>
  </si>
  <si>
    <t>21204_平成29年度</t>
  </si>
  <si>
    <t>21204_平成30年度</t>
  </si>
  <si>
    <t>21204_令和元年度</t>
  </si>
  <si>
    <t>21204_令和2年度</t>
  </si>
  <si>
    <t>21204_令和3年度</t>
  </si>
  <si>
    <t>21204_令和4年度</t>
  </si>
  <si>
    <t>22206_平成2年度</t>
  </si>
  <si>
    <t>22206</t>
  </si>
  <si>
    <t>三島市</t>
  </si>
  <si>
    <t>22206_平成17年度</t>
  </si>
  <si>
    <t>22206_平成18年度</t>
  </si>
  <si>
    <t>22206_平成19年度</t>
  </si>
  <si>
    <t>22206_平成20年度</t>
  </si>
  <si>
    <t>22206_平成21年度</t>
  </si>
  <si>
    <t>22206_平成22年度</t>
  </si>
  <si>
    <t>22206_平成23年度</t>
  </si>
  <si>
    <t>22206_平成24年度</t>
  </si>
  <si>
    <t>22206_平成25年度</t>
  </si>
  <si>
    <t>22206_平成26年度</t>
  </si>
  <si>
    <t>22206_平成27年度</t>
  </si>
  <si>
    <t>22206_平成28年度</t>
  </si>
  <si>
    <t>22206_平成29年度</t>
  </si>
  <si>
    <t>22206_平成30年度</t>
  </si>
  <si>
    <t>22206_令和元年度</t>
  </si>
  <si>
    <t>22206_令和2年度</t>
  </si>
  <si>
    <t>22206_令和3年度</t>
  </si>
  <si>
    <t>22206_令和4年度</t>
  </si>
  <si>
    <t>40217_平成2年度</t>
  </si>
  <si>
    <t>40217</t>
  </si>
  <si>
    <t>筑紫野市</t>
  </si>
  <si>
    <t>40217_平成17年度</t>
  </si>
  <si>
    <t>40217_平成18年度</t>
  </si>
  <si>
    <t>40217_平成19年度</t>
  </si>
  <si>
    <t>40217_平成20年度</t>
  </si>
  <si>
    <t>40217_平成21年度</t>
  </si>
  <si>
    <t>40217_平成22年度</t>
  </si>
  <si>
    <t>40217_平成23年度</t>
  </si>
  <si>
    <t>40217_平成24年度</t>
  </si>
  <si>
    <t>40217_平成25年度</t>
  </si>
  <si>
    <t>40217_平成26年度</t>
  </si>
  <si>
    <t>40217_平成27年度</t>
  </si>
  <si>
    <t>40217_平成28年度</t>
  </si>
  <si>
    <t>40217_平成29年度</t>
  </si>
  <si>
    <t>40217_平成30年度</t>
  </si>
  <si>
    <t>40217_令和元年度</t>
  </si>
  <si>
    <t>40217_令和2年度</t>
  </si>
  <si>
    <t>40217_令和3年度</t>
  </si>
  <si>
    <t>40217_令和4年度</t>
  </si>
  <si>
    <t>17203_平成2年度</t>
  </si>
  <si>
    <t>17203</t>
  </si>
  <si>
    <t>小松市</t>
  </si>
  <si>
    <t>17203_平成17年度</t>
  </si>
  <si>
    <t>17203_平成18年度</t>
  </si>
  <si>
    <t>17203_平成19年度</t>
  </si>
  <si>
    <t>17203_平成20年度</t>
  </si>
  <si>
    <t>17203_平成21年度</t>
  </si>
  <si>
    <t>17203_平成22年度</t>
  </si>
  <si>
    <t>17203_平成23年度</t>
  </si>
  <si>
    <t>17203_平成24年度</t>
  </si>
  <si>
    <t>17203_平成25年度</t>
  </si>
  <si>
    <t>17203_平成26年度</t>
  </si>
  <si>
    <t>17203_平成27年度</t>
  </si>
  <si>
    <t>17203_平成28年度</t>
  </si>
  <si>
    <t>17203_平成29年度</t>
  </si>
  <si>
    <t>17203_平成30年度</t>
  </si>
  <si>
    <t>17203_令和元年度</t>
  </si>
  <si>
    <t>17203_令和2年度</t>
  </si>
  <si>
    <t>17203_令和3年度</t>
  </si>
  <si>
    <t>17203_令和4年度</t>
  </si>
  <si>
    <t>08217_平成2年度</t>
  </si>
  <si>
    <t>08217</t>
  </si>
  <si>
    <t>取手市</t>
  </si>
  <si>
    <t>08217_平成17年度</t>
  </si>
  <si>
    <t>08217_平成18年度</t>
  </si>
  <si>
    <t>08217_平成19年度</t>
  </si>
  <si>
    <t>08217_平成20年度</t>
  </si>
  <si>
    <t>08217_平成21年度</t>
  </si>
  <si>
    <t>08217_平成22年度</t>
  </si>
  <si>
    <t>08217_平成23年度</t>
  </si>
  <si>
    <t>08217_平成24年度</t>
  </si>
  <si>
    <t>08217_平成25年度</t>
  </si>
  <si>
    <t>08217_平成26年度</t>
  </si>
  <si>
    <t>08217_平成27年度</t>
  </si>
  <si>
    <t>08217_平成28年度</t>
  </si>
  <si>
    <t>08217_平成29年度</t>
  </si>
  <si>
    <t>08217_平成30年度</t>
  </si>
  <si>
    <t>08217_令和元年度</t>
  </si>
  <si>
    <t>08217_令和2年度</t>
  </si>
  <si>
    <t>08217_令和3年度</t>
  </si>
  <si>
    <t>08217_令和4年度</t>
  </si>
  <si>
    <t>38206_平成2年度</t>
  </si>
  <si>
    <t>38206</t>
  </si>
  <si>
    <t>西条市</t>
  </si>
  <si>
    <t>38206_平成17年度</t>
  </si>
  <si>
    <t>38206_平成18年度</t>
  </si>
  <si>
    <t>38206_平成19年度</t>
  </si>
  <si>
    <t>38206_平成20年度</t>
  </si>
  <si>
    <t>38206_平成21年度</t>
  </si>
  <si>
    <t>38206_平成22年度</t>
  </si>
  <si>
    <t>38206_平成23年度</t>
  </si>
  <si>
    <t>38206_平成24年度</t>
  </si>
  <si>
    <t>38206_平成25年度</t>
  </si>
  <si>
    <t>38206_平成26年度</t>
  </si>
  <si>
    <t>38206_平成27年度</t>
  </si>
  <si>
    <t>38206_平成28年度</t>
  </si>
  <si>
    <t>38206_平成29年度</t>
  </si>
  <si>
    <t>38206_平成30年度</t>
  </si>
  <si>
    <t>38206_令和元年度</t>
  </si>
  <si>
    <t>38206_令和2年度</t>
  </si>
  <si>
    <t>38206_令和3年度</t>
  </si>
  <si>
    <t>38206_令和4年度</t>
  </si>
  <si>
    <t>10203_平成2年度</t>
  </si>
  <si>
    <t>10203</t>
  </si>
  <si>
    <t>桐生市</t>
  </si>
  <si>
    <t>10203_平成17年度</t>
  </si>
  <si>
    <t>10203_平成18年度</t>
  </si>
  <si>
    <t>10203_平成19年度</t>
  </si>
  <si>
    <t>10203_平成20年度</t>
  </si>
  <si>
    <t>10203_平成21年度</t>
  </si>
  <si>
    <t>10203_平成22年度</t>
  </si>
  <si>
    <t>10203_平成23年度</t>
  </si>
  <si>
    <t>10203_平成24年度</t>
  </si>
  <si>
    <t>10203_平成25年度</t>
  </si>
  <si>
    <t>10203_平成26年度</t>
  </si>
  <si>
    <t>10203_平成27年度</t>
  </si>
  <si>
    <t>10203_平成28年度</t>
  </si>
  <si>
    <t>10203_平成29年度</t>
  </si>
  <si>
    <t>10203_平成30年度</t>
  </si>
  <si>
    <t>10203_令和元年度</t>
  </si>
  <si>
    <t>10203_令和2年度</t>
  </si>
  <si>
    <t>10203_令和3年度</t>
  </si>
  <si>
    <t>10203_令和4年度</t>
  </si>
  <si>
    <t>40230_平成2年度</t>
  </si>
  <si>
    <t>40230</t>
  </si>
  <si>
    <t>糸島市</t>
  </si>
  <si>
    <t>40230_平成17年度</t>
  </si>
  <si>
    <t>40230_平成18年度</t>
  </si>
  <si>
    <t>40230_平成19年度</t>
  </si>
  <si>
    <t>40230_平成20年度</t>
  </si>
  <si>
    <t>40230_平成21年度</t>
  </si>
  <si>
    <t>40230_平成22年度</t>
  </si>
  <si>
    <t>40230_平成23年度</t>
  </si>
  <si>
    <t>40230_平成24年度</t>
  </si>
  <si>
    <t>40230_平成25年度</t>
  </si>
  <si>
    <t>40230_平成26年度</t>
  </si>
  <si>
    <t>40230_平成27年度</t>
  </si>
  <si>
    <t>40230_平成28年度</t>
  </si>
  <si>
    <t>40230_平成29年度</t>
  </si>
  <si>
    <t>40230_平成30年度</t>
  </si>
  <si>
    <t>40230_令和元年度</t>
  </si>
  <si>
    <t>40230_令和2年度</t>
  </si>
  <si>
    <t>40230_令和3年度</t>
  </si>
  <si>
    <t>40230_令和4年度</t>
  </si>
  <si>
    <t>27204_平成2年度</t>
  </si>
  <si>
    <t>27204</t>
  </si>
  <si>
    <t>池田市</t>
  </si>
  <si>
    <t>27204_平成17年度</t>
  </si>
  <si>
    <t>27204_平成18年度</t>
  </si>
  <si>
    <t>27204_平成19年度</t>
  </si>
  <si>
    <t>27204_平成20年度</t>
  </si>
  <si>
    <t>27204_平成21年度</t>
  </si>
  <si>
    <t>27204_平成22年度</t>
  </si>
  <si>
    <t>27204_平成23年度</t>
  </si>
  <si>
    <t>27204_平成24年度</t>
  </si>
  <si>
    <t>27204_平成25年度</t>
  </si>
  <si>
    <t>27204_平成26年度</t>
  </si>
  <si>
    <t>27204_平成27年度</t>
  </si>
  <si>
    <t>27204_平成28年度</t>
  </si>
  <si>
    <t>27204_平成29年度</t>
  </si>
  <si>
    <t>27204_平成30年度</t>
  </si>
  <si>
    <t>27204_令和元年度</t>
  </si>
  <si>
    <t>27204_令和2年度</t>
  </si>
  <si>
    <t>27204_令和3年度</t>
  </si>
  <si>
    <t>27204_令和4年度</t>
  </si>
  <si>
    <t>40219_平成2年度</t>
  </si>
  <si>
    <t>40219</t>
  </si>
  <si>
    <t>大野城市</t>
  </si>
  <si>
    <t>40219_平成17年度</t>
  </si>
  <si>
    <t>40219_平成18年度</t>
  </si>
  <si>
    <t>40219_平成19年度</t>
  </si>
  <si>
    <t>40219_平成20年度</t>
  </si>
  <si>
    <t>40219_平成21年度</t>
  </si>
  <si>
    <t>40219_平成22年度</t>
  </si>
  <si>
    <t>40219_平成23年度</t>
  </si>
  <si>
    <t>40219_平成24年度</t>
  </si>
  <si>
    <t>40219_平成25年度</t>
  </si>
  <si>
    <t>40219_平成26年度</t>
  </si>
  <si>
    <t>40219_平成27年度</t>
  </si>
  <si>
    <t>40219_平成28年度</t>
  </si>
  <si>
    <t>40219_平成29年度</t>
  </si>
  <si>
    <t>40219_平成30年度</t>
  </si>
  <si>
    <t>40219_令和元年度</t>
  </si>
  <si>
    <t>40219_令和2年度</t>
  </si>
  <si>
    <t>40219_令和3年度</t>
  </si>
  <si>
    <t>40219_令和4年度</t>
  </si>
  <si>
    <t>08227_平成2年度</t>
  </si>
  <si>
    <t>08227</t>
  </si>
  <si>
    <t>筑西市</t>
  </si>
  <si>
    <t>08227_平成17年度</t>
  </si>
  <si>
    <t>08227_平成18年度</t>
  </si>
  <si>
    <t>08227_平成19年度</t>
  </si>
  <si>
    <t>08227_平成20年度</t>
  </si>
  <si>
    <t>08227_平成21年度</t>
  </si>
  <si>
    <t>08227_平成22年度</t>
  </si>
  <si>
    <t>08227_平成23年度</t>
  </si>
  <si>
    <t>08227_平成24年度</t>
  </si>
  <si>
    <t>08227_平成25年度</t>
  </si>
  <si>
    <t>08227_平成26年度</t>
  </si>
  <si>
    <t>08227_平成27年度</t>
  </si>
  <si>
    <t>08227_平成28年度</t>
  </si>
  <si>
    <t>08227_平成29年度</t>
  </si>
  <si>
    <t>08227_平成30年度</t>
  </si>
  <si>
    <t>08227_令和元年度</t>
  </si>
  <si>
    <t>08227_令和2年度</t>
  </si>
  <si>
    <t>08227_令和3年度</t>
  </si>
  <si>
    <t>08227_令和4年度</t>
  </si>
  <si>
    <t>46203_平成2年度</t>
  </si>
  <si>
    <t>46203</t>
  </si>
  <si>
    <t>鹿屋市</t>
  </si>
  <si>
    <t>46203_平成17年度</t>
  </si>
  <si>
    <t>46203_平成18年度</t>
  </si>
  <si>
    <t>46203_平成19年度</t>
  </si>
  <si>
    <t>46203_平成20年度</t>
  </si>
  <si>
    <t>46203_平成21年度</t>
  </si>
  <si>
    <t>46203_平成22年度</t>
  </si>
  <si>
    <t>46203_平成23年度</t>
  </si>
  <si>
    <t>46203_平成24年度</t>
  </si>
  <si>
    <t>46203_平成25年度</t>
  </si>
  <si>
    <t>46203_平成26年度</t>
  </si>
  <si>
    <t>46203_平成27年度</t>
  </si>
  <si>
    <t>46203_平成28年度</t>
  </si>
  <si>
    <t>46203_平成29年度</t>
  </si>
  <si>
    <t>46203_平成30年度</t>
  </si>
  <si>
    <t>46203_令和元年度</t>
  </si>
  <si>
    <t>46203_令和2年度</t>
  </si>
  <si>
    <t>46203_令和3年度</t>
  </si>
  <si>
    <t>46203_令和4年度</t>
  </si>
  <si>
    <t>21214_平成2年度</t>
  </si>
  <si>
    <t>21214</t>
  </si>
  <si>
    <t>可児市</t>
  </si>
  <si>
    <t>21214_平成17年度</t>
  </si>
  <si>
    <t>21214_平成18年度</t>
  </si>
  <si>
    <t>21214_平成19年度</t>
  </si>
  <si>
    <t>21214_平成20年度</t>
  </si>
  <si>
    <t>21214_平成21年度</t>
  </si>
  <si>
    <t>21214_平成22年度</t>
  </si>
  <si>
    <t>21214_平成23年度</t>
  </si>
  <si>
    <t>21214_平成24年度</t>
  </si>
  <si>
    <t>21214_平成25年度</t>
  </si>
  <si>
    <t>21214_平成26年度</t>
  </si>
  <si>
    <t>21214_平成27年度</t>
  </si>
  <si>
    <t>21214_平成28年度</t>
  </si>
  <si>
    <t>21214_平成29年度</t>
  </si>
  <si>
    <t>21214_平成30年度</t>
  </si>
  <si>
    <t>21214_令和元年度</t>
  </si>
  <si>
    <t>21214_令和2年度</t>
  </si>
  <si>
    <t>21214_令和3年度</t>
  </si>
  <si>
    <t>21214_令和4年度</t>
  </si>
  <si>
    <t>27216_平成2年度</t>
  </si>
  <si>
    <t>27216</t>
  </si>
  <si>
    <t>河内長野市</t>
  </si>
  <si>
    <t>27216_平成17年度</t>
  </si>
  <si>
    <t>27216_平成18年度</t>
  </si>
  <si>
    <t>27216_平成19年度</t>
  </si>
  <si>
    <t>27216_平成20年度</t>
  </si>
  <si>
    <t>27216_平成21年度</t>
  </si>
  <si>
    <t>27216_平成22年度</t>
  </si>
  <si>
    <t>27216_平成23年度</t>
  </si>
  <si>
    <t>27216_平成24年度</t>
  </si>
  <si>
    <t>27216_平成25年度</t>
  </si>
  <si>
    <t>27216_平成26年度</t>
  </si>
  <si>
    <t>27216_平成27年度</t>
  </si>
  <si>
    <t>27216_平成28年度</t>
  </si>
  <si>
    <t>27216_平成29年度</t>
  </si>
  <si>
    <t>27216_平成30年度</t>
  </si>
  <si>
    <t>27216_令和元年度</t>
  </si>
  <si>
    <t>27216_令和2年度</t>
  </si>
  <si>
    <t>27216_令和3年度</t>
  </si>
  <si>
    <t>27216_令和4年度</t>
  </si>
  <si>
    <t>47205_平成2年度</t>
  </si>
  <si>
    <t>47205</t>
  </si>
  <si>
    <t>宜野湾市</t>
  </si>
  <si>
    <t>47205_平成17年度</t>
  </si>
  <si>
    <t>47205_平成18年度</t>
  </si>
  <si>
    <t>47205_平成19年度</t>
  </si>
  <si>
    <t>47205_平成20年度</t>
  </si>
  <si>
    <t>47205_平成21年度</t>
  </si>
  <si>
    <t>47205_平成22年度</t>
  </si>
  <si>
    <t>47205_平成23年度</t>
  </si>
  <si>
    <t>47205_平成24年度</t>
  </si>
  <si>
    <t>47205_平成25年度</t>
  </si>
  <si>
    <t>47205_平成26年度</t>
  </si>
  <si>
    <t>47205_平成27年度</t>
  </si>
  <si>
    <t>47205_平成28年度</t>
  </si>
  <si>
    <t>47205_平成29年度</t>
  </si>
  <si>
    <t>47205_平成30年度</t>
  </si>
  <si>
    <t>47205_令和元年度</t>
  </si>
  <si>
    <t>47205_令和2年度</t>
  </si>
  <si>
    <t>47205_令和3年度</t>
  </si>
  <si>
    <t>47205_令和4年度</t>
  </si>
  <si>
    <t>14214_平成2年度</t>
  </si>
  <si>
    <t>14214</t>
  </si>
  <si>
    <t>伊勢原市</t>
  </si>
  <si>
    <t>14214_平成17年度</t>
  </si>
  <si>
    <t>14214_平成18年度</t>
  </si>
  <si>
    <t>14214_平成19年度</t>
  </si>
  <si>
    <t>14214_平成20年度</t>
  </si>
  <si>
    <t>14214_平成21年度</t>
  </si>
  <si>
    <t>14214_平成22年度</t>
  </si>
  <si>
    <t>14214_平成23年度</t>
  </si>
  <si>
    <t>14214_平成24年度</t>
  </si>
  <si>
    <t>14214_平成25年度</t>
  </si>
  <si>
    <t>14214_平成26年度</t>
  </si>
  <si>
    <t>14214_平成27年度</t>
  </si>
  <si>
    <t>14214_平成28年度</t>
  </si>
  <si>
    <t>14214_平成29年度</t>
  </si>
  <si>
    <t>14214_平成30年度</t>
  </si>
  <si>
    <t>14214_令和元年度</t>
  </si>
  <si>
    <t>14214_令和2年度</t>
  </si>
  <si>
    <t>14214_令和3年度</t>
  </si>
  <si>
    <t>14214_令和4年度</t>
  </si>
  <si>
    <t>11239_平成2年度</t>
  </si>
  <si>
    <t>11239</t>
  </si>
  <si>
    <t>坂戸市</t>
  </si>
  <si>
    <t>11239_平成17年度</t>
  </si>
  <si>
    <t>11239_平成18年度</t>
  </si>
  <si>
    <t>11239_平成19年度</t>
  </si>
  <si>
    <t>11239_平成20年度</t>
  </si>
  <si>
    <t>11239_平成21年度</t>
  </si>
  <si>
    <t>11239_平成22年度</t>
  </si>
  <si>
    <t>11239_平成23年度</t>
  </si>
  <si>
    <t>11239_平成24年度</t>
  </si>
  <si>
    <t>11239_平成25年度</t>
  </si>
  <si>
    <t>11239_平成26年度</t>
  </si>
  <si>
    <t>11239_平成27年度</t>
  </si>
  <si>
    <t>11239_平成28年度</t>
  </si>
  <si>
    <t>11239_平成29年度</t>
  </si>
  <si>
    <t>11239_平成30年度</t>
  </si>
  <si>
    <t>11239_令和元年度</t>
  </si>
  <si>
    <t>11239_令和2年度</t>
  </si>
  <si>
    <t>11239_令和3年度</t>
  </si>
  <si>
    <t>11239_令和4年度</t>
  </si>
  <si>
    <t>23217_平成2年度</t>
  </si>
  <si>
    <t>23217</t>
  </si>
  <si>
    <t>江南市</t>
  </si>
  <si>
    <t>23217_平成17年度</t>
  </si>
  <si>
    <t>23217_平成18年度</t>
  </si>
  <si>
    <t>23217_平成19年度</t>
  </si>
  <si>
    <t>23217_平成20年度</t>
  </si>
  <si>
    <t>23217_平成21年度</t>
  </si>
  <si>
    <t>23217_平成22年度</t>
  </si>
  <si>
    <t>23217_平成23年度</t>
  </si>
  <si>
    <t>23217_平成24年度</t>
  </si>
  <si>
    <t>23217_平成25年度</t>
  </si>
  <si>
    <t>23217_平成26年度</t>
  </si>
  <si>
    <t>23217_平成27年度</t>
  </si>
  <si>
    <t>23217_平成28年度</t>
  </si>
  <si>
    <t>23217_平成29年度</t>
  </si>
  <si>
    <t>23217_平成30年度</t>
  </si>
  <si>
    <t>23217_令和元年度</t>
  </si>
  <si>
    <t>23217_令和2年度</t>
  </si>
  <si>
    <t>23217_令和3年度</t>
  </si>
  <si>
    <t>23217_令和4年度</t>
  </si>
  <si>
    <t>27213_平成2年度</t>
  </si>
  <si>
    <t>27213</t>
  </si>
  <si>
    <t>泉佐野市</t>
  </si>
  <si>
    <t>27213_平成17年度</t>
  </si>
  <si>
    <t>27213_平成18年度</t>
  </si>
  <si>
    <t>27213_平成19年度</t>
  </si>
  <si>
    <t>27213_平成20年度</t>
  </si>
  <si>
    <t>27213_平成21年度</t>
  </si>
  <si>
    <t>27213_平成22年度</t>
  </si>
  <si>
    <t>27213_平成23年度</t>
  </si>
  <si>
    <t>27213_平成24年度</t>
  </si>
  <si>
    <t>27213_平成25年度</t>
  </si>
  <si>
    <t>27213_平成26年度</t>
  </si>
  <si>
    <t>27213_平成27年度</t>
  </si>
  <si>
    <t>27213_平成28年度</t>
  </si>
  <si>
    <t>27213_平成29年度</t>
  </si>
  <si>
    <t>27213_平成30年度</t>
  </si>
  <si>
    <t>27213_令和元年度</t>
  </si>
  <si>
    <t>27213_令和2年度</t>
  </si>
  <si>
    <t>27213_令和3年度</t>
  </si>
  <si>
    <t>27213_令和4年度</t>
  </si>
  <si>
    <t>42205_平成2年度</t>
  </si>
  <si>
    <t>42205</t>
  </si>
  <si>
    <t>大村市</t>
  </si>
  <si>
    <t>42205_平成17年度</t>
  </si>
  <si>
    <t>42205_平成18年度</t>
  </si>
  <si>
    <t>42205_平成19年度</t>
  </si>
  <si>
    <t>42205_平成20年度</t>
  </si>
  <si>
    <t>42205_平成21年度</t>
  </si>
  <si>
    <t>42205_平成22年度</t>
  </si>
  <si>
    <t>42205_平成23年度</t>
  </si>
  <si>
    <t>42205_平成24年度</t>
  </si>
  <si>
    <t>42205_平成25年度</t>
  </si>
  <si>
    <t>42205_平成26年度</t>
  </si>
  <si>
    <t>42205_平成27年度</t>
  </si>
  <si>
    <t>42205_平成28年度</t>
  </si>
  <si>
    <t>42205_平成29年度</t>
  </si>
  <si>
    <t>42205_平成30年度</t>
  </si>
  <si>
    <t>42205_令和元年度</t>
  </si>
  <si>
    <t>42205_令和2年度</t>
  </si>
  <si>
    <t>42205_令和3年度</t>
  </si>
  <si>
    <t>42205_令和4年度</t>
  </si>
  <si>
    <t>20217_平成2年度</t>
  </si>
  <si>
    <t>20217</t>
  </si>
  <si>
    <t>佐久市</t>
  </si>
  <si>
    <t>20217_平成17年度</t>
  </si>
  <si>
    <t>20217_平成18年度</t>
  </si>
  <si>
    <t>20217_平成19年度</t>
  </si>
  <si>
    <t>20217_平成20年度</t>
  </si>
  <si>
    <t>20217_平成21年度</t>
  </si>
  <si>
    <t>20217_平成22年度</t>
  </si>
  <si>
    <t>20217_平成23年度</t>
  </si>
  <si>
    <t>20217_平成24年度</t>
  </si>
  <si>
    <t>20217_平成25年度</t>
  </si>
  <si>
    <t>20217_平成26年度</t>
  </si>
  <si>
    <t>20217_平成27年度</t>
  </si>
  <si>
    <t>20217_平成28年度</t>
  </si>
  <si>
    <t>20217_平成29年度</t>
  </si>
  <si>
    <t>20217_平成30年度</t>
  </si>
  <si>
    <t>20217_令和元年度</t>
  </si>
  <si>
    <t>20217_令和2年度</t>
  </si>
  <si>
    <t>20217_令和3年度</t>
  </si>
  <si>
    <t>20217_令和4年度</t>
  </si>
  <si>
    <t>01224_平成2年度</t>
  </si>
  <si>
    <t>01224_平成17年度</t>
  </si>
  <si>
    <t>01224_平成18年度</t>
  </si>
  <si>
    <t>01224_平成19年度</t>
  </si>
  <si>
    <t>01224_平成20年度</t>
  </si>
  <si>
    <t>01224_平成21年度</t>
  </si>
  <si>
    <t>01224_平成22年度</t>
  </si>
  <si>
    <t>01224_平成23年度</t>
  </si>
  <si>
    <t>01224_平成24年度</t>
  </si>
  <si>
    <t>01224_平成25年度</t>
  </si>
  <si>
    <t>01224_平成26年度</t>
  </si>
  <si>
    <t>01224_平成27年度</t>
  </si>
  <si>
    <t>01224_平成28年度</t>
  </si>
  <si>
    <t>01224_平成29年度</t>
  </si>
  <si>
    <t>01224_平成30年度</t>
  </si>
  <si>
    <t>01224_令和元年度</t>
  </si>
  <si>
    <t>01224_令和2年度</t>
  </si>
  <si>
    <t>33203_平成2年度</t>
  </si>
  <si>
    <t>33203</t>
  </si>
  <si>
    <t>津山市</t>
  </si>
  <si>
    <t>33203_平成17年度</t>
  </si>
  <si>
    <t>33203_平成18年度</t>
  </si>
  <si>
    <t>33203_平成19年度</t>
  </si>
  <si>
    <t>33203_平成20年度</t>
  </si>
  <si>
    <t>33203_平成21年度</t>
  </si>
  <si>
    <t>33203_平成22年度</t>
  </si>
  <si>
    <t>33203_平成23年度</t>
  </si>
  <si>
    <t>33203_平成24年度</t>
  </si>
  <si>
    <t>33203_平成25年度</t>
  </si>
  <si>
    <t>33203_平成26年度</t>
  </si>
  <si>
    <t>33203_平成27年度</t>
  </si>
  <si>
    <t>33203_平成28年度</t>
  </si>
  <si>
    <t>33203_平成29年度</t>
  </si>
  <si>
    <t>33203_平成30年度</t>
  </si>
  <si>
    <t>33203_令和元年度</t>
  </si>
  <si>
    <t>33203_令和2年度</t>
  </si>
  <si>
    <t>33203_令和3年度</t>
  </si>
  <si>
    <t>33203_令和4年度</t>
  </si>
  <si>
    <t>06204_平成2年度</t>
  </si>
  <si>
    <t>06204</t>
  </si>
  <si>
    <t>酒田市</t>
  </si>
  <si>
    <t>06204_平成17年度</t>
  </si>
  <si>
    <t>06204_平成18年度</t>
  </si>
  <si>
    <t>06204_平成19年度</t>
  </si>
  <si>
    <t>06204_平成20年度</t>
  </si>
  <si>
    <t>06204_平成21年度</t>
  </si>
  <si>
    <t>06204_平成22年度</t>
  </si>
  <si>
    <t>06204_平成23年度</t>
  </si>
  <si>
    <t>06204_平成24年度</t>
  </si>
  <si>
    <t>06204_平成25年度</t>
  </si>
  <si>
    <t>06204_平成26年度</t>
  </si>
  <si>
    <t>06204_平成27年度</t>
  </si>
  <si>
    <t>06204_平成28年度</t>
  </si>
  <si>
    <t>06204_平成29年度</t>
  </si>
  <si>
    <t>06204_平成30年度</t>
  </si>
  <si>
    <t>06204_令和元年度</t>
  </si>
  <si>
    <t>06204_令和2年度</t>
  </si>
  <si>
    <t>06204_令和3年度</t>
  </si>
  <si>
    <t>06204_令和4年度</t>
  </si>
  <si>
    <t>47201</t>
  </si>
  <si>
    <t>那覇市</t>
  </si>
  <si>
    <t>47201_令和3年度</t>
  </si>
  <si>
    <t>47201_令和4年度</t>
  </si>
  <si>
    <t>47208</t>
  </si>
  <si>
    <t>浦添市</t>
  </si>
  <si>
    <t>47208_令和3年度</t>
  </si>
  <si>
    <t>47208_令和4年度</t>
  </si>
  <si>
    <t>47362</t>
  </si>
  <si>
    <t>八重瀬町</t>
  </si>
  <si>
    <t>47362_令和3年度</t>
  </si>
  <si>
    <t>47362_令和4年度</t>
  </si>
  <si>
    <t>47314</t>
  </si>
  <si>
    <t>金武町</t>
  </si>
  <si>
    <t>47314_令和3年度</t>
  </si>
  <si>
    <t>47314_令和4年度</t>
  </si>
  <si>
    <t>47311</t>
  </si>
  <si>
    <t>恩納村</t>
  </si>
  <si>
    <t>47311_令和3年度</t>
  </si>
  <si>
    <t>47311_令和4年度</t>
  </si>
  <si>
    <t>47213</t>
  </si>
  <si>
    <t>うるま市</t>
  </si>
  <si>
    <t>47213_令和3年度</t>
  </si>
  <si>
    <t>47213_令和4年度</t>
  </si>
  <si>
    <t>47306</t>
  </si>
  <si>
    <t>今帰仁村</t>
  </si>
  <si>
    <t>47306_令和3年度</t>
  </si>
  <si>
    <t>47306_令和4年度</t>
  </si>
  <si>
    <t>47348</t>
  </si>
  <si>
    <t>与那原町</t>
  </si>
  <si>
    <t>47348_令和3年度</t>
  </si>
  <si>
    <t>47348_令和4年度</t>
  </si>
  <si>
    <t>47327</t>
  </si>
  <si>
    <t>北中城村</t>
  </si>
  <si>
    <t>47327_令和3年度</t>
  </si>
  <si>
    <t>47327_令和4年度</t>
  </si>
  <si>
    <t>47302</t>
  </si>
  <si>
    <t>大宜味村</t>
  </si>
  <si>
    <t>47302_令和3年度</t>
  </si>
  <si>
    <t>47302_令和4年度</t>
  </si>
  <si>
    <t>47215</t>
  </si>
  <si>
    <t>南城市</t>
  </si>
  <si>
    <t>47215_令和3年度</t>
  </si>
  <si>
    <t>47215_令和4年度</t>
  </si>
  <si>
    <t>47214</t>
  </si>
  <si>
    <t>宮古島市</t>
  </si>
  <si>
    <t>47214_令和3年度</t>
  </si>
  <si>
    <t>47214_令和4年度</t>
  </si>
  <si>
    <t>47313</t>
  </si>
  <si>
    <t>宜野座村</t>
  </si>
  <si>
    <t>47313_令和3年度</t>
  </si>
  <si>
    <t>47313_令和4年度</t>
  </si>
  <si>
    <t>47301</t>
  </si>
  <si>
    <t>国頭村</t>
  </si>
  <si>
    <t>47301_令和3年度</t>
  </si>
  <si>
    <t>47301_令和4年度</t>
  </si>
  <si>
    <t>47315</t>
  </si>
  <si>
    <t>伊江村</t>
  </si>
  <si>
    <t>47315_令和3年度</t>
  </si>
  <si>
    <t>47315_令和4年度</t>
  </si>
  <si>
    <t>47381</t>
  </si>
  <si>
    <t>竹富町</t>
  </si>
  <si>
    <t>47381_令和3年度</t>
  </si>
  <si>
    <t>47381_令和4年度</t>
  </si>
  <si>
    <t>47361</t>
  </si>
  <si>
    <t>久米島町</t>
  </si>
  <si>
    <t>47361_令和3年度</t>
  </si>
  <si>
    <t>47361_令和4年度</t>
  </si>
  <si>
    <t>47360</t>
  </si>
  <si>
    <t>伊是名村</t>
  </si>
  <si>
    <t>47360_令和3年度</t>
  </si>
  <si>
    <t>47360_令和4年度</t>
  </si>
  <si>
    <t>47359</t>
  </si>
  <si>
    <t>伊平屋村</t>
  </si>
  <si>
    <t>47359_令和3年度</t>
  </si>
  <si>
    <t>47359_令和4年度</t>
  </si>
  <si>
    <t>47357</t>
  </si>
  <si>
    <t>南大東村</t>
  </si>
  <si>
    <t>47357_令和3年度</t>
  </si>
  <si>
    <t>47357_令和4年度</t>
  </si>
  <si>
    <t>47375</t>
  </si>
  <si>
    <t>多良間村</t>
  </si>
  <si>
    <t>47375_令和3年度</t>
  </si>
  <si>
    <t>47375_令和4年度</t>
  </si>
  <si>
    <t>47303</t>
  </si>
  <si>
    <t>東村</t>
  </si>
  <si>
    <t>47303_令和3年度</t>
  </si>
  <si>
    <t>47303_令和4年度</t>
  </si>
  <si>
    <t>47382</t>
  </si>
  <si>
    <t>与那国町</t>
  </si>
  <si>
    <t>47382_令和3年度</t>
  </si>
  <si>
    <t>47382_令和4年度</t>
  </si>
  <si>
    <t>47354</t>
  </si>
  <si>
    <t>座間味村</t>
  </si>
  <si>
    <t>47354_令和3年度</t>
  </si>
  <si>
    <t>47354_令和4年度</t>
  </si>
  <si>
    <t>47353</t>
  </si>
  <si>
    <t>渡嘉敷村</t>
  </si>
  <si>
    <t>47353_令和3年度</t>
  </si>
  <si>
    <t>47353_令和4年度</t>
  </si>
  <si>
    <t>47355</t>
  </si>
  <si>
    <t>粟国村</t>
  </si>
  <si>
    <t>47355_令和3年度</t>
  </si>
  <si>
    <t>47355_令和4年度</t>
  </si>
  <si>
    <t>47358</t>
  </si>
  <si>
    <t>北大東村</t>
  </si>
  <si>
    <t>47358_令和3年度</t>
  </si>
  <si>
    <t>47358_令和4年度</t>
  </si>
  <si>
    <t>47356</t>
  </si>
  <si>
    <t>渡名喜村</t>
  </si>
  <si>
    <t>47356_令和3年度</t>
  </si>
  <si>
    <t>47356_令和4年度</t>
  </si>
  <si>
    <t>47328</t>
  </si>
  <si>
    <t>中城村</t>
  </si>
  <si>
    <t>47328_令和3年度</t>
  </si>
  <si>
    <t>47328_令和4年度</t>
  </si>
  <si>
    <t>47326</t>
  </si>
  <si>
    <t>北谷町</t>
  </si>
  <si>
    <t>47326_令和3年度</t>
  </si>
  <si>
    <t>47326_令和4年度</t>
  </si>
  <si>
    <t>47325</t>
  </si>
  <si>
    <t>嘉手納町</t>
  </si>
  <si>
    <t>47325_令和3年度</t>
  </si>
  <si>
    <t>47325_令和4年度</t>
  </si>
  <si>
    <t>47308</t>
  </si>
  <si>
    <t>本部町</t>
  </si>
  <si>
    <t>47308_令和3年度</t>
  </si>
  <si>
    <t>47308_令和4年度</t>
  </si>
  <si>
    <t>47207</t>
  </si>
  <si>
    <t>石垣市</t>
  </si>
  <si>
    <t>47207_令和3年度</t>
  </si>
  <si>
    <t>47207_令和4年度</t>
  </si>
  <si>
    <t>47329</t>
  </si>
  <si>
    <t>西原町</t>
  </si>
  <si>
    <t>47329_令和3年度</t>
  </si>
  <si>
    <t>47329_令和4年度</t>
  </si>
  <si>
    <t>47212</t>
  </si>
  <si>
    <t>豊見城市</t>
  </si>
  <si>
    <t>47212_令和3年度</t>
  </si>
  <si>
    <t>47212_令和4年度</t>
  </si>
  <si>
    <t>47209</t>
  </si>
  <si>
    <t>名護市</t>
  </si>
  <si>
    <t>47209_令和3年度</t>
  </si>
  <si>
    <t>47209_令和4年度</t>
  </si>
  <si>
    <t>47210</t>
  </si>
  <si>
    <t>糸満市</t>
  </si>
  <si>
    <t>47210_令和3年度</t>
  </si>
  <si>
    <t>47210_令和4年度</t>
  </si>
  <si>
    <t>47324</t>
  </si>
  <si>
    <t>読谷村</t>
  </si>
  <si>
    <t>47324_令和3年度</t>
  </si>
  <si>
    <t>47324_令和4年度</t>
  </si>
  <si>
    <t>47350</t>
  </si>
  <si>
    <t>南風原町</t>
  </si>
  <si>
    <t>47350_令和3年度</t>
  </si>
  <si>
    <t>47350_令和4年度</t>
  </si>
  <si>
    <t>47211</t>
  </si>
  <si>
    <t>沖縄市</t>
  </si>
  <si>
    <t>47211_令和3年度</t>
  </si>
  <si>
    <t>47211_令和4年度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</si>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</sst>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10.696879124534606</c:v>
                </c:pt>
                <c:pt idx="1">
                  <c:v>10.115445611715652</c:v>
                </c:pt>
                <c:pt idx="2">
                  <c:v>12.92772500121117</c:v>
                </c:pt>
                <c:pt idx="3">
                  <c:v>11.523066921602908</c:v>
                </c:pt>
                <c:pt idx="4">
                  <c:v>13.13200163377887</c:v>
                </c:pt>
                <c:pt idx="5">
                  <c:v>12.256872671376151</c:v>
                </c:pt>
                <c:pt idx="6">
                  <c:v>14.440297194531137</c:v>
                </c:pt>
                <c:pt idx="7">
                  <c:v>13.632776092538698</c:v>
                </c:pt>
                <c:pt idx="8">
                  <c:v>11.45233334741242</c:v>
                </c:pt>
                <c:pt idx="9">
                  <c:v>14.714265089211992</c:v>
                </c:pt>
                <c:pt idx="10">
                  <c:v>14.684981802351292</c:v>
                </c:pt>
                <c:pt idx="11">
                  <c:v>16.28550805113893</c:v>
                </c:pt>
                <c:pt idx="12">
                  <c:v>14.040251084298861</c:v>
                </c:pt>
                <c:pt idx="13">
                  <c:v>12.982827338638209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158.45906428762993</c:v>
                </c:pt>
                <c:pt idx="1">
                  <c:v>159.47185390400941</c:v>
                </c:pt>
                <c:pt idx="2">
                  <c:v>162.02896760012447</c:v>
                </c:pt>
                <c:pt idx="3">
                  <c:v>160.79009827638757</c:v>
                </c:pt>
                <c:pt idx="4">
                  <c:v>162.94847722130908</c:v>
                </c:pt>
                <c:pt idx="5">
                  <c:v>161.45096245811678</c:v>
                </c:pt>
                <c:pt idx="6">
                  <c:v>158.12443557681448</c:v>
                </c:pt>
                <c:pt idx="7">
                  <c:v>158.39442835827811</c:v>
                </c:pt>
                <c:pt idx="8">
                  <c:v>157.00170980720404</c:v>
                </c:pt>
                <c:pt idx="9">
                  <c:v>155.95812170567285</c:v>
                </c:pt>
                <c:pt idx="10">
                  <c:v>154.6622648406495</c:v>
                </c:pt>
                <c:pt idx="11">
                  <c:v>153.32378905134496</c:v>
                </c:pt>
                <c:pt idx="12">
                  <c:v>140.01510188684495</c:v>
                </c:pt>
                <c:pt idx="13">
                  <c:v>140.8487732668749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173.66991714029959</c:v>
                </c:pt>
                <c:pt idx="1">
                  <c:v>157.91046997501985</c:v>
                </c:pt>
                <c:pt idx="2">
                  <c:v>168.85933366138403</c:v>
                </c:pt>
                <c:pt idx="3">
                  <c:v>177.86612510132889</c:v>
                </c:pt>
                <c:pt idx="4">
                  <c:v>157.22185667923651</c:v>
                </c:pt>
                <c:pt idx="5">
                  <c:v>159.62936776530466</c:v>
                </c:pt>
                <c:pt idx="6">
                  <c:v>162.4369076849498</c:v>
                </c:pt>
                <c:pt idx="7">
                  <c:v>156.55028063204179</c:v>
                </c:pt>
                <c:pt idx="8">
                  <c:v>158.65297978405212</c:v>
                </c:pt>
                <c:pt idx="9">
                  <c:v>165.34605605891016</c:v>
                </c:pt>
                <c:pt idx="10">
                  <c:v>150.96019596097833</c:v>
                </c:pt>
                <c:pt idx="11">
                  <c:v>151.6131517447958</c:v>
                </c:pt>
                <c:pt idx="12">
                  <c:v>144.43110419774442</c:v>
                </c:pt>
                <c:pt idx="13">
                  <c:v>143.92877462325634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224.85542894027677</c:v>
                </c:pt>
                <c:pt idx="1">
                  <c:v>208.95533534136172</c:v>
                </c:pt>
                <c:pt idx="2">
                  <c:v>216.6280980638368</c:v>
                </c:pt>
                <c:pt idx="3">
                  <c:v>210.86999011271027</c:v>
                </c:pt>
                <c:pt idx="4">
                  <c:v>218.5729231567654</c:v>
                </c:pt>
                <c:pt idx="5">
                  <c:v>225.61294908582136</c:v>
                </c:pt>
                <c:pt idx="6">
                  <c:v>222.49655021283667</c:v>
                </c:pt>
                <c:pt idx="7">
                  <c:v>201.43310211294241</c:v>
                </c:pt>
                <c:pt idx="8">
                  <c:v>208.7717287808521</c:v>
                </c:pt>
                <c:pt idx="9">
                  <c:v>209.63306162900707</c:v>
                </c:pt>
                <c:pt idx="10">
                  <c:v>242.54918872255814</c:v>
                </c:pt>
                <c:pt idx="11">
                  <c:v>199.62105192680718</c:v>
                </c:pt>
                <c:pt idx="12">
                  <c:v>161.4811082639938</c:v>
                </c:pt>
                <c:pt idx="13">
                  <c:v>173.83406846738364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21.867218361421486</c:v>
                </c:pt>
                <c:pt idx="1">
                  <c:v>22.874565418301493</c:v>
                </c:pt>
                <c:pt idx="2">
                  <c:v>20.229323149287261</c:v>
                </c:pt>
                <c:pt idx="3">
                  <c:v>37.74364900160937</c:v>
                </c:pt>
                <c:pt idx="4">
                  <c:v>17.128553487944266</c:v>
                </c:pt>
                <c:pt idx="5">
                  <c:v>17.046982089833392</c:v>
                </c:pt>
                <c:pt idx="6">
                  <c:v>21.126237841499758</c:v>
                </c:pt>
                <c:pt idx="7">
                  <c:v>42.08484407753749</c:v>
                </c:pt>
                <c:pt idx="8">
                  <c:v>24.834116924250079</c:v>
                </c:pt>
                <c:pt idx="9">
                  <c:v>24.19269437653157</c:v>
                </c:pt>
                <c:pt idx="10">
                  <c:v>22.846978226801664</c:v>
                </c:pt>
                <c:pt idx="11">
                  <c:v>20.340212818723668</c:v>
                </c:pt>
                <c:pt idx="12">
                  <c:v>37.974532316137349</c:v>
                </c:pt>
                <c:pt idx="13">
                  <c:v>21.482121408415683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11.849880053406785</c:v>
                </c:pt>
                <c:pt idx="2">
                  <c:v>10.693816747882071</c:v>
                </c:pt>
                <c:pt idx="3">
                  <c:v>0.55201456389853243</c:v>
                </c:pt>
                <c:pt idx="4">
                  <c:v>245.34399329029691</c:v>
                </c:pt>
                <c:pt idx="5">
                  <c:v>177.26427936037697</c:v>
                </c:pt>
                <c:pt idx="7">
                  <c:v>158.0138163480089</c:v>
                </c:pt>
                <c:pt idx="8">
                  <c:v>5.2476593233356645</c:v>
                </c:pt>
                <c:pt idx="9">
                  <c:v>0</c:v>
                </c:pt>
                <c:pt idx="10">
                  <c:v>7.3866570236586755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23.095711365187388</c:v>
                </c:pt>
                <c:pt idx="4" formatCode="#,##0">
                  <c:v>245.34399329029691</c:v>
                </c:pt>
                <c:pt idx="5" formatCode="#,##0">
                  <c:v>177.26427936037697</c:v>
                </c:pt>
                <c:pt idx="6" formatCode="#,##0">
                  <c:v>163.26147567134456</c:v>
                </c:pt>
                <c:pt idx="10" formatCode="#,##0">
                  <c:v>7.3866570236586755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8.6746797695074278</c:v>
                </c:pt>
                <c:pt idx="2">
                  <c:v>8.3723023203259643</c:v>
                </c:pt>
                <c:pt idx="3">
                  <c:v>0</c:v>
                </c:pt>
                <c:pt idx="4">
                  <c:v>225.61294908582136</c:v>
                </c:pt>
                <c:pt idx="5">
                  <c:v>159.62936776530466</c:v>
                </c:pt>
                <c:pt idx="7">
                  <c:v>154.03149574831679</c:v>
                </c:pt>
                <c:pt idx="8">
                  <c:v>7.4194667098000036</c:v>
                </c:pt>
                <c:pt idx="9">
                  <c:v>0</c:v>
                </c:pt>
                <c:pt idx="10">
                  <c:v>12.256872671376151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17.046982089833392</c:v>
                </c:pt>
                <c:pt idx="4" formatCode="#,##0">
                  <c:v>225.61294908582136</c:v>
                </c:pt>
                <c:pt idx="5" formatCode="#,##0">
                  <c:v>159.62936776530466</c:v>
                </c:pt>
                <c:pt idx="6" formatCode="#,##0">
                  <c:v>161.45096245811678</c:v>
                </c:pt>
                <c:pt idx="10" formatCode="#,##0">
                  <c:v>12.256872671376151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12.481668300305282</c:v>
                </c:pt>
                <c:pt idx="2">
                  <c:v>8.615378017338422</c:v>
                </c:pt>
                <c:pt idx="3">
                  <c:v>0.38507509077198121</c:v>
                </c:pt>
                <c:pt idx="4">
                  <c:v>173.83406846738364</c:v>
                </c:pt>
                <c:pt idx="5">
                  <c:v>143.92877462325634</c:v>
                </c:pt>
                <c:pt idx="7">
                  <c:v>134.86277993879938</c:v>
                </c:pt>
                <c:pt idx="8">
                  <c:v>5.9859933280755193</c:v>
                </c:pt>
                <c:pt idx="9">
                  <c:v>0</c:v>
                </c:pt>
                <c:pt idx="10">
                  <c:v>12.982827338638209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21.482121408415683</c:v>
                </c:pt>
                <c:pt idx="4">
                  <c:v>173.83406846738364</c:v>
                </c:pt>
                <c:pt idx="5">
                  <c:v>143.92877462325634</c:v>
                </c:pt>
                <c:pt idx="6">
                  <c:v>140.8487732668749</c:v>
                </c:pt>
                <c:pt idx="10">
                  <c:v>12.982827338638209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宜野湾市</c:v>
                </c:pt>
              </c:strCache>
            </c:strRef>
          </c:cat>
          <c:val>
            <c:numRef>
              <c:f>①CO2排出量の現状把握!$AX$43:$AX$45</c:f>
              <c:numCache>
                <c:formatCode>0%</c:formatCode>
                <c:ptCount val="3"/>
                <c:pt idx="0">
                  <c:v>0.44203583680298503</c:v>
                </c:pt>
                <c:pt idx="1">
                  <c:v>0.10681085668234939</c:v>
                </c:pt>
                <c:pt idx="2">
                  <c:v>4.3567516545548829E-2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宜野湾市</c:v>
                </c:pt>
              </c:strCache>
            </c:strRef>
          </c:cat>
          <c:val>
            <c:numRef>
              <c:f>①CO2排出量の現状把握!$AY$43:$AY$45</c:f>
              <c:numCache>
                <c:formatCode>0%</c:formatCode>
                <c:ptCount val="3"/>
                <c:pt idx="0">
                  <c:v>0.19220740382343474</c:v>
                </c:pt>
                <c:pt idx="1">
                  <c:v>0.35150641007929906</c:v>
                </c:pt>
                <c:pt idx="2">
                  <c:v>0.35254984878569101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宜野湾市</c:v>
                </c:pt>
              </c:strCache>
            </c:strRef>
          </c:cat>
          <c:val>
            <c:numRef>
              <c:f>①CO2排出量の現状把握!$AZ$43:$AZ$45</c:f>
              <c:numCache>
                <c:formatCode>0%</c:formatCode>
                <c:ptCount val="3"/>
                <c:pt idx="0">
                  <c:v>0.1618007278049024</c:v>
                </c:pt>
                <c:pt idx="1">
                  <c:v>0.23568141440883683</c:v>
                </c:pt>
                <c:pt idx="2">
                  <c:v>0.29189944282331237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宜野湾市</c:v>
                </c:pt>
              </c:strCache>
            </c:strRef>
          </c:cat>
          <c:val>
            <c:numRef>
              <c:f>①CO2排出量の現状把握!$BA$43:$BA$45</c:f>
              <c:numCache>
                <c:formatCode>0%</c:formatCode>
                <c:ptCount val="3"/>
                <c:pt idx="0">
                  <c:v>0.18830241870300451</c:v>
                </c:pt>
                <c:pt idx="1">
                  <c:v>0.28377221935938146</c:v>
                </c:pt>
                <c:pt idx="2">
                  <c:v>0.28565294567792837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宜野湾市</c:v>
                </c:pt>
              </c:strCache>
            </c:strRef>
          </c:cat>
          <c:val>
            <c:numRef>
              <c:f>①CO2排出量の現状把握!$BB$43:$BB$45</c:f>
              <c:numCache>
                <c:formatCode>0%</c:formatCode>
                <c:ptCount val="3"/>
                <c:pt idx="0">
                  <c:v>1.5653612865673284E-2</c:v>
                </c:pt>
                <c:pt idx="1">
                  <c:v>2.2229099470133157E-2</c:v>
                </c:pt>
                <c:pt idx="2">
                  <c:v>2.6330246167519417E-2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26039</c:v>
                </c:pt>
                <c:pt idx="1">
                  <c:v>27003</c:v>
                </c:pt>
                <c:pt idx="2">
                  <c:v>27003</c:v>
                </c:pt>
                <c:pt idx="3">
                  <c:v>27003</c:v>
                </c:pt>
                <c:pt idx="4">
                  <c:v>27003</c:v>
                </c:pt>
                <c:pt idx="5">
                  <c:v>27003</c:v>
                </c:pt>
                <c:pt idx="6">
                  <c:v>30140</c:v>
                </c:pt>
                <c:pt idx="7">
                  <c:v>30140</c:v>
                </c:pt>
                <c:pt idx="8">
                  <c:v>30140</c:v>
                </c:pt>
                <c:pt idx="9">
                  <c:v>30140</c:v>
                </c:pt>
                <c:pt idx="10">
                  <c:v>30140</c:v>
                </c:pt>
                <c:pt idx="11">
                  <c:v>30140</c:v>
                </c:pt>
                <c:pt idx="12">
                  <c:v>31550</c:v>
                </c:pt>
                <c:pt idx="13">
                  <c:v>31550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10.696879124534606</c:v>
                </c:pt>
                <c:pt idx="1">
                  <c:v>10.115445611715652</c:v>
                </c:pt>
                <c:pt idx="2">
                  <c:v>12.92772500121117</c:v>
                </c:pt>
                <c:pt idx="3">
                  <c:v>11.523066921602908</c:v>
                </c:pt>
                <c:pt idx="4">
                  <c:v>13.13200163377887</c:v>
                </c:pt>
                <c:pt idx="5">
                  <c:v>12.256872671376151</c:v>
                </c:pt>
                <c:pt idx="6">
                  <c:v>14.440297194531137</c:v>
                </c:pt>
                <c:pt idx="7">
                  <c:v>13.632776092538698</c:v>
                </c:pt>
                <c:pt idx="8">
                  <c:v>11.45233334741242</c:v>
                </c:pt>
                <c:pt idx="9">
                  <c:v>14.71426508921199</c:v>
                </c:pt>
                <c:pt idx="10">
                  <c:v>14.68498180235129</c:v>
                </c:pt>
                <c:pt idx="11">
                  <c:v>16.28550805113893</c:v>
                </c:pt>
                <c:pt idx="12">
                  <c:v>14.040251084298861</c:v>
                </c:pt>
                <c:pt idx="13">
                  <c:v>12.982827338638209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91264</c:v>
                </c:pt>
                <c:pt idx="1">
                  <c:v>92062</c:v>
                </c:pt>
                <c:pt idx="2">
                  <c:v>92467</c:v>
                </c:pt>
                <c:pt idx="3">
                  <c:v>93751</c:v>
                </c:pt>
                <c:pt idx="4">
                  <c:v>94961</c:v>
                </c:pt>
                <c:pt idx="5">
                  <c:v>95913</c:v>
                </c:pt>
                <c:pt idx="6">
                  <c:v>96663</c:v>
                </c:pt>
                <c:pt idx="7">
                  <c:v>97509</c:v>
                </c:pt>
                <c:pt idx="8">
                  <c:v>98151</c:v>
                </c:pt>
                <c:pt idx="9">
                  <c:v>98377</c:v>
                </c:pt>
                <c:pt idx="10">
                  <c:v>98689</c:v>
                </c:pt>
                <c:pt idx="11">
                  <c:v>99678</c:v>
                </c:pt>
                <c:pt idx="12">
                  <c:v>100462</c:v>
                </c:pt>
                <c:pt idx="13">
                  <c:v>100317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46895</c:v>
                </c:pt>
                <c:pt idx="1">
                  <c:v>47844</c:v>
                </c:pt>
                <c:pt idx="2">
                  <c:v>48737</c:v>
                </c:pt>
                <c:pt idx="3">
                  <c:v>49734</c:v>
                </c:pt>
                <c:pt idx="4">
                  <c:v>51248</c:v>
                </c:pt>
                <c:pt idx="5">
                  <c:v>52938</c:v>
                </c:pt>
                <c:pt idx="6">
                  <c:v>54143</c:v>
                </c:pt>
                <c:pt idx="7">
                  <c:v>55122</c:v>
                </c:pt>
                <c:pt idx="8">
                  <c:v>56053</c:v>
                </c:pt>
                <c:pt idx="9">
                  <c:v>56665</c:v>
                </c:pt>
                <c:pt idx="10">
                  <c:v>57463</c:v>
                </c:pt>
                <c:pt idx="11">
                  <c:v>58151</c:v>
                </c:pt>
                <c:pt idx="12">
                  <c:v>59409</c:v>
                </c:pt>
                <c:pt idx="13">
                  <c:v>60245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12020</c:v>
                </c:pt>
                <c:pt idx="1">
                  <c:v>11968</c:v>
                </c:pt>
                <c:pt idx="2">
                  <c:v>11861</c:v>
                </c:pt>
                <c:pt idx="3">
                  <c:v>11795</c:v>
                </c:pt>
                <c:pt idx="4">
                  <c:v>11599</c:v>
                </c:pt>
                <c:pt idx="5">
                  <c:v>11439</c:v>
                </c:pt>
                <c:pt idx="6">
                  <c:v>11324</c:v>
                </c:pt>
                <c:pt idx="7">
                  <c:v>11230</c:v>
                </c:pt>
                <c:pt idx="8">
                  <c:v>11271</c:v>
                </c:pt>
                <c:pt idx="9">
                  <c:v>11281</c:v>
                </c:pt>
                <c:pt idx="10">
                  <c:v>11319</c:v>
                </c:pt>
                <c:pt idx="11">
                  <c:v>11273</c:v>
                </c:pt>
                <c:pt idx="12">
                  <c:v>11495</c:v>
                </c:pt>
                <c:pt idx="13">
                  <c:v>11657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37325</c:v>
                </c:pt>
                <c:pt idx="1">
                  <c:v>38067</c:v>
                </c:pt>
                <c:pt idx="2">
                  <c:v>38567</c:v>
                </c:pt>
                <c:pt idx="3">
                  <c:v>39396</c:v>
                </c:pt>
                <c:pt idx="4">
                  <c:v>40008</c:v>
                </c:pt>
                <c:pt idx="5">
                  <c:v>40603</c:v>
                </c:pt>
                <c:pt idx="6">
                  <c:v>41208</c:v>
                </c:pt>
                <c:pt idx="7">
                  <c:v>41938</c:v>
                </c:pt>
                <c:pt idx="8">
                  <c:v>42696</c:v>
                </c:pt>
                <c:pt idx="9">
                  <c:v>43266</c:v>
                </c:pt>
                <c:pt idx="10">
                  <c:v>43999</c:v>
                </c:pt>
                <c:pt idx="11">
                  <c:v>45006</c:v>
                </c:pt>
                <c:pt idx="12">
                  <c:v>45984</c:v>
                </c:pt>
                <c:pt idx="13">
                  <c:v>46347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3</c:v>
                </c:pt>
                <c:pt idx="1">
                  <c:v>0</c:v>
                </c:pt>
                <c:pt idx="2">
                  <c:v>0</c:v>
                </c:pt>
                <c:pt idx="3">
                  <c:v>0</c:v>
                </c:pt>
                <c:pt idx="4">
                  <c:v>0</c:v>
                </c:pt>
                <c:pt idx="5">
                  <c:v>0</c:v>
                </c:pt>
                <c:pt idx="6">
                  <c:v>58</c:v>
                </c:pt>
                <c:pt idx="7">
                  <c:v>58</c:v>
                </c:pt>
                <c:pt idx="8">
                  <c:v>58</c:v>
                </c:pt>
                <c:pt idx="9">
                  <c:v>58</c:v>
                </c:pt>
                <c:pt idx="10">
                  <c:v>58</c:v>
                </c:pt>
                <c:pt idx="11">
                  <c:v>58</c:v>
                </c:pt>
                <c:pt idx="12">
                  <c:v>9</c:v>
                </c:pt>
                <c:pt idx="13">
                  <c:v>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2617</c:v>
                </c:pt>
                <c:pt idx="1">
                  <c:v>2946</c:v>
                </c:pt>
                <c:pt idx="2">
                  <c:v>2946</c:v>
                </c:pt>
                <c:pt idx="3">
                  <c:v>2946</c:v>
                </c:pt>
                <c:pt idx="4">
                  <c:v>2946</c:v>
                </c:pt>
                <c:pt idx="5">
                  <c:v>2946</c:v>
                </c:pt>
                <c:pt idx="6">
                  <c:v>3023</c:v>
                </c:pt>
                <c:pt idx="7">
                  <c:v>3023</c:v>
                </c:pt>
                <c:pt idx="8">
                  <c:v>3023</c:v>
                </c:pt>
                <c:pt idx="9">
                  <c:v>3023</c:v>
                </c:pt>
                <c:pt idx="10">
                  <c:v>3023</c:v>
                </c:pt>
                <c:pt idx="11">
                  <c:v>3023</c:v>
                </c:pt>
                <c:pt idx="12">
                  <c:v>3400</c:v>
                </c:pt>
                <c:pt idx="13">
                  <c:v>3400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73.342200000000005</c:v>
                </c:pt>
                <c:pt idx="1">
                  <c:v>66.806600000000003</c:v>
                </c:pt>
                <c:pt idx="2">
                  <c:v>59.115200000000002</c:v>
                </c:pt>
                <c:pt idx="3">
                  <c:v>154.12739999999999</c:v>
                </c:pt>
                <c:pt idx="4">
                  <c:v>51.112000000000002</c:v>
                </c:pt>
                <c:pt idx="5">
                  <c:v>52.734900000000003</c:v>
                </c:pt>
                <c:pt idx="6">
                  <c:v>53.817300000000003</c:v>
                </c:pt>
                <c:pt idx="7">
                  <c:v>172.07169999999999</c:v>
                </c:pt>
                <c:pt idx="8">
                  <c:v>62.018099999999997</c:v>
                </c:pt>
                <c:pt idx="9">
                  <c:v>64.878100000000003</c:v>
                </c:pt>
                <c:pt idx="10">
                  <c:v>62.686100000000003</c:v>
                </c:pt>
                <c:pt idx="11">
                  <c:v>52.2714</c:v>
                </c:pt>
                <c:pt idx="12">
                  <c:v>188.8563</c:v>
                </c:pt>
                <c:pt idx="13">
                  <c:v>84.689700000000002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37.304000000000002</c:v>
                </c:pt>
                <c:pt idx="1">
                  <c:v>37.561999999999998</c:v>
                </c:pt>
                <c:pt idx="2">
                  <c:v>28.824999999999999</c:v>
                </c:pt>
                <c:pt idx="3">
                  <c:v>38.258000000000003</c:v>
                </c:pt>
                <c:pt idx="4">
                  <c:v>33.795999999999999</c:v>
                </c:pt>
                <c:pt idx="5">
                  <c:v>33.424999999999997</c:v>
                </c:pt>
                <c:pt idx="6">
                  <c:v>33.926000000000002</c:v>
                </c:pt>
                <c:pt idx="7">
                  <c:v>33.204000000000001</c:v>
                </c:pt>
                <c:pt idx="8">
                  <c:v>45.625</c:v>
                </c:pt>
                <c:pt idx="9">
                  <c:v>32.551000000000002</c:v>
                </c:pt>
                <c:pt idx="10">
                  <c:v>30.96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28.687999999999999</c:v>
                </c:pt>
                <c:pt idx="1">
                  <c:v>28.818000000000001</c:v>
                </c:pt>
                <c:pt idx="2">
                  <c:v>19.97</c:v>
                </c:pt>
                <c:pt idx="3">
                  <c:v>29.504999999999999</c:v>
                </c:pt>
                <c:pt idx="4">
                  <c:v>25.277999999999999</c:v>
                </c:pt>
                <c:pt idx="5">
                  <c:v>24.933999999999997</c:v>
                </c:pt>
                <c:pt idx="6">
                  <c:v>25.406999999999996</c:v>
                </c:pt>
                <c:pt idx="7">
                  <c:v>24.699000000000002</c:v>
                </c:pt>
                <c:pt idx="8">
                  <c:v>37.170999999999999</c:v>
                </c:pt>
                <c:pt idx="9">
                  <c:v>32.551000000000002</c:v>
                </c:pt>
                <c:pt idx="10">
                  <c:v>22.210999999999999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8.6159999999999997</c:v>
                </c:pt>
                <c:pt idx="1">
                  <c:v>8.7439999999999998</c:v>
                </c:pt>
                <c:pt idx="2">
                  <c:v>8.8550000000000004</c:v>
                </c:pt>
                <c:pt idx="3">
                  <c:v>8.7530000000000001</c:v>
                </c:pt>
                <c:pt idx="4">
                  <c:v>8.5180000000000007</c:v>
                </c:pt>
                <c:pt idx="5">
                  <c:v>8.4909999999999997</c:v>
                </c:pt>
                <c:pt idx="6">
                  <c:v>8.5190000000000001</c:v>
                </c:pt>
                <c:pt idx="7">
                  <c:v>8.5050000000000008</c:v>
                </c:pt>
                <c:pt idx="8">
                  <c:v>8.4540000000000006</c:v>
                </c:pt>
                <c:pt idx="9">
                  <c:v>0</c:v>
                </c:pt>
                <c:pt idx="10">
                  <c:v>8.7490000000000006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216.6280980638368</c:v>
                </c:pt>
                <c:pt idx="1">
                  <c:v>210.86999011271027</c:v>
                </c:pt>
                <c:pt idx="2">
                  <c:v>218.5729231567654</c:v>
                </c:pt>
                <c:pt idx="3">
                  <c:v>225.61294908582136</c:v>
                </c:pt>
                <c:pt idx="4">
                  <c:v>222.49655021283667</c:v>
                </c:pt>
                <c:pt idx="5">
                  <c:v>201.43310211294241</c:v>
                </c:pt>
                <c:pt idx="6">
                  <c:v>208.7717287808521</c:v>
                </c:pt>
                <c:pt idx="7">
                  <c:v>209.63306162900707</c:v>
                </c:pt>
                <c:pt idx="8">
                  <c:v>242.54918872255814</c:v>
                </c:pt>
                <c:pt idx="9">
                  <c:v>199.62105192680718</c:v>
                </c:pt>
                <c:pt idx="10">
                  <c:v>161.4811082639938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20.229323149287261</c:v>
                </c:pt>
                <c:pt idx="1">
                  <c:v>37.74364900160937</c:v>
                </c:pt>
                <c:pt idx="2">
                  <c:v>17.128553487944266</c:v>
                </c:pt>
                <c:pt idx="3">
                  <c:v>17.046982089833392</c:v>
                </c:pt>
                <c:pt idx="4">
                  <c:v>21.126237841499758</c:v>
                </c:pt>
                <c:pt idx="5">
                  <c:v>42.08484407753749</c:v>
                </c:pt>
                <c:pt idx="6">
                  <c:v>24.834116924250079</c:v>
                </c:pt>
                <c:pt idx="7">
                  <c:v>24.19269437653157</c:v>
                </c:pt>
                <c:pt idx="8">
                  <c:v>22.846978226801664</c:v>
                </c:pt>
                <c:pt idx="9">
                  <c:v>20.340212818723668</c:v>
                </c:pt>
                <c:pt idx="10">
                  <c:v>37.974532316137349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0.42591637576878427</c:v>
                </c:pt>
                <c:pt idx="1">
                  <c:v>0.23166811453834685</c:v>
                </c:pt>
                <c:pt idx="2">
                  <c:v>0.51697301854663269</c:v>
                </c:pt>
                <c:pt idx="3">
                  <c:v>0.51346331883695595</c:v>
                </c:pt>
                <c:pt idx="4">
                  <c:v>0.40319530925981967</c:v>
                </c:pt>
                <c:pt idx="5">
                  <c:v>0.20175909370974754</c:v>
                </c:pt>
                <c:pt idx="6">
                  <c:v>0.34303615570406476</c:v>
                </c:pt>
                <c:pt idx="7">
                  <c:v>0.35155240948483951</c:v>
                </c:pt>
                <c:pt idx="8">
                  <c:v>0.37002705198373498</c:v>
                </c:pt>
                <c:pt idx="9">
                  <c:v>0</c:v>
                </c:pt>
                <c:pt idx="10">
                  <c:v>0.23039125083002263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0.13242972752106288</c:v>
                </c:pt>
                <c:pt idx="1">
                  <c:v>0.13666240504206761</c:v>
                </c:pt>
                <c:pt idx="2">
                  <c:v>9.1365388317916518E-2</c:v>
                </c:pt>
                <c:pt idx="3">
                  <c:v>0.13077706806969017</c:v>
                </c:pt>
                <c:pt idx="4">
                  <c:v>0.11361075026026006</c:v>
                </c:pt>
                <c:pt idx="5">
                  <c:v>0.12378303138090802</c:v>
                </c:pt>
                <c:pt idx="6">
                  <c:v>0.1216975121505544</c:v>
                </c:pt>
                <c:pt idx="7">
                  <c:v>0.1178201558860522</c:v>
                </c:pt>
                <c:pt idx="8">
                  <c:v>0.15325138870086411</c:v>
                </c:pt>
                <c:pt idx="9">
                  <c:v>0.1630639638745873</c:v>
                </c:pt>
                <c:pt idx="10">
                  <c:v>0.13754550138266849</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8.7490000000000006</c:v>
                </c:pt>
                <c:pt idx="2">
                  <c:v>0</c:v>
                </c:pt>
                <c:pt idx="3">
                  <c:v>0</c:v>
                </c:pt>
                <c:pt idx="4">
                  <c:v>22.210999999999999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8.7490000000000006</c:v>
                </c:pt>
                <c:pt idx="4" formatCode="#,##0">
                  <c:v>22.210999999999999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F：電気・ガス・熱供給・水道業(N=1)</c:v>
                </c:pt>
                <c:pt idx="24">
                  <c:v>G：情報通信業(N=0)</c:v>
                </c:pt>
                <c:pt idx="25">
                  <c:v>H：運輸業，郵便業(N=0)</c:v>
                </c:pt>
                <c:pt idx="26">
                  <c:v>I：卸売業，小売業(N=1)</c:v>
                </c:pt>
                <c:pt idx="27">
                  <c:v>J：金融業，保険業(N=0)</c:v>
                </c:pt>
                <c:pt idx="28">
                  <c:v>K：不動産業，物品賃貸業(N=0)</c:v>
                </c:pt>
                <c:pt idx="29">
                  <c:v>L：学術研究,専門･技術ｻｰﾋﾞｽ業(N=0)</c:v>
                </c:pt>
                <c:pt idx="30">
                  <c:v>M：宿泊業，飲食サービス業(N=1)</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8.7490000000000006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12.042</c:v>
                </c:pt>
                <c:pt idx="24">
                  <c:v>0</c:v>
                </c:pt>
                <c:pt idx="25">
                  <c:v>0</c:v>
                </c:pt>
                <c:pt idx="26">
                  <c:v>6.7110000000000003</c:v>
                </c:pt>
                <c:pt idx="27">
                  <c:v>0</c:v>
                </c:pt>
                <c:pt idx="28">
                  <c:v>0</c:v>
                </c:pt>
                <c:pt idx="29">
                  <c:v>0</c:v>
                </c:pt>
                <c:pt idx="30">
                  <c:v>3.4580000000000002</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30.96</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30.96</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宜野湾市</c:v>
                </c:pt>
              </c:strCache>
            </c:strRef>
          </c:tx>
          <c:spPr>
            <a:solidFill>
              <a:srgbClr val="FF0066"/>
            </a:solidFill>
            <a:ln>
              <a:noFill/>
            </a:ln>
          </c:spPr>
          <c:invertIfNegative val="0"/>
          <c:cat>
            <c:strRef>
              <c:f>③特定事業所の現状把握!$BD$21:$BD$38</c:f>
              <c:strCache>
                <c:ptCount val="18"/>
                <c:pt idx="0">
                  <c:v>9：食料品製造業(N=1)</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8.7490000000000006</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9：食料品製造業(N=1)</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宜野湾市</c:v>
                </c:pt>
              </c:strCache>
            </c:strRef>
          </c:tx>
          <c:spPr>
            <a:solidFill>
              <a:srgbClr val="FF0066"/>
            </a:solidFill>
            <a:ln>
              <a:noFill/>
            </a:ln>
          </c:spPr>
          <c:invertIfNegative val="0"/>
          <c:cat>
            <c:strRef>
              <c:f>③特定事業所の現状把握!$BD$39:$BD$52</c:f>
              <c:strCache>
                <c:ptCount val="14"/>
                <c:pt idx="0">
                  <c:v>F：電気・ガス・熱供給・水道業(N=1)</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12.042</c:v>
                </c:pt>
                <c:pt idx="1">
                  <c:v>0</c:v>
                </c:pt>
                <c:pt idx="2">
                  <c:v>0</c:v>
                </c:pt>
                <c:pt idx="3">
                  <c:v>6.7110000000000003</c:v>
                </c:pt>
                <c:pt idx="4">
                  <c:v>0</c:v>
                </c:pt>
                <c:pt idx="5">
                  <c:v>0</c:v>
                </c:pt>
                <c:pt idx="6">
                  <c:v>0</c:v>
                </c:pt>
                <c:pt idx="7">
                  <c:v>3.4580000000000002</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F：電気・ガス・熱供給・水道業(N=1)</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宜野湾市</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宜野湾市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14,375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5989.2530000000024</c:v>
                </c:pt>
                <c:pt idx="1">
                  <c:v>6925.3649999999952</c:v>
                </c:pt>
                <c:pt idx="2">
                  <c:v>0</c:v>
                </c:pt>
                <c:pt idx="3">
                  <c:v>0</c:v>
                </c:pt>
                <c:pt idx="4">
                  <c:v>0</c:v>
                </c:pt>
                <c:pt idx="5">
                  <c:v>1460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26,580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7187.8223103600012</c:v>
                </c:pt>
                <c:pt idx="1">
                  <c:v>9160.5958073999918</c:v>
                </c:pt>
                <c:pt idx="2">
                  <c:v>0</c:v>
                </c:pt>
                <c:pt idx="3">
                  <c:v>0</c:v>
                </c:pt>
                <c:pt idx="4">
                  <c:v>0</c:v>
                </c:pt>
                <c:pt idx="5">
                  <c:v>10231.68</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30</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宜野湾市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9.2680904520000009</c:v>
                </c:pt>
                <c:pt idx="1">
                  <c:v>2.1718907999999999E-2</c:v>
                </c:pt>
                <c:pt idx="2">
                  <c:v>0</c:v>
                </c:pt>
                <c:pt idx="3">
                  <c:v>0</c:v>
                </c:pt>
                <c:pt idx="4">
                  <c:v>4.9659095100000004</c:v>
                </c:pt>
                <c:pt idx="5">
                  <c:v>15.956706430000001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199,391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宜野湾市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199191</c:v>
                </c:pt>
                <c:pt idx="1">
                  <c:v>200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1460</c:v>
                </c:pt>
                <c:pt idx="3">
                  <c:v>1460</c:v>
                </c:pt>
                <c:pt idx="4">
                  <c:v>1460</c:v>
                </c:pt>
                <c:pt idx="5">
                  <c:v>1460</c:v>
                </c:pt>
                <c:pt idx="6">
                  <c:v>1460</c:v>
                </c:pt>
                <c:pt idx="7">
                  <c:v>1460</c:v>
                </c:pt>
                <c:pt idx="8">
                  <c:v>1460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5680.5649999999996</c:v>
                </c:pt>
                <c:pt idx="1">
                  <c:v>6183.4649999999992</c:v>
                </c:pt>
                <c:pt idx="2">
                  <c:v>6478.165</c:v>
                </c:pt>
                <c:pt idx="3">
                  <c:v>6741.3650000000043</c:v>
                </c:pt>
                <c:pt idx="4">
                  <c:v>6772.5649999999996</c:v>
                </c:pt>
                <c:pt idx="5">
                  <c:v>6886.0649999999923</c:v>
                </c:pt>
                <c:pt idx="6">
                  <c:v>6903.3649999999952</c:v>
                </c:pt>
                <c:pt idx="7">
                  <c:v>6903.3649999999952</c:v>
                </c:pt>
                <c:pt idx="8">
                  <c:v>6925.3649999999952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4464.8760000000002</c:v>
                </c:pt>
                <c:pt idx="1">
                  <c:v>4591.6769999999997</c:v>
                </c:pt>
                <c:pt idx="2">
                  <c:v>4832.0770000000002</c:v>
                </c:pt>
                <c:pt idx="3">
                  <c:v>4995.027</c:v>
                </c:pt>
                <c:pt idx="4">
                  <c:v>5218.0670000000009</c:v>
                </c:pt>
                <c:pt idx="5">
                  <c:v>5380.9970000000012</c:v>
                </c:pt>
                <c:pt idx="6">
                  <c:v>5534.4630000000016</c:v>
                </c:pt>
                <c:pt idx="7">
                  <c:v>5699.6430000000009</c:v>
                </c:pt>
                <c:pt idx="8">
                  <c:v>5989.2530000000024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3.1850918669893966E-2</c:v>
                </c:pt>
                <c:pt idx="1">
                  <c:v>3.3575903854371841E-2</c:v>
                </c:pt>
                <c:pt idx="2">
                  <c:v>5.8160216990750226E-2</c:v>
                </c:pt>
                <c:pt idx="3">
                  <c:v>5.7915826566161656E-2</c:v>
                </c:pt>
                <c:pt idx="4">
                  <c:v>5.6398790104097228E-2</c:v>
                </c:pt>
                <c:pt idx="5">
                  <c:v>6.5403209043582558E-2</c:v>
                </c:pt>
                <c:pt idx="6">
                  <c:v>6.5677223812959665E-2</c:v>
                </c:pt>
                <c:pt idx="7">
                  <c:v>6.5666225101192507E-2</c:v>
                </c:pt>
                <c:pt idx="8">
                  <c:v>6.6610159940067651E-2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967</c:v>
                </c:pt>
                <c:pt idx="1">
                  <c:v>988</c:v>
                </c:pt>
                <c:pt idx="2">
                  <c:v>1028</c:v>
                </c:pt>
                <c:pt idx="3">
                  <c:v>1056</c:v>
                </c:pt>
                <c:pt idx="4">
                  <c:v>1096</c:v>
                </c:pt>
                <c:pt idx="5">
                  <c:v>1123</c:v>
                </c:pt>
                <c:pt idx="6">
                  <c:v>1150</c:v>
                </c:pt>
                <c:pt idx="7">
                  <c:v>1177</c:v>
                </c:pt>
                <c:pt idx="8">
                  <c:v>1227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399039.6981733024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26580.098117759993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258050.26000000004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257446.95700000002</c:v>
                </c:pt>
                <c:pt idx="1">
                  <c:v>603.303</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16348.418117759993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排出量比較シート!$DN$21:$DN$50</c:f>
              <c:numCache>
                <c:formatCode>0.0%;;</c:formatCode>
                <c:ptCount val="30"/>
                <c:pt idx="0">
                  <c:v>0.81</c:v>
                </c:pt>
                <c:pt idx="1">
                  <c:v>0.46</c:v>
                </c:pt>
                <c:pt idx="2">
                  <c:v>0.97</c:v>
                </c:pt>
                <c:pt idx="3">
                  <c:v>0.44</c:v>
                </c:pt>
                <c:pt idx="4">
                  <c:v>0.13</c:v>
                </c:pt>
                <c:pt idx="5">
                  <c:v>0.66</c:v>
                </c:pt>
                <c:pt idx="6">
                  <c:v>0.87</c:v>
                </c:pt>
                <c:pt idx="7">
                  <c:v>0.23</c:v>
                </c:pt>
                <c:pt idx="8">
                  <c:v>0.85</c:v>
                </c:pt>
                <c:pt idx="9">
                  <c:v>0.92</c:v>
                </c:pt>
                <c:pt idx="10">
                  <c:v>0.75</c:v>
                </c:pt>
                <c:pt idx="11">
                  <c:v>0.61</c:v>
                </c:pt>
                <c:pt idx="12">
                  <c:v>0.33</c:v>
                </c:pt>
                <c:pt idx="13">
                  <c:v>0.64</c:v>
                </c:pt>
                <c:pt idx="14">
                  <c:v>0.73</c:v>
                </c:pt>
                <c:pt idx="15">
                  <c:v>1</c:v>
                </c:pt>
                <c:pt idx="16">
                  <c:v>0.73</c:v>
                </c:pt>
                <c:pt idx="17">
                  <c:v>0.94</c:v>
                </c:pt>
                <c:pt idx="18">
                  <c:v>0.62</c:v>
                </c:pt>
                <c:pt idx="19">
                  <c:v>0.28000000000000003</c:v>
                </c:pt>
                <c:pt idx="20">
                  <c:v>0.56000000000000005</c:v>
                </c:pt>
                <c:pt idx="21">
                  <c:v>0.78</c:v>
                </c:pt>
                <c:pt idx="22">
                  <c:v>0.86</c:v>
                </c:pt>
                <c:pt idx="23">
                  <c:v>0.76</c:v>
                </c:pt>
                <c:pt idx="24">
                  <c:v>0.84</c:v>
                </c:pt>
                <c:pt idx="25">
                  <c:v>0.56000000000000005</c:v>
                </c:pt>
                <c:pt idx="26">
                  <c:v>0.56999999999999995</c:v>
                </c:pt>
                <c:pt idx="27">
                  <c:v>0.89</c:v>
                </c:pt>
                <c:pt idx="28">
                  <c:v>0.47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0.16</c:v>
                </c:pt>
                <c:pt idx="26">
                  <c:v>0.01</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排出量比較シート!$DQ$21:$DQ$50</c:f>
              <c:numCache>
                <c:formatCode>0.0%;;</c:formatCode>
                <c:ptCount val="30"/>
                <c:pt idx="0">
                  <c:v>0.19</c:v>
                </c:pt>
                <c:pt idx="1">
                  <c:v>0.28999999999999998</c:v>
                </c:pt>
                <c:pt idx="2">
                  <c:v>0.03</c:v>
                </c:pt>
                <c:pt idx="3">
                  <c:v>0.56000000000000005</c:v>
                </c:pt>
                <c:pt idx="4">
                  <c:v>0.87</c:v>
                </c:pt>
                <c:pt idx="5">
                  <c:v>0.34</c:v>
                </c:pt>
                <c:pt idx="6">
                  <c:v>0.13</c:v>
                </c:pt>
                <c:pt idx="7">
                  <c:v>0.77</c:v>
                </c:pt>
                <c:pt idx="8">
                  <c:v>0.15</c:v>
                </c:pt>
                <c:pt idx="9">
                  <c:v>0.08</c:v>
                </c:pt>
                <c:pt idx="10">
                  <c:v>0.02</c:v>
                </c:pt>
                <c:pt idx="11">
                  <c:v>0.39</c:v>
                </c:pt>
                <c:pt idx="12">
                  <c:v>0.67</c:v>
                </c:pt>
                <c:pt idx="13">
                  <c:v>0.36</c:v>
                </c:pt>
                <c:pt idx="14">
                  <c:v>0.27</c:v>
                </c:pt>
                <c:pt idx="15">
                  <c:v>0</c:v>
                </c:pt>
                <c:pt idx="16">
                  <c:v>0.27</c:v>
                </c:pt>
                <c:pt idx="17">
                  <c:v>0.06</c:v>
                </c:pt>
                <c:pt idx="18">
                  <c:v>0.38</c:v>
                </c:pt>
                <c:pt idx="19">
                  <c:v>0.72</c:v>
                </c:pt>
                <c:pt idx="20">
                  <c:v>0.44</c:v>
                </c:pt>
                <c:pt idx="21">
                  <c:v>0.22</c:v>
                </c:pt>
                <c:pt idx="22">
                  <c:v>0.14000000000000001</c:v>
                </c:pt>
                <c:pt idx="23">
                  <c:v>0.24</c:v>
                </c:pt>
                <c:pt idx="24">
                  <c:v>0.16</c:v>
                </c:pt>
                <c:pt idx="25">
                  <c:v>0.28000000000000003</c:v>
                </c:pt>
                <c:pt idx="26">
                  <c:v>0.42</c:v>
                </c:pt>
                <c:pt idx="27">
                  <c:v>0.11</c:v>
                </c:pt>
                <c:pt idx="28">
                  <c:v>0.05</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排出量比較シート!$DR$21:$DR$50</c:f>
              <c:numCache>
                <c:formatCode>0.0%;;</c:formatCode>
                <c:ptCount val="30"/>
                <c:pt idx="0">
                  <c:v>0</c:v>
                </c:pt>
                <c:pt idx="1">
                  <c:v>0.25</c:v>
                </c:pt>
                <c:pt idx="2">
                  <c:v>0</c:v>
                </c:pt>
                <c:pt idx="3">
                  <c:v>0</c:v>
                </c:pt>
                <c:pt idx="4">
                  <c:v>0</c:v>
                </c:pt>
                <c:pt idx="5">
                  <c:v>0</c:v>
                </c:pt>
                <c:pt idx="6">
                  <c:v>0</c:v>
                </c:pt>
                <c:pt idx="7">
                  <c:v>0</c:v>
                </c:pt>
                <c:pt idx="8">
                  <c:v>0</c:v>
                </c:pt>
                <c:pt idx="9">
                  <c:v>0</c:v>
                </c:pt>
                <c:pt idx="10">
                  <c:v>0.23</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0.48</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排出量比較シート!$DF$21:$DF$50</c:f>
              <c:numCache>
                <c:formatCode>#,##0;;</c:formatCode>
                <c:ptCount val="30"/>
                <c:pt idx="0">
                  <c:v>3</c:v>
                </c:pt>
                <c:pt idx="1">
                  <c:v>10</c:v>
                </c:pt>
                <c:pt idx="2">
                  <c:v>17</c:v>
                </c:pt>
                <c:pt idx="3">
                  <c:v>13</c:v>
                </c:pt>
                <c:pt idx="4">
                  <c:v>2</c:v>
                </c:pt>
                <c:pt idx="5">
                  <c:v>12</c:v>
                </c:pt>
                <c:pt idx="6">
                  <c:v>5</c:v>
                </c:pt>
                <c:pt idx="7">
                  <c:v>2</c:v>
                </c:pt>
                <c:pt idx="8">
                  <c:v>11</c:v>
                </c:pt>
                <c:pt idx="9">
                  <c:v>5</c:v>
                </c:pt>
                <c:pt idx="10">
                  <c:v>23</c:v>
                </c:pt>
                <c:pt idx="11">
                  <c:v>6</c:v>
                </c:pt>
                <c:pt idx="12">
                  <c:v>2</c:v>
                </c:pt>
                <c:pt idx="13">
                  <c:v>3</c:v>
                </c:pt>
                <c:pt idx="14">
                  <c:v>2</c:v>
                </c:pt>
                <c:pt idx="15">
                  <c:v>24</c:v>
                </c:pt>
                <c:pt idx="16">
                  <c:v>3</c:v>
                </c:pt>
                <c:pt idx="17">
                  <c:v>16</c:v>
                </c:pt>
                <c:pt idx="18">
                  <c:v>5</c:v>
                </c:pt>
                <c:pt idx="19">
                  <c:v>1</c:v>
                </c:pt>
                <c:pt idx="20">
                  <c:v>8</c:v>
                </c:pt>
                <c:pt idx="21">
                  <c:v>3</c:v>
                </c:pt>
                <c:pt idx="22">
                  <c:v>6</c:v>
                </c:pt>
                <c:pt idx="23">
                  <c:v>12</c:v>
                </c:pt>
                <c:pt idx="24">
                  <c:v>4</c:v>
                </c:pt>
                <c:pt idx="25">
                  <c:v>7</c:v>
                </c:pt>
                <c:pt idx="26">
                  <c:v>17</c:v>
                </c:pt>
                <c:pt idx="27">
                  <c:v>7</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1</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排出量比較シート!$DI$21:$DI$50</c:f>
              <c:numCache>
                <c:formatCode>#,##0;;</c:formatCode>
                <c:ptCount val="30"/>
                <c:pt idx="0">
                  <c:v>2</c:v>
                </c:pt>
                <c:pt idx="1">
                  <c:v>6</c:v>
                </c:pt>
                <c:pt idx="2">
                  <c:v>4</c:v>
                </c:pt>
                <c:pt idx="3">
                  <c:v>7</c:v>
                </c:pt>
                <c:pt idx="4">
                  <c:v>4</c:v>
                </c:pt>
                <c:pt idx="5">
                  <c:v>3</c:v>
                </c:pt>
                <c:pt idx="6">
                  <c:v>6</c:v>
                </c:pt>
                <c:pt idx="7">
                  <c:v>4</c:v>
                </c:pt>
                <c:pt idx="8">
                  <c:v>2</c:v>
                </c:pt>
                <c:pt idx="9">
                  <c:v>2</c:v>
                </c:pt>
                <c:pt idx="10">
                  <c:v>3</c:v>
                </c:pt>
                <c:pt idx="11">
                  <c:v>4</c:v>
                </c:pt>
                <c:pt idx="12">
                  <c:v>1</c:v>
                </c:pt>
                <c:pt idx="13">
                  <c:v>4</c:v>
                </c:pt>
                <c:pt idx="14">
                  <c:v>1</c:v>
                </c:pt>
                <c:pt idx="15">
                  <c:v>0</c:v>
                </c:pt>
                <c:pt idx="16">
                  <c:v>2</c:v>
                </c:pt>
                <c:pt idx="17">
                  <c:v>1</c:v>
                </c:pt>
                <c:pt idx="18">
                  <c:v>2</c:v>
                </c:pt>
                <c:pt idx="19">
                  <c:v>3</c:v>
                </c:pt>
                <c:pt idx="20">
                  <c:v>6</c:v>
                </c:pt>
                <c:pt idx="21">
                  <c:v>3</c:v>
                </c:pt>
                <c:pt idx="22">
                  <c:v>2</c:v>
                </c:pt>
                <c:pt idx="23">
                  <c:v>6</c:v>
                </c:pt>
                <c:pt idx="24">
                  <c:v>3</c:v>
                </c:pt>
                <c:pt idx="25">
                  <c:v>4</c:v>
                </c:pt>
                <c:pt idx="26">
                  <c:v>9</c:v>
                </c:pt>
                <c:pt idx="27">
                  <c:v>1</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排出量比較シート!$DJ$21:$DJ$50</c:f>
              <c:numCache>
                <c:formatCode>#,##0;;</c:formatCode>
                <c:ptCount val="30"/>
                <c:pt idx="0">
                  <c:v>0</c:v>
                </c:pt>
                <c:pt idx="1">
                  <c:v>1</c:v>
                </c:pt>
                <c:pt idx="2">
                  <c:v>1</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排出量比較シート!$DL$21:$DL$50</c:f>
              <c:numCache>
                <c:formatCode>#,##0;;</c:formatCode>
                <c:ptCount val="30"/>
                <c:pt idx="0">
                  <c:v>5</c:v>
                </c:pt>
                <c:pt idx="1">
                  <c:v>17</c:v>
                </c:pt>
                <c:pt idx="2">
                  <c:v>22</c:v>
                </c:pt>
                <c:pt idx="3">
                  <c:v>20</c:v>
                </c:pt>
                <c:pt idx="4">
                  <c:v>6</c:v>
                </c:pt>
                <c:pt idx="5">
                  <c:v>15</c:v>
                </c:pt>
                <c:pt idx="6">
                  <c:v>11</c:v>
                </c:pt>
                <c:pt idx="7">
                  <c:v>6</c:v>
                </c:pt>
                <c:pt idx="8">
                  <c:v>13</c:v>
                </c:pt>
                <c:pt idx="9">
                  <c:v>7</c:v>
                </c:pt>
                <c:pt idx="10">
                  <c:v>29</c:v>
                </c:pt>
                <c:pt idx="11">
                  <c:v>10</c:v>
                </c:pt>
                <c:pt idx="12">
                  <c:v>3</c:v>
                </c:pt>
                <c:pt idx="13">
                  <c:v>7</c:v>
                </c:pt>
                <c:pt idx="14">
                  <c:v>3</c:v>
                </c:pt>
                <c:pt idx="15">
                  <c:v>24</c:v>
                </c:pt>
                <c:pt idx="16">
                  <c:v>5</c:v>
                </c:pt>
                <c:pt idx="17">
                  <c:v>17</c:v>
                </c:pt>
                <c:pt idx="18">
                  <c:v>7</c:v>
                </c:pt>
                <c:pt idx="19">
                  <c:v>4</c:v>
                </c:pt>
                <c:pt idx="20">
                  <c:v>14</c:v>
                </c:pt>
                <c:pt idx="21">
                  <c:v>6</c:v>
                </c:pt>
                <c:pt idx="22">
                  <c:v>8</c:v>
                </c:pt>
                <c:pt idx="23">
                  <c:v>18</c:v>
                </c:pt>
                <c:pt idx="24">
                  <c:v>7</c:v>
                </c:pt>
                <c:pt idx="25">
                  <c:v>12</c:v>
                </c:pt>
                <c:pt idx="26">
                  <c:v>27</c:v>
                </c:pt>
                <c:pt idx="27">
                  <c:v>8</c:v>
                </c:pt>
                <c:pt idx="28">
                  <c:v>11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排出量比較シート!$CX$21:$CX$50</c:f>
              <c:numCache>
                <c:formatCode>[=0]#;[&lt;1]0.00;#,##0</c:formatCode>
                <c:ptCount val="30"/>
                <c:pt idx="0">
                  <c:v>27.587</c:v>
                </c:pt>
                <c:pt idx="1">
                  <c:v>46.566000000000003</c:v>
                </c:pt>
                <c:pt idx="2">
                  <c:v>769.77599999999995</c:v>
                </c:pt>
                <c:pt idx="3">
                  <c:v>50.002000000000002</c:v>
                </c:pt>
                <c:pt idx="4">
                  <c:v>5.9880000000000004</c:v>
                </c:pt>
                <c:pt idx="5">
                  <c:v>80.578000000000003</c:v>
                </c:pt>
                <c:pt idx="6">
                  <c:v>169.637</c:v>
                </c:pt>
                <c:pt idx="7">
                  <c:v>10.935</c:v>
                </c:pt>
                <c:pt idx="8">
                  <c:v>85.244</c:v>
                </c:pt>
                <c:pt idx="9">
                  <c:v>107.28</c:v>
                </c:pt>
                <c:pt idx="10">
                  <c:v>826.79600000000005</c:v>
                </c:pt>
                <c:pt idx="11">
                  <c:v>39.386000000000003</c:v>
                </c:pt>
                <c:pt idx="12">
                  <c:v>18.875</c:v>
                </c:pt>
                <c:pt idx="13">
                  <c:v>53.354999999999997</c:v>
                </c:pt>
                <c:pt idx="14">
                  <c:v>6.569</c:v>
                </c:pt>
                <c:pt idx="15">
                  <c:v>299.15899999999999</c:v>
                </c:pt>
                <c:pt idx="16">
                  <c:v>23.065000000000001</c:v>
                </c:pt>
                <c:pt idx="17">
                  <c:v>406.44299999999998</c:v>
                </c:pt>
                <c:pt idx="18">
                  <c:v>30.22</c:v>
                </c:pt>
                <c:pt idx="19">
                  <c:v>8.7490000000000006</c:v>
                </c:pt>
                <c:pt idx="20">
                  <c:v>46.53</c:v>
                </c:pt>
                <c:pt idx="21">
                  <c:v>51.222999999999999</c:v>
                </c:pt>
                <c:pt idx="22">
                  <c:v>65.415999999999997</c:v>
                </c:pt>
                <c:pt idx="23">
                  <c:v>199.43700000000001</c:v>
                </c:pt>
                <c:pt idx="24">
                  <c:v>107.111</c:v>
                </c:pt>
                <c:pt idx="25">
                  <c:v>34.406999999999996</c:v>
                </c:pt>
                <c:pt idx="26">
                  <c:v>194.81800000000001</c:v>
                </c:pt>
                <c:pt idx="27">
                  <c:v>66.861999999999995</c:v>
                </c:pt>
                <c:pt idx="28">
                  <c:v>261.21499999999997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0.23100000000000001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10.205</c:v>
                </c:pt>
                <c:pt idx="26">
                  <c:v>4.4589999999999996</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排出量比較シート!$DA$21:$DA$50</c:f>
              <c:numCache>
                <c:formatCode>[=0]#;[&lt;1]0.00;#,##0</c:formatCode>
                <c:ptCount val="30"/>
                <c:pt idx="0">
                  <c:v>6.3239999999999998</c:v>
                </c:pt>
                <c:pt idx="1">
                  <c:v>29.146999999999998</c:v>
                </c:pt>
                <c:pt idx="2">
                  <c:v>21.606999999999999</c:v>
                </c:pt>
                <c:pt idx="3">
                  <c:v>62.42</c:v>
                </c:pt>
                <c:pt idx="4">
                  <c:v>40.914999999999999</c:v>
                </c:pt>
                <c:pt idx="5">
                  <c:v>41.634</c:v>
                </c:pt>
                <c:pt idx="6">
                  <c:v>25.858000000000001</c:v>
                </c:pt>
                <c:pt idx="7">
                  <c:v>36.262999999999998</c:v>
                </c:pt>
                <c:pt idx="8">
                  <c:v>14.927</c:v>
                </c:pt>
                <c:pt idx="9">
                  <c:v>9.027000000000001</c:v>
                </c:pt>
                <c:pt idx="10">
                  <c:v>21.532</c:v>
                </c:pt>
                <c:pt idx="11">
                  <c:v>25.119</c:v>
                </c:pt>
                <c:pt idx="12">
                  <c:v>37.484000000000002</c:v>
                </c:pt>
                <c:pt idx="13">
                  <c:v>29.91</c:v>
                </c:pt>
                <c:pt idx="14">
                  <c:v>2.4849999999999999</c:v>
                </c:pt>
                <c:pt idx="15">
                  <c:v>0</c:v>
                </c:pt>
                <c:pt idx="16">
                  <c:v>8.3460000000000001</c:v>
                </c:pt>
                <c:pt idx="17">
                  <c:v>24.224</c:v>
                </c:pt>
                <c:pt idx="18">
                  <c:v>18.282</c:v>
                </c:pt>
                <c:pt idx="19">
                  <c:v>22.210999999999999</c:v>
                </c:pt>
                <c:pt idx="20">
                  <c:v>36.853000000000002</c:v>
                </c:pt>
                <c:pt idx="21">
                  <c:v>14.805</c:v>
                </c:pt>
                <c:pt idx="22">
                  <c:v>10.513999999999999</c:v>
                </c:pt>
                <c:pt idx="23">
                  <c:v>63.144999999999989</c:v>
                </c:pt>
                <c:pt idx="24">
                  <c:v>19.814</c:v>
                </c:pt>
                <c:pt idx="25">
                  <c:v>17.369</c:v>
                </c:pt>
                <c:pt idx="26">
                  <c:v>141.49</c:v>
                </c:pt>
                <c:pt idx="27">
                  <c:v>8.6780000000000008</c:v>
                </c:pt>
                <c:pt idx="28">
                  <c:v>25.338000000000001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排出量比較シート!$DB$21:$DB$50</c:f>
              <c:numCache>
                <c:formatCode>[=0]#;[&lt;1]0.00;#,##0</c:formatCode>
                <c:ptCount val="30"/>
                <c:pt idx="0">
                  <c:v>0</c:v>
                </c:pt>
                <c:pt idx="1">
                  <c:v>24.763999999999999</c:v>
                </c:pt>
                <c:pt idx="2">
                  <c:v>0.60699999999999998</c:v>
                </c:pt>
                <c:pt idx="3">
                  <c:v>0</c:v>
                </c:pt>
                <c:pt idx="4">
                  <c:v>0</c:v>
                </c:pt>
                <c:pt idx="5">
                  <c:v>0</c:v>
                </c:pt>
                <c:pt idx="6">
                  <c:v>0</c:v>
                </c:pt>
                <c:pt idx="7">
                  <c:v>0</c:v>
                </c:pt>
                <c:pt idx="8">
                  <c:v>0</c:v>
                </c:pt>
                <c:pt idx="9">
                  <c:v>0</c:v>
                </c:pt>
                <c:pt idx="10">
                  <c:v>251.67</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264.31799999999998</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排出量比較シート!$DD$21:$DD$50</c:f>
              <c:numCache>
                <c:formatCode>[=0]#;[&lt;1]0.00;#,##0</c:formatCode>
                <c:ptCount val="30"/>
                <c:pt idx="0">
                  <c:v>33.911000000000001</c:v>
                </c:pt>
                <c:pt idx="1">
                  <c:v>100.47699999999999</c:v>
                </c:pt>
                <c:pt idx="2">
                  <c:v>791.9899999999999</c:v>
                </c:pt>
                <c:pt idx="3">
                  <c:v>112.422</c:v>
                </c:pt>
                <c:pt idx="4">
                  <c:v>46.902999999999999</c:v>
                </c:pt>
                <c:pt idx="5">
                  <c:v>122.212</c:v>
                </c:pt>
                <c:pt idx="6">
                  <c:v>195.495</c:v>
                </c:pt>
                <c:pt idx="7">
                  <c:v>47.198</c:v>
                </c:pt>
                <c:pt idx="8">
                  <c:v>100.17099999999999</c:v>
                </c:pt>
                <c:pt idx="9">
                  <c:v>116.307</c:v>
                </c:pt>
                <c:pt idx="10">
                  <c:v>1100.229</c:v>
                </c:pt>
                <c:pt idx="11">
                  <c:v>64.504999999999995</c:v>
                </c:pt>
                <c:pt idx="12">
                  <c:v>56.359000000000002</c:v>
                </c:pt>
                <c:pt idx="13">
                  <c:v>83.265000000000001</c:v>
                </c:pt>
                <c:pt idx="14">
                  <c:v>9.0540000000000003</c:v>
                </c:pt>
                <c:pt idx="15">
                  <c:v>299.15899999999999</c:v>
                </c:pt>
                <c:pt idx="16">
                  <c:v>31.411000000000001</c:v>
                </c:pt>
                <c:pt idx="17">
                  <c:v>430.66699999999997</c:v>
                </c:pt>
                <c:pt idx="18">
                  <c:v>48.501999999999995</c:v>
                </c:pt>
                <c:pt idx="19">
                  <c:v>30.96</c:v>
                </c:pt>
                <c:pt idx="20">
                  <c:v>83.38300000000001</c:v>
                </c:pt>
                <c:pt idx="21">
                  <c:v>66.027999999999992</c:v>
                </c:pt>
                <c:pt idx="22">
                  <c:v>75.929999999999993</c:v>
                </c:pt>
                <c:pt idx="23">
                  <c:v>262.58199999999999</c:v>
                </c:pt>
                <c:pt idx="24">
                  <c:v>126.92500000000001</c:v>
                </c:pt>
                <c:pt idx="25">
                  <c:v>61.980999999999995</c:v>
                </c:pt>
                <c:pt idx="26">
                  <c:v>340.76700000000005</c:v>
                </c:pt>
                <c:pt idx="27">
                  <c:v>75.539999999999992</c:v>
                </c:pt>
                <c:pt idx="28">
                  <c:v>550.87099999999998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排出量比較シート!$CU$21:$CU$50</c:f>
              <c:numCache>
                <c:formatCode>\(0%\);;</c:formatCode>
                <c:ptCount val="30"/>
                <c:pt idx="0">
                  <c:v>8.0882300436662946E-2</c:v>
                </c:pt>
                <c:pt idx="1">
                  <c:v>0.15596959745508865</c:v>
                </c:pt>
                <c:pt idx="2">
                  <c:v>0.15504055597460886</c:v>
                </c:pt>
                <c:pt idx="3">
                  <c:v>0.62246857856443794</c:v>
                </c:pt>
                <c:pt idx="4">
                  <c:v>0.50763900447203725</c:v>
                </c:pt>
                <c:pt idx="5">
                  <c:v>0.32787848925882418</c:v>
                </c:pt>
                <c:pt idx="6">
                  <c:v>0.21056437301931788</c:v>
                </c:pt>
                <c:pt idx="7">
                  <c:v>0.33781882871617064</c:v>
                </c:pt>
                <c:pt idx="8">
                  <c:v>0.10066593252951338</c:v>
                </c:pt>
                <c:pt idx="9">
                  <c:v>9.4780709054455292E-2</c:v>
                </c:pt>
                <c:pt idx="10">
                  <c:v>0.17898001200654656</c:v>
                </c:pt>
                <c:pt idx="11">
                  <c:v>0.22115836106871112</c:v>
                </c:pt>
                <c:pt idx="12">
                  <c:v>0.49270630023828565</c:v>
                </c:pt>
                <c:pt idx="13">
                  <c:v>0.34392608120922624</c:v>
                </c:pt>
                <c:pt idx="14">
                  <c:v>2.5548290635056526E-2</c:v>
                </c:pt>
                <c:pt idx="15">
                  <c:v>0</c:v>
                </c:pt>
                <c:pt idx="16">
                  <c:v>6.9352818435913621E-2</c:v>
                </c:pt>
                <c:pt idx="17">
                  <c:v>0.22303661520598234</c:v>
                </c:pt>
                <c:pt idx="18">
                  <c:v>0.28307158981812724</c:v>
                </c:pt>
                <c:pt idx="19">
                  <c:v>0.13754550138266849</c:v>
                </c:pt>
                <c:pt idx="20">
                  <c:v>0.3075776104400133</c:v>
                </c:pt>
                <c:pt idx="21">
                  <c:v>0.18626977349240784</c:v>
                </c:pt>
                <c:pt idx="22">
                  <c:v>0.13062877475725626</c:v>
                </c:pt>
                <c:pt idx="23">
                  <c:v>0.48547960996946826</c:v>
                </c:pt>
                <c:pt idx="24">
                  <c:v>0.17762797691062876</c:v>
                </c:pt>
                <c:pt idx="25">
                  <c:v>0.16211615063566587</c:v>
                </c:pt>
                <c:pt idx="26">
                  <c:v>0.71290265225824745</c:v>
                </c:pt>
                <c:pt idx="27">
                  <c:v>6.2793844324906686E-2</c:v>
                </c:pt>
                <c:pt idx="28">
                  <c:v>0.18284127466042108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排出量比較シート!$CM$21:$CM$50</c:f>
              <c:numCache>
                <c:formatCode>\(0%\);;</c:formatCode>
                <c:ptCount val="30"/>
                <c:pt idx="0">
                  <c:v>0.38612007217309147</c:v>
                </c:pt>
                <c:pt idx="1">
                  <c:v>0.12613343146931463</c:v>
                </c:pt>
                <c:pt idx="2">
                  <c:v>1</c:v>
                </c:pt>
                <c:pt idx="3">
                  <c:v>5.3408523181926515E-2</c:v>
                </c:pt>
                <c:pt idx="4">
                  <c:v>6.714436411697651E-2</c:v>
                </c:pt>
                <c:pt idx="5">
                  <c:v>0.72500272749664307</c:v>
                </c:pt>
                <c:pt idx="6">
                  <c:v>1</c:v>
                </c:pt>
                <c:pt idx="7">
                  <c:v>2.6363771881673007E-2</c:v>
                </c:pt>
                <c:pt idx="8">
                  <c:v>0.25532501292692472</c:v>
                </c:pt>
                <c:pt idx="9">
                  <c:v>0.23523501701055283</c:v>
                </c:pt>
                <c:pt idx="10">
                  <c:v>0.45172961509293164</c:v>
                </c:pt>
                <c:pt idx="11">
                  <c:v>0.37697432409192444</c:v>
                </c:pt>
                <c:pt idx="12">
                  <c:v>0.13465281443726299</c:v>
                </c:pt>
                <c:pt idx="13">
                  <c:v>6.0568568846065846E-2</c:v>
                </c:pt>
                <c:pt idx="14">
                  <c:v>5.0113735798332212E-2</c:v>
                </c:pt>
                <c:pt idx="15">
                  <c:v>0.39406257350663276</c:v>
                </c:pt>
                <c:pt idx="16">
                  <c:v>0.18681004822782649</c:v>
                </c:pt>
                <c:pt idx="17">
                  <c:v>1</c:v>
                </c:pt>
                <c:pt idx="18">
                  <c:v>0.46726085800579675</c:v>
                </c:pt>
                <c:pt idx="19">
                  <c:v>0.23039125083002263</c:v>
                </c:pt>
                <c:pt idx="20">
                  <c:v>0.13984206486278639</c:v>
                </c:pt>
                <c:pt idx="21">
                  <c:v>0.59533373631258213</c:v>
                </c:pt>
                <c:pt idx="22">
                  <c:v>0.75802597596888133</c:v>
                </c:pt>
                <c:pt idx="23">
                  <c:v>1</c:v>
                </c:pt>
                <c:pt idx="24">
                  <c:v>1</c:v>
                </c:pt>
                <c:pt idx="25">
                  <c:v>0.40450067948035145</c:v>
                </c:pt>
                <c:pt idx="26">
                  <c:v>0.36736545600944887</c:v>
                </c:pt>
                <c:pt idx="27">
                  <c:v>9.0570752096551854E-2</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排出量比較シート!$BV$21:$BV$50</c:f>
              <c:numCache>
                <c:formatCode>0%</c:formatCode>
                <c:ptCount val="30"/>
                <c:pt idx="0">
                  <c:v>0.17588212158917521</c:v>
                </c:pt>
                <c:pt idx="1">
                  <c:v>0.35583570375218115</c:v>
                </c:pt>
                <c:pt idx="2">
                  <c:v>0.55438691513522198</c:v>
                </c:pt>
                <c:pt idx="3">
                  <c:v>0.73015742470127265</c:v>
                </c:pt>
                <c:pt idx="4">
                  <c:v>0.20852733970335494</c:v>
                </c:pt>
                <c:pt idx="5">
                  <c:v>0.19795711343228636</c:v>
                </c:pt>
                <c:pt idx="6">
                  <c:v>0.17954611498458931</c:v>
                </c:pt>
                <c:pt idx="7">
                  <c:v>0.55949606306371091</c:v>
                </c:pt>
                <c:pt idx="8">
                  <c:v>0.40369990352031171</c:v>
                </c:pt>
                <c:pt idx="9">
                  <c:v>0.54584342612530401</c:v>
                </c:pt>
                <c:pt idx="10">
                  <c:v>0.77508274921947717</c:v>
                </c:pt>
                <c:pt idx="11">
                  <c:v>0.18651753610990321</c:v>
                </c:pt>
                <c:pt idx="12">
                  <c:v>0.30195273516167642</c:v>
                </c:pt>
                <c:pt idx="13">
                  <c:v>0.74879210119718287</c:v>
                </c:pt>
                <c:pt idx="14">
                  <c:v>0.29190747498028674</c:v>
                </c:pt>
                <c:pt idx="15">
                  <c:v>0.61823607618976351</c:v>
                </c:pt>
                <c:pt idx="16">
                  <c:v>0.21324770085203104</c:v>
                </c:pt>
                <c:pt idx="17">
                  <c:v>0.48246930957868778</c:v>
                </c:pt>
                <c:pt idx="18">
                  <c:v>0.17909853544310747</c:v>
                </c:pt>
                <c:pt idx="19">
                  <c:v>7.6262948017056131E-2</c:v>
                </c:pt>
                <c:pt idx="20">
                  <c:v>0.46994619541623184</c:v>
                </c:pt>
                <c:pt idx="21">
                  <c:v>0.2103375040228069</c:v>
                </c:pt>
                <c:pt idx="22">
                  <c:v>0.21312707192021627</c:v>
                </c:pt>
                <c:pt idx="23">
                  <c:v>0.282382165857191</c:v>
                </c:pt>
                <c:pt idx="24">
                  <c:v>0.17830441133184613</c:v>
                </c:pt>
                <c:pt idx="25">
                  <c:v>0.18980066469845261</c:v>
                </c:pt>
                <c:pt idx="26">
                  <c:v>0.48034951517576474</c:v>
                </c:pt>
                <c:pt idx="27">
                  <c:v>0.60025807539697151</c:v>
                </c:pt>
                <c:pt idx="28">
                  <c:v>0.23668487802051635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排出量比較シート!$BZ$21:$BZ$50</c:f>
              <c:numCache>
                <c:formatCode>0%</c:formatCode>
                <c:ptCount val="30"/>
                <c:pt idx="0">
                  <c:v>0.19247661215136516</c:v>
                </c:pt>
                <c:pt idx="1">
                  <c:v>0.18012114906497959</c:v>
                </c:pt>
                <c:pt idx="2">
                  <c:v>0.14957818757604011</c:v>
                </c:pt>
                <c:pt idx="3">
                  <c:v>7.8207072598565325E-2</c:v>
                </c:pt>
                <c:pt idx="4">
                  <c:v>0.18845963604720817</c:v>
                </c:pt>
                <c:pt idx="5">
                  <c:v>0.22616712720726781</c:v>
                </c:pt>
                <c:pt idx="6">
                  <c:v>0.24443228431542396</c:v>
                </c:pt>
                <c:pt idx="7">
                  <c:v>0.14479903610833814</c:v>
                </c:pt>
                <c:pt idx="8">
                  <c:v>0.17929913714264573</c:v>
                </c:pt>
                <c:pt idx="9">
                  <c:v>0.11399210662290477</c:v>
                </c:pt>
                <c:pt idx="10">
                  <c:v>5.0931537260291898E-2</c:v>
                </c:pt>
                <c:pt idx="11">
                  <c:v>0.20276292495205547</c:v>
                </c:pt>
                <c:pt idx="12">
                  <c:v>0.16387973627835473</c:v>
                </c:pt>
                <c:pt idx="13">
                  <c:v>7.3923878408438504E-2</c:v>
                </c:pt>
                <c:pt idx="14">
                  <c:v>0.216604402026457</c:v>
                </c:pt>
                <c:pt idx="15">
                  <c:v>8.9596587237359387E-2</c:v>
                </c:pt>
                <c:pt idx="16">
                  <c:v>0.20784778294673878</c:v>
                </c:pt>
                <c:pt idx="17">
                  <c:v>0.14003462616608914</c:v>
                </c:pt>
                <c:pt idx="18">
                  <c:v>0.17884812733713562</c:v>
                </c:pt>
                <c:pt idx="19">
                  <c:v>0.32429695941351405</c:v>
                </c:pt>
                <c:pt idx="20">
                  <c:v>0.16922754027707343</c:v>
                </c:pt>
                <c:pt idx="21">
                  <c:v>0.1943024267268734</c:v>
                </c:pt>
                <c:pt idx="22">
                  <c:v>0.19877778238029284</c:v>
                </c:pt>
                <c:pt idx="23">
                  <c:v>0.23530319755638704</c:v>
                </c:pt>
                <c:pt idx="24">
                  <c:v>0.25372682626935406</c:v>
                </c:pt>
                <c:pt idx="25">
                  <c:v>0.18438000526963949</c:v>
                </c:pt>
                <c:pt idx="26">
                  <c:v>0.17574946544655459</c:v>
                </c:pt>
                <c:pt idx="27">
                  <c:v>0.11236969346440125</c:v>
                </c:pt>
                <c:pt idx="28">
                  <c:v>0.20517027255114212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排出量比較シート!$CA$21:$CA$50</c:f>
              <c:numCache>
                <c:formatCode>0%</c:formatCode>
                <c:ptCount val="30"/>
                <c:pt idx="0">
                  <c:v>0.29372025699377946</c:v>
                </c:pt>
                <c:pt idx="1">
                  <c:v>0.26813034966409749</c:v>
                </c:pt>
                <c:pt idx="2">
                  <c:v>0.11414348677338558</c:v>
                </c:pt>
                <c:pt idx="3">
                  <c:v>7.1575203089789582E-2</c:v>
                </c:pt>
                <c:pt idx="4">
                  <c:v>0.28457970980743696</c:v>
                </c:pt>
                <c:pt idx="5">
                  <c:v>0.25430639942289168</c:v>
                </c:pt>
                <c:pt idx="6">
                  <c:v>0.26682185753658794</c:v>
                </c:pt>
                <c:pt idx="7">
                  <c:v>0.1169394316932471</c:v>
                </c:pt>
                <c:pt idx="8">
                  <c:v>0.19151818642968291</c:v>
                </c:pt>
                <c:pt idx="9">
                  <c:v>0.18204020480500688</c:v>
                </c:pt>
                <c:pt idx="10">
                  <c:v>6.9404348515918826E-2</c:v>
                </c:pt>
                <c:pt idx="11">
                  <c:v>0.23211008033161257</c:v>
                </c:pt>
                <c:pt idx="12">
                  <c:v>0.17825305728187479</c:v>
                </c:pt>
                <c:pt idx="13">
                  <c:v>9.8235334335648489E-2</c:v>
                </c:pt>
                <c:pt idx="14">
                  <c:v>0.19013104045794144</c:v>
                </c:pt>
                <c:pt idx="15">
                  <c:v>0.10444582876258583</c:v>
                </c:pt>
                <c:pt idx="16">
                  <c:v>0.17851213048374837</c:v>
                </c:pt>
                <c:pt idx="17">
                  <c:v>0.16603686971251086</c:v>
                </c:pt>
                <c:pt idx="18">
                  <c:v>0.31104997484952474</c:v>
                </c:pt>
                <c:pt idx="19">
                  <c:v>0.29005602227780075</c:v>
                </c:pt>
                <c:pt idx="20">
                  <c:v>0.16920444959200284</c:v>
                </c:pt>
                <c:pt idx="21">
                  <c:v>0.28865832824166965</c:v>
                </c:pt>
                <c:pt idx="22">
                  <c:v>0.26726351531055492</c:v>
                </c:pt>
                <c:pt idx="23">
                  <c:v>0.20279476409957883</c:v>
                </c:pt>
                <c:pt idx="24">
                  <c:v>0.21879254237810608</c:v>
                </c:pt>
                <c:pt idx="25">
                  <c:v>0.2553421114499298</c:v>
                </c:pt>
                <c:pt idx="26">
                  <c:v>0.20001436511475615</c:v>
                </c:pt>
                <c:pt idx="27">
                  <c:v>0.11475875928080166</c:v>
                </c:pt>
                <c:pt idx="28">
                  <c:v>0.24589450440451507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排出量比較シート!$CB$21:$CB$50</c:f>
              <c:numCache>
                <c:formatCode>0%</c:formatCode>
                <c:ptCount val="30"/>
                <c:pt idx="0">
                  <c:v>0.29686219454600205</c:v>
                </c:pt>
                <c:pt idx="1">
                  <c:v>0.18646981781421476</c:v>
                </c:pt>
                <c:pt idx="2">
                  <c:v>0.18189141051535229</c:v>
                </c:pt>
                <c:pt idx="3">
                  <c:v>9.809717150509617E-2</c:v>
                </c:pt>
                <c:pt idx="4">
                  <c:v>0.28637432919308964</c:v>
                </c:pt>
                <c:pt idx="5">
                  <c:v>0.29419364383343305</c:v>
                </c:pt>
                <c:pt idx="6">
                  <c:v>0.28887219458071911</c:v>
                </c:pt>
                <c:pt idx="7">
                  <c:v>0.16863749708793283</c:v>
                </c:pt>
                <c:pt idx="8">
                  <c:v>0.21337529177047188</c:v>
                </c:pt>
                <c:pt idx="9">
                  <c:v>0.14917597789824172</c:v>
                </c:pt>
                <c:pt idx="10">
                  <c:v>9.9378144931899559E-2</c:v>
                </c:pt>
                <c:pt idx="11">
                  <c:v>0.32689406371519114</c:v>
                </c:pt>
                <c:pt idx="12">
                  <c:v>0.31200198688380815</c:v>
                </c:pt>
                <c:pt idx="13">
                  <c:v>6.9153690822294722E-2</c:v>
                </c:pt>
                <c:pt idx="14">
                  <c:v>0.28294999108090424</c:v>
                </c:pt>
                <c:pt idx="15">
                  <c:v>0.17455924329150999</c:v>
                </c:pt>
                <c:pt idx="16">
                  <c:v>0.37617842463716367</c:v>
                </c:pt>
                <c:pt idx="17">
                  <c:v>0.19499591284973314</c:v>
                </c:pt>
                <c:pt idx="18">
                  <c:v>0.30032903551970774</c:v>
                </c:pt>
                <c:pt idx="19">
                  <c:v>0.2811875166204918</c:v>
                </c:pt>
                <c:pt idx="20">
                  <c:v>0.17480988374036396</c:v>
                </c:pt>
                <c:pt idx="21">
                  <c:v>0.28816362418656238</c:v>
                </c:pt>
                <c:pt idx="22">
                  <c:v>0.30131621107827711</c:v>
                </c:pt>
                <c:pt idx="23">
                  <c:v>0.2490578127511815</c:v>
                </c:pt>
                <c:pt idx="24">
                  <c:v>0.32353961887416355</c:v>
                </c:pt>
                <c:pt idx="25">
                  <c:v>0.36067459247017225</c:v>
                </c:pt>
                <c:pt idx="26">
                  <c:v>0.1361545666748048</c:v>
                </c:pt>
                <c:pt idx="27">
                  <c:v>0.16328566790560259</c:v>
                </c:pt>
                <c:pt idx="28">
                  <c:v>0.29641341537010285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排出量比較シート!$CH$21:$CH$50</c:f>
              <c:numCache>
                <c:formatCode>0%</c:formatCode>
                <c:ptCount val="30"/>
                <c:pt idx="0">
                  <c:v>4.105881471967817E-2</c:v>
                </c:pt>
                <c:pt idx="1">
                  <c:v>9.4429797045268438E-3</c:v>
                </c:pt>
                <c:pt idx="2">
                  <c:v>0</c:v>
                </c:pt>
                <c:pt idx="3">
                  <c:v>2.1963128105276203E-2</c:v>
                </c:pt>
                <c:pt idx="4">
                  <c:v>3.2058985248910425E-2</c:v>
                </c:pt>
                <c:pt idx="5">
                  <c:v>2.7375716104121327E-2</c:v>
                </c:pt>
                <c:pt idx="6">
                  <c:v>2.0327548582679614E-2</c:v>
                </c:pt>
                <c:pt idx="7">
                  <c:v>1.0127972046771051E-2</c:v>
                </c:pt>
                <c:pt idx="8">
                  <c:v>1.2107481136887742E-2</c:v>
                </c:pt>
                <c:pt idx="9">
                  <c:v>8.9482845485427086E-3</c:v>
                </c:pt>
                <c:pt idx="10">
                  <c:v>5.2032200724126997E-3</c:v>
                </c:pt>
                <c:pt idx="11">
                  <c:v>5.1715394891237568E-2</c:v>
                </c:pt>
                <c:pt idx="12">
                  <c:v>4.3912484394285814E-2</c:v>
                </c:pt>
                <c:pt idx="13">
                  <c:v>9.8949952364354478E-3</c:v>
                </c:pt>
                <c:pt idx="14">
                  <c:v>1.8407091454410662E-2</c:v>
                </c:pt>
                <c:pt idx="15">
                  <c:v>1.3162264518781112E-2</c:v>
                </c:pt>
                <c:pt idx="16">
                  <c:v>2.421396108031813E-2</c:v>
                </c:pt>
                <c:pt idx="17">
                  <c:v>1.6463281692978872E-2</c:v>
                </c:pt>
                <c:pt idx="18">
                  <c:v>3.0674326850524247E-2</c:v>
                </c:pt>
                <c:pt idx="19">
                  <c:v>2.819655367113718E-2</c:v>
                </c:pt>
                <c:pt idx="20">
                  <c:v>1.6811930974327954E-2</c:v>
                </c:pt>
                <c:pt idx="21">
                  <c:v>1.8538116822087693E-2</c:v>
                </c:pt>
                <c:pt idx="22">
                  <c:v>1.9515419310658911E-2</c:v>
                </c:pt>
                <c:pt idx="23">
                  <c:v>3.0462059735661587E-2</c:v>
                </c:pt>
                <c:pt idx="24">
                  <c:v>2.5636601146530262E-2</c:v>
                </c:pt>
                <c:pt idx="25">
                  <c:v>9.8026261118059049E-3</c:v>
                </c:pt>
                <c:pt idx="26">
                  <c:v>7.7320875881198231E-3</c:v>
                </c:pt>
                <c:pt idx="27">
                  <c:v>9.3278039522230235E-3</c:v>
                </c:pt>
                <c:pt idx="28">
                  <c:v>1.5836929653723662E-2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extLst>
                      <c:ext uri="{02D57815-91ED-43cb-92C2-25804820EDAC}">
                        <c15:formulaRef>
                          <c15:sqref>排出量比較シート!$BW$21:$BW$50</c15:sqref>
                        </c15:formulaRef>
                      </c:ext>
                    </c:extLst>
                    <c:numCache>
                      <c:formatCode>0%</c:formatCode>
                      <c:ptCount val="30"/>
                      <c:pt idx="0">
                        <c:v>0.16742848732260884</c:v>
                      </c:pt>
                      <c:pt idx="1">
                        <c:v>0.3423325821974057</c:v>
                      </c:pt>
                      <c:pt idx="2">
                        <c:v>0.54291714921755541</c:v>
                      </c:pt>
                      <c:pt idx="3">
                        <c:v>0.72046534440795351</c:v>
                      </c:pt>
                      <c:pt idx="4">
                        <c:v>0.18733568657278357</c:v>
                      </c:pt>
                      <c:pt idx="5">
                        <c:v>0.18400835808989865</c:v>
                      </c:pt>
                      <c:pt idx="6">
                        <c:v>0.1541539274964312</c:v>
                      </c:pt>
                      <c:pt idx="7">
                        <c:v>0.54964390298950105</c:v>
                      </c:pt>
                      <c:pt idx="8">
                        <c:v>0.37418580858045347</c:v>
                      </c:pt>
                      <c:pt idx="9">
                        <c:v>0.53436508643749159</c:v>
                      </c:pt>
                      <c:pt idx="10">
                        <c:v>0.75374703185835934</c:v>
                      </c:pt>
                      <c:pt idx="11">
                        <c:v>0.16267574181815811</c:v>
                      </c:pt>
                      <c:pt idx="12">
                        <c:v>0.24996497652439506</c:v>
                      </c:pt>
                      <c:pt idx="13">
                        <c:v>0.74430275176178529</c:v>
                      </c:pt>
                      <c:pt idx="14">
                        <c:v>0.27789185643294984</c:v>
                      </c:pt>
                      <c:pt idx="15">
                        <c:v>0.58982863191182155</c:v>
                      </c:pt>
                      <c:pt idx="16">
                        <c:v>7.9959576392228712E-2</c:v>
                      </c:pt>
                      <c:pt idx="17">
                        <c:v>0.47317719065385244</c:v>
                      </c:pt>
                      <c:pt idx="18">
                        <c:v>0.15587301733212072</c:v>
                      </c:pt>
                      <c:pt idx="19">
                        <c:v>5.920708433383242E-2</c:v>
                      </c:pt>
                      <c:pt idx="20">
                        <c:v>0.44561709029501251</c:v>
                      </c:pt>
                      <c:pt idx="21">
                        <c:v>0.20115309411921378</c:v>
                      </c:pt>
                      <c:pt idx="22">
                        <c:v>0.18860880216773235</c:v>
                      </c:pt>
                      <c:pt idx="23">
                        <c:v>0.26326343571868743</c:v>
                      </c:pt>
                      <c:pt idx="24">
                        <c:v>0.13677067127096237</c:v>
                      </c:pt>
                      <c:pt idx="25">
                        <c:v>0.15176302045693188</c:v>
                      </c:pt>
                      <c:pt idx="26">
                        <c:v>0.44247864086998651</c:v>
                      </c:pt>
                      <c:pt idx="27">
                        <c:v>0.58272140378304094</c:v>
                      </c:pt>
                      <c:pt idx="28">
                        <c:v>0.17802894840044034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7.603064785172955E-3</c:v>
                      </c:pt>
                      <c:pt idx="1">
                        <c:v>6.759384511145522E-3</c:v>
                      </c:pt>
                      <c:pt idx="2">
                        <c:v>6.9054665668692884E-3</c:v>
                      </c:pt>
                      <c:pt idx="3">
                        <c:v>1.344019248285308E-3</c:v>
                      </c:pt>
                      <c:pt idx="4">
                        <c:v>5.5182716992119504E-3</c:v>
                      </c:pt>
                      <c:pt idx="5">
                        <c:v>1.1457187956462431E-2</c:v>
                      </c:pt>
                      <c:pt idx="6">
                        <c:v>1.2822709291367813E-2</c:v>
                      </c:pt>
                      <c:pt idx="7">
                        <c:v>6.1808524607445793E-3</c:v>
                      </c:pt>
                      <c:pt idx="8">
                        <c:v>7.0894337082186131E-3</c:v>
                      </c:pt>
                      <c:pt idx="9">
                        <c:v>3.0166027884423515E-3</c:v>
                      </c:pt>
                      <c:pt idx="10">
                        <c:v>3.6211934666754144E-3</c:v>
                      </c:pt>
                      <c:pt idx="11">
                        <c:v>8.437667361655906E-3</c:v>
                      </c:pt>
                      <c:pt idx="12">
                        <c:v>7.0398999982536651E-3</c:v>
                      </c:pt>
                      <c:pt idx="13">
                        <c:v>1.846051308136391E-3</c:v>
                      </c:pt>
                      <c:pt idx="14">
                        <c:v>1.3826215161935305E-2</c:v>
                      </c:pt>
                      <c:pt idx="15">
                        <c:v>5.3778822380653726E-3</c:v>
                      </c:pt>
                      <c:pt idx="16">
                        <c:v>1.2746872374983355E-2</c:v>
                      </c:pt>
                      <c:pt idx="17">
                        <c:v>6.4578649940900748E-3</c:v>
                      </c:pt>
                      <c:pt idx="18">
                        <c:v>4.280616094733224E-3</c:v>
                      </c:pt>
                      <c:pt idx="19">
                        <c:v>1.6338467691445889E-2</c:v>
                      </c:pt>
                      <c:pt idx="20">
                        <c:v>5.2061483006622961E-3</c:v>
                      </c:pt>
                      <c:pt idx="21">
                        <c:v>8.0345602846554204E-3</c:v>
                      </c:pt>
                      <c:pt idx="22">
                        <c:v>7.108324373122657E-3</c:v>
                      </c:pt>
                      <c:pt idx="23">
                        <c:v>4.9921027090533473E-3</c:v>
                      </c:pt>
                      <c:pt idx="24">
                        <c:v>9.9135602115315042E-3</c:v>
                      </c:pt>
                      <c:pt idx="25">
                        <c:v>1.1322404872949738E-2</c:v>
                      </c:pt>
                      <c:pt idx="26">
                        <c:v>6.1610875925939444E-3</c:v>
                      </c:pt>
                      <c:pt idx="27">
                        <c:v>5.6188485718246034E-3</c:v>
                      </c:pt>
                      <c:pt idx="28">
                        <c:v>1.7083294736513238E-2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8.5056948139343219E-4</c:v>
                      </c:pt>
                      <c:pt idx="1">
                        <c:v>6.7437370436298945E-3</c:v>
                      </c:pt>
                      <c:pt idx="2">
                        <c:v>4.5642993507972436E-3</c:v>
                      </c:pt>
                      <c:pt idx="3">
                        <c:v>8.3480610450338243E-3</c:v>
                      </c:pt>
                      <c:pt idx="4">
                        <c:v>1.5673381431359445E-2</c:v>
                      </c:pt>
                      <c:pt idx="5">
                        <c:v>2.4915673859252714E-3</c:v>
                      </c:pt>
                      <c:pt idx="6">
                        <c:v>1.2569478196790287E-2</c:v>
                      </c:pt>
                      <c:pt idx="7">
                        <c:v>3.6713076134652911E-3</c:v>
                      </c:pt>
                      <c:pt idx="8">
                        <c:v>2.2424661231639578E-2</c:v>
                      </c:pt>
                      <c:pt idx="9">
                        <c:v>8.4617368993700256E-3</c:v>
                      </c:pt>
                      <c:pt idx="10">
                        <c:v>1.7714523894442353E-2</c:v>
                      </c:pt>
                      <c:pt idx="11">
                        <c:v>1.5404126930089202E-2</c:v>
                      </c:pt>
                      <c:pt idx="12">
                        <c:v>4.4947858639027644E-2</c:v>
                      </c:pt>
                      <c:pt idx="13">
                        <c:v>2.6432981272611518E-3</c:v>
                      </c:pt>
                      <c:pt idx="14">
                        <c:v>1.8940338540154902E-4</c:v>
                      </c:pt>
                      <c:pt idx="15">
                        <c:v>2.3029562039876599E-2</c:v>
                      </c:pt>
                      <c:pt idx="16">
                        <c:v>0.12054125208481896</c:v>
                      </c:pt>
                      <c:pt idx="17">
                        <c:v>2.8342539307453295E-3</c:v>
                      </c:pt>
                      <c:pt idx="18">
                        <c:v>1.8944902016253547E-2</c:v>
                      </c:pt>
                      <c:pt idx="19">
                        <c:v>7.1739599177783153E-4</c:v>
                      </c:pt>
                      <c:pt idx="20">
                        <c:v>1.9122956820557042E-2</c:v>
                      </c:pt>
                      <c:pt idx="21">
                        <c:v>1.149849618937702E-3</c:v>
                      </c:pt>
                      <c:pt idx="22">
                        <c:v>1.7409945379361275E-2</c:v>
                      </c:pt>
                      <c:pt idx="23">
                        <c:v>1.4126627429450197E-2</c:v>
                      </c:pt>
                      <c:pt idx="24">
                        <c:v>3.1620179849352274E-2</c:v>
                      </c:pt>
                      <c:pt idx="25">
                        <c:v>2.671523936857096E-2</c:v>
                      </c:pt>
                      <c:pt idx="26">
                        <c:v>3.1709786713184279E-2</c:v>
                      </c:pt>
                      <c:pt idx="27">
                        <c:v>1.1917823042106051E-2</c:v>
                      </c:pt>
                      <c:pt idx="28">
                        <c:v>4.1572634883562803E-2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0.28088018384820979</c:v>
                      </c:pt>
                      <c:pt idx="1">
                        <c:v>0.12450191868558642</c:v>
                      </c:pt>
                      <c:pt idx="2">
                        <c:v>0.17042959760985338</c:v>
                      </c:pt>
                      <c:pt idx="3">
                        <c:v>9.2999085499428605E-2</c:v>
                      </c:pt>
                      <c:pt idx="4">
                        <c:v>0.27120939241972658</c:v>
                      </c:pt>
                      <c:pt idx="5">
                        <c:v>0.28269880806530806</c:v>
                      </c:pt>
                      <c:pt idx="6">
                        <c:v>0.27607369639641977</c:v>
                      </c:pt>
                      <c:pt idx="7">
                        <c:v>0.16031670375530999</c:v>
                      </c:pt>
                      <c:pt idx="8">
                        <c:v>0.2056950758875874</c:v>
                      </c:pt>
                      <c:pt idx="9">
                        <c:v>0.14160812418560978</c:v>
                      </c:pt>
                      <c:pt idx="10">
                        <c:v>8.0086414065365541E-2</c:v>
                      </c:pt>
                      <c:pt idx="11">
                        <c:v>0.3154910633162275</c:v>
                      </c:pt>
                      <c:pt idx="12">
                        <c:v>0.29897718175163368</c:v>
                      </c:pt>
                      <c:pt idx="13">
                        <c:v>6.395560693961877E-2</c:v>
                      </c:pt>
                      <c:pt idx="14">
                        <c:v>0.26956337539497671</c:v>
                      </c:pt>
                      <c:pt idx="15">
                        <c:v>0.16960178683803415</c:v>
                      </c:pt>
                      <c:pt idx="16">
                        <c:v>0.3645622688060185</c:v>
                      </c:pt>
                      <c:pt idx="17">
                        <c:v>0.18727521708412598</c:v>
                      </c:pt>
                      <c:pt idx="18">
                        <c:v>0.2834567994289216</c:v>
                      </c:pt>
                      <c:pt idx="19">
                        <c:v>0.26929143850814946</c:v>
                      </c:pt>
                      <c:pt idx="20">
                        <c:v>0.16646427906169209</c:v>
                      </c:pt>
                      <c:pt idx="21">
                        <c:v>0.27366112621060151</c:v>
                      </c:pt>
                      <c:pt idx="22">
                        <c:v>0.28671945740338639</c:v>
                      </c:pt>
                      <c:pt idx="23">
                        <c:v>0.22867075308170592</c:v>
                      </c:pt>
                      <c:pt idx="24">
                        <c:v>0.30812702612316573</c:v>
                      </c:pt>
                      <c:pt idx="25">
                        <c:v>0.35066326572427114</c:v>
                      </c:pt>
                      <c:pt idx="26">
                        <c:v>0.13104071300541476</c:v>
                      </c:pt>
                      <c:pt idx="27">
                        <c:v>0.15849992493029827</c:v>
                      </c:pt>
                      <c:pt idx="28">
                        <c:v>0.2785210509275422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0.15878794813852529</c:v>
                      </c:pt>
                      <c:pt idx="1">
                        <c:v>6.8042664134836381E-2</c:v>
                      </c:pt>
                      <c:pt idx="2">
                        <c:v>0.10123216036855991</c:v>
                      </c:pt>
                      <c:pt idx="3">
                        <c:v>6.1896636052271019E-2</c:v>
                      </c:pt>
                      <c:pt idx="4">
                        <c:v>0.16359488963788782</c:v>
                      </c:pt>
                      <c:pt idx="5">
                        <c:v>0.17754547064841769</c:v>
                      </c:pt>
                      <c:pt idx="6">
                        <c:v>0.17549394652415523</c:v>
                      </c:pt>
                      <c:pt idx="7">
                        <c:v>0.1030658788741</c:v>
                      </c:pt>
                      <c:pt idx="8">
                        <c:v>0.12482701372140635</c:v>
                      </c:pt>
                      <c:pt idx="9">
                        <c:v>9.5457477122840029E-2</c:v>
                      </c:pt>
                      <c:pt idx="10">
                        <c:v>3.9531920462162459E-2</c:v>
                      </c:pt>
                      <c:pt idx="11">
                        <c:v>0.19651758194554583</c:v>
                      </c:pt>
                      <c:pt idx="12">
                        <c:v>0.16490994592149569</c:v>
                      </c:pt>
                      <c:pt idx="13">
                        <c:v>4.1333591267319447E-2</c:v>
                      </c:pt>
                      <c:pt idx="14">
                        <c:v>0.16243371959643918</c:v>
                      </c:pt>
                      <c:pt idx="15">
                        <c:v>9.0259937014789543E-2</c:v>
                      </c:pt>
                      <c:pt idx="16">
                        <c:v>0.16645417007034788</c:v>
                      </c:pt>
                      <c:pt idx="17">
                        <c:v>0.12280331005585848</c:v>
                      </c:pt>
                      <c:pt idx="18">
                        <c:v>0.18815531256737422</c:v>
                      </c:pt>
                      <c:pt idx="19">
                        <c:v>0.16696513066299995</c:v>
                      </c:pt>
                      <c:pt idx="20">
                        <c:v>9.9971345247819893E-2</c:v>
                      </c:pt>
                      <c:pt idx="21">
                        <c:v>0.17894356816328524</c:v>
                      </c:pt>
                      <c:pt idx="22">
                        <c:v>0.20142028081522617</c:v>
                      </c:pt>
                      <c:pt idx="23">
                        <c:v>0.12841795024545849</c:v>
                      </c:pt>
                      <c:pt idx="24">
                        <c:v>0.18832826715723441</c:v>
                      </c:pt>
                      <c:pt idx="25">
                        <c:v>0.16927976198342098</c:v>
                      </c:pt>
                      <c:pt idx="26">
                        <c:v>8.4221587224679276E-2</c:v>
                      </c:pt>
                      <c:pt idx="27">
                        <c:v>7.8516455383837863E-2</c:v>
                      </c:pt>
                      <c:pt idx="28">
                        <c:v>0.14062190466293281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0.12209223570968451</c:v>
                      </c:pt>
                      <c:pt idx="1">
                        <c:v>5.6459254550750043E-2</c:v>
                      </c:pt>
                      <c:pt idx="2">
                        <c:v>6.9197437241293486E-2</c:v>
                      </c:pt>
                      <c:pt idx="3">
                        <c:v>3.1102449447157586E-2</c:v>
                      </c:pt>
                      <c:pt idx="4">
                        <c:v>0.10761450278183876</c:v>
                      </c:pt>
                      <c:pt idx="5">
                        <c:v>0.10515333741689038</c:v>
                      </c:pt>
                      <c:pt idx="6">
                        <c:v>0.10057974987226455</c:v>
                      </c:pt>
                      <c:pt idx="7">
                        <c:v>5.7250824881209993E-2</c:v>
                      </c:pt>
                      <c:pt idx="8">
                        <c:v>8.0868062166181073E-2</c:v>
                      </c:pt>
                      <c:pt idx="9">
                        <c:v>4.6150647062769758E-2</c:v>
                      </c:pt>
                      <c:pt idx="10">
                        <c:v>4.0554493603203096E-2</c:v>
                      </c:pt>
                      <c:pt idx="11">
                        <c:v>0.11897348137068171</c:v>
                      </c:pt>
                      <c:pt idx="12">
                        <c:v>0.13406723583013794</c:v>
                      </c:pt>
                      <c:pt idx="13">
                        <c:v>2.262201567229933E-2</c:v>
                      </c:pt>
                      <c:pt idx="14">
                        <c:v>0.10712965579853753</c:v>
                      </c:pt>
                      <c:pt idx="15">
                        <c:v>7.934184982324459E-2</c:v>
                      </c:pt>
                      <c:pt idx="16">
                        <c:v>0.19810809873567067</c:v>
                      </c:pt>
                      <c:pt idx="17">
                        <c:v>6.4471907028267522E-2</c:v>
                      </c:pt>
                      <c:pt idx="18">
                        <c:v>9.5301486861547394E-2</c:v>
                      </c:pt>
                      <c:pt idx="19">
                        <c:v>0.10232630784514953</c:v>
                      </c:pt>
                      <c:pt idx="20">
                        <c:v>6.6492933813872182E-2</c:v>
                      </c:pt>
                      <c:pt idx="21">
                        <c:v>9.4717558047316255E-2</c:v>
                      </c:pt>
                      <c:pt idx="22">
                        <c:v>8.5299176588160178E-2</c:v>
                      </c:pt>
                      <c:pt idx="23">
                        <c:v>0.10025280283624746</c:v>
                      </c:pt>
                      <c:pt idx="24">
                        <c:v>0.11979875896593131</c:v>
                      </c:pt>
                      <c:pt idx="25">
                        <c:v>0.18138350374085016</c:v>
                      </c:pt>
                      <c:pt idx="26">
                        <c:v>4.68191257807355E-2</c:v>
                      </c:pt>
                      <c:pt idx="27">
                        <c:v>7.9983469546460378E-2</c:v>
                      </c:pt>
                      <c:pt idx="28">
                        <c:v>0.13789914626460939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1.5982010697792249E-2</c:v>
                      </c:pt>
                      <c:pt idx="1">
                        <c:v>6.3907391424217214E-3</c:v>
                      </c:pt>
                      <c:pt idx="2">
                        <c:v>7.0858178778045733E-3</c:v>
                      </c:pt>
                      <c:pt idx="3">
                        <c:v>5.0980860056675653E-3</c:v>
                      </c:pt>
                      <c:pt idx="4">
                        <c:v>1.5164936773363055E-2</c:v>
                      </c:pt>
                      <c:pt idx="5">
                        <c:v>1.1494835768124991E-2</c:v>
                      </c:pt>
                      <c:pt idx="6">
                        <c:v>1.2798498184299345E-2</c:v>
                      </c:pt>
                      <c:pt idx="7">
                        <c:v>8.3207933326228285E-3</c:v>
                      </c:pt>
                      <c:pt idx="8">
                        <c:v>7.6802158828844875E-3</c:v>
                      </c:pt>
                      <c:pt idx="9">
                        <c:v>7.567853712631945E-3</c:v>
                      </c:pt>
                      <c:pt idx="10">
                        <c:v>2.6965722023738104E-3</c:v>
                      </c:pt>
                      <c:pt idx="11">
                        <c:v>1.1403000398963624E-2</c:v>
                      </c:pt>
                      <c:pt idx="12">
                        <c:v>1.3024805132174473E-2</c:v>
                      </c:pt>
                      <c:pt idx="13">
                        <c:v>5.198083882675948E-3</c:v>
                      </c:pt>
                      <c:pt idx="14">
                        <c:v>1.3386615685927524E-2</c:v>
                      </c:pt>
                      <c:pt idx="15">
                        <c:v>4.957456453475834E-3</c:v>
                      </c:pt>
                      <c:pt idx="16">
                        <c:v>1.0407893960654722E-2</c:v>
                      </c:pt>
                      <c:pt idx="17">
                        <c:v>7.7206957656071606E-3</c:v>
                      </c:pt>
                      <c:pt idx="18">
                        <c:v>1.6872236090786152E-2</c:v>
                      </c:pt>
                      <c:pt idx="19">
                        <c:v>1.18960781123423E-2</c:v>
                      </c:pt>
                      <c:pt idx="20">
                        <c:v>8.3456046786718613E-3</c:v>
                      </c:pt>
                      <c:pt idx="21">
                        <c:v>1.4502497975960871E-2</c:v>
                      </c:pt>
                      <c:pt idx="22">
                        <c:v>1.4596753674890757E-2</c:v>
                      </c:pt>
                      <c:pt idx="23">
                        <c:v>1.0630799520978357E-2</c:v>
                      </c:pt>
                      <c:pt idx="24">
                        <c:v>1.3054490451164477E-2</c:v>
                      </c:pt>
                      <c:pt idx="25">
                        <c:v>1.0011326745901137E-2</c:v>
                      </c:pt>
                      <c:pt idx="26">
                        <c:v>5.1138536693900172E-3</c:v>
                      </c:pt>
                      <c:pt idx="27">
                        <c:v>4.7857429753043468E-3</c:v>
                      </c:pt>
                      <c:pt idx="28">
                        <c:v>8.7446719243451012E-3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5.5577159986206617E-2</c:v>
                      </c:pt>
                      <c:pt idx="2">
                        <c:v>4.3759950276943266E-3</c:v>
                      </c:pt>
                      <c:pt idx="3">
                        <c:v>0</c:v>
                      </c:pt>
                      <c:pt idx="4">
                        <c:v>0</c:v>
                      </c:pt>
                      <c:pt idx="5">
                        <c:v>0</c:v>
                      </c:pt>
                      <c:pt idx="6">
                        <c:v>0</c:v>
                      </c:pt>
                      <c:pt idx="7">
                        <c:v>0</c:v>
                      </c:pt>
                      <c:pt idx="8">
                        <c:v>0</c:v>
                      </c:pt>
                      <c:pt idx="9">
                        <c:v>0</c:v>
                      </c:pt>
                      <c:pt idx="10">
                        <c:v>1.6595158664160205E-2</c:v>
                      </c:pt>
                      <c:pt idx="11">
                        <c:v>0</c:v>
                      </c:pt>
                      <c:pt idx="12">
                        <c:v>0</c:v>
                      </c:pt>
                      <c:pt idx="13">
                        <c:v>0</c:v>
                      </c:pt>
                      <c:pt idx="14">
                        <c:v>0</c:v>
                      </c:pt>
                      <c:pt idx="15">
                        <c:v>0</c:v>
                      </c:pt>
                      <c:pt idx="16">
                        <c:v>1.208261870490416E-3</c:v>
                      </c:pt>
                      <c:pt idx="17">
                        <c:v>0</c:v>
                      </c:pt>
                      <c:pt idx="18">
                        <c:v>0</c:v>
                      </c:pt>
                      <c:pt idx="19">
                        <c:v>0</c:v>
                      </c:pt>
                      <c:pt idx="20">
                        <c:v>0</c:v>
                      </c:pt>
                      <c:pt idx="21">
                        <c:v>0</c:v>
                      </c:pt>
                      <c:pt idx="22">
                        <c:v>0</c:v>
                      </c:pt>
                      <c:pt idx="23">
                        <c:v>9.7562601484971843E-3</c:v>
                      </c:pt>
                      <c:pt idx="24">
                        <c:v>2.358102299833333E-3</c:v>
                      </c:pt>
                      <c:pt idx="25">
                        <c:v>0</c:v>
                      </c:pt>
                      <c:pt idx="26">
                        <c:v>0</c:v>
                      </c:pt>
                      <c:pt idx="27">
                        <c:v>0</c:v>
                      </c:pt>
                      <c:pt idx="28">
                        <c:v>9.1476925182155822E-3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排出量比較シート!$BE$21:$BE$50</c:f>
              <c:numCache>
                <c:formatCode>#,##0_);[Red]\(#,##0\)</c:formatCode>
                <c:ptCount val="30"/>
                <c:pt idx="0">
                  <c:v>71.446687152884365</c:v>
                </c:pt>
                <c:pt idx="1">
                  <c:v>369.18047386452372</c:v>
                </c:pt>
                <c:pt idx="2">
                  <c:v>516.52798904334327</c:v>
                </c:pt>
                <c:pt idx="3">
                  <c:v>936.21761136658267</c:v>
                </c:pt>
                <c:pt idx="4">
                  <c:v>89.180977119210198</c:v>
                </c:pt>
                <c:pt idx="5">
                  <c:v>111.14165084347644</c:v>
                </c:pt>
                <c:pt idx="6">
                  <c:v>90.204350851475539</c:v>
                </c:pt>
                <c:pt idx="7">
                  <c:v>414.77372999125197</c:v>
                </c:pt>
                <c:pt idx="8">
                  <c:v>333.86466536436546</c:v>
                </c:pt>
                <c:pt idx="9">
                  <c:v>456.05455073547716</c:v>
                </c:pt>
                <c:pt idx="10">
                  <c:v>1830.8009312824458</c:v>
                </c:pt>
                <c:pt idx="11">
                  <c:v>104.47926419093679</c:v>
                </c:pt>
                <c:pt idx="12">
                  <c:v>140.17530995458085</c:v>
                </c:pt>
                <c:pt idx="13">
                  <c:v>880.90243861632212</c:v>
                </c:pt>
                <c:pt idx="14">
                  <c:v>131.08182607728511</c:v>
                </c:pt>
                <c:pt idx="15">
                  <c:v>759.16623428072046</c:v>
                </c:pt>
                <c:pt idx="16">
                  <c:v>123.46766257386112</c:v>
                </c:pt>
                <c:pt idx="17">
                  <c:v>374.2001424002226</c:v>
                </c:pt>
                <c:pt idx="18">
                  <c:v>64.674794565448266</c:v>
                </c:pt>
                <c:pt idx="19">
                  <c:v>37.974532316137349</c:v>
                </c:pt>
                <c:pt idx="20">
                  <c:v>332.7325010943984</c:v>
                </c:pt>
                <c:pt idx="21">
                  <c:v>86.040815219490895</c:v>
                </c:pt>
                <c:pt idx="22">
                  <c:v>86.297834208633333</c:v>
                </c:pt>
                <c:pt idx="23">
                  <c:v>156.09083694260531</c:v>
                </c:pt>
                <c:pt idx="24">
                  <c:v>78.389246520476235</c:v>
                </c:pt>
                <c:pt idx="25">
                  <c:v>110.28906071878926</c:v>
                </c:pt>
                <c:pt idx="26">
                  <c:v>542.44893399796001</c:v>
                </c:pt>
                <c:pt idx="27">
                  <c:v>738.22948857399979</c:v>
                </c:pt>
                <c:pt idx="28">
                  <c:v>159.86528548548355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排出量比較シート!$BI$21:$BI$50</c:f>
              <c:numCache>
                <c:formatCode>#,##0_);[Red]\(#,##0\)</c:formatCode>
                <c:ptCount val="30"/>
                <c:pt idx="0">
                  <c:v>78.187687118916429</c:v>
                </c:pt>
                <c:pt idx="1">
                  <c:v>186.87616353176048</c:v>
                </c:pt>
                <c:pt idx="2">
                  <c:v>139.36353532903092</c:v>
                </c:pt>
                <c:pt idx="3">
                  <c:v>100.27815402980744</c:v>
                </c:pt>
                <c:pt idx="4">
                  <c:v>80.598613659628199</c:v>
                </c:pt>
                <c:pt idx="5">
                  <c:v>126.97996777438642</c:v>
                </c:pt>
                <c:pt idx="6">
                  <c:v>122.80330062117251</c:v>
                </c:pt>
                <c:pt idx="7">
                  <c:v>107.34451995411874</c:v>
                </c:pt>
                <c:pt idx="8">
                  <c:v>148.28253834159517</c:v>
                </c:pt>
                <c:pt idx="9">
                  <c:v>95.240899651991739</c:v>
                </c:pt>
                <c:pt idx="10">
                  <c:v>120.30393650444287</c:v>
                </c:pt>
                <c:pt idx="11">
                  <c:v>113.57924646672456</c:v>
                </c:pt>
                <c:pt idx="12">
                  <c:v>76.077776926886784</c:v>
                </c:pt>
                <c:pt idx="13">
                  <c:v>86.966361768313689</c:v>
                </c:pt>
                <c:pt idx="14">
                  <c:v>97.26678138654664</c:v>
                </c:pt>
                <c:pt idx="15">
                  <c:v>110.0205995039867</c:v>
                </c:pt>
                <c:pt idx="16">
                  <c:v>120.34117990045684</c:v>
                </c:pt>
                <c:pt idx="17">
                  <c:v>108.60996961251526</c:v>
                </c:pt>
                <c:pt idx="18">
                  <c:v>64.584368963858708</c:v>
                </c:pt>
                <c:pt idx="19">
                  <c:v>161.4811082639938</c:v>
                </c:pt>
                <c:pt idx="20">
                  <c:v>119.81691368002686</c:v>
                </c:pt>
                <c:pt idx="21">
                  <c:v>79.481494621581405</c:v>
                </c:pt>
                <c:pt idx="22">
                  <c:v>80.48762624879447</c:v>
                </c:pt>
                <c:pt idx="23">
                  <c:v>130.06725453201045</c:v>
                </c:pt>
                <c:pt idx="24">
                  <c:v>111.54774346143209</c:v>
                </c:pt>
                <c:pt idx="25">
                  <c:v>107.13923277782779</c:v>
                </c:pt>
                <c:pt idx="26">
                  <c:v>198.47029542084738</c:v>
                </c:pt>
                <c:pt idx="27">
                  <c:v>138.19825961122021</c:v>
                </c:pt>
                <c:pt idx="28">
                  <c:v>138.57921329338018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排出量比較シート!$BJ$21:$BJ$50</c:f>
              <c:numCache>
                <c:formatCode>#,##0_);[Red]\(#,##0\)</c:formatCode>
                <c:ptCount val="30"/>
                <c:pt idx="0">
                  <c:v>119.31479517239866</c:v>
                </c:pt>
                <c:pt idx="1">
                  <c:v>278.18593947332408</c:v>
                </c:pt>
                <c:pt idx="2">
                  <c:v>106.34866025124641</c:v>
                </c:pt>
                <c:pt idx="3">
                  <c:v>91.774682284736699</c:v>
                </c:pt>
                <c:pt idx="4">
                  <c:v>121.70632697387352</c:v>
                </c:pt>
                <c:pt idx="5">
                  <c:v>142.77856734655177</c:v>
                </c:pt>
                <c:pt idx="6">
                  <c:v>134.0518699284506</c:v>
                </c:pt>
                <c:pt idx="7">
                  <c:v>86.691234252603039</c:v>
                </c:pt>
                <c:pt idx="8">
                  <c:v>158.38783875339499</c:v>
                </c:pt>
                <c:pt idx="9">
                  <c:v>152.09538091805013</c:v>
                </c:pt>
                <c:pt idx="10">
                  <c:v>163.93803890739795</c:v>
                </c:pt>
                <c:pt idx="11">
                  <c:v>130.01828627018043</c:v>
                </c:pt>
                <c:pt idx="12">
                  <c:v>82.750293821513765</c:v>
                </c:pt>
                <c:pt idx="13">
                  <c:v>115.56711861170477</c:v>
                </c:pt>
                <c:pt idx="14">
                  <c:v>85.37884813975468</c:v>
                </c:pt>
                <c:pt idx="15">
                  <c:v>128.25480356420218</c:v>
                </c:pt>
                <c:pt idx="16">
                  <c:v>103.35621628672106</c:v>
                </c:pt>
                <c:pt idx="17">
                  <c:v>128.77714510869956</c:v>
                </c:pt>
                <c:pt idx="18">
                  <c:v>112.32416375270287</c:v>
                </c:pt>
                <c:pt idx="19">
                  <c:v>144.43110419774442</c:v>
                </c:pt>
                <c:pt idx="20">
                  <c:v>119.80056495442707</c:v>
                </c:pt>
                <c:pt idx="21">
                  <c:v>118.07878959672183</c:v>
                </c:pt>
                <c:pt idx="22">
                  <c:v>108.21836159284761</c:v>
                </c:pt>
                <c:pt idx="23">
                  <c:v>112.09774654072891</c:v>
                </c:pt>
                <c:pt idx="24">
                  <c:v>96.189333809577164</c:v>
                </c:pt>
                <c:pt idx="25">
                  <c:v>148.37377771309121</c:v>
                </c:pt>
                <c:pt idx="26">
                  <c:v>225.87215290740508</c:v>
                </c:pt>
                <c:pt idx="27">
                  <c:v>141.1364605419524</c:v>
                </c:pt>
                <c:pt idx="28">
                  <c:v>166.08579084013903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排出量比較シート!$BK$21:$BK$50</c:f>
              <c:numCache>
                <c:formatCode>#,##0_);[Red]\(#,##0\)</c:formatCode>
                <c:ptCount val="30"/>
                <c:pt idx="0">
                  <c:v>120.59111039602263</c:v>
                </c:pt>
                <c:pt idx="1">
                  <c:v>193.46292397355091</c:v>
                </c:pt>
                <c:pt idx="2">
                  <c:v>169.4700973864725</c:v>
                </c:pt>
                <c:pt idx="3">
                  <c:v>125.78150475685914</c:v>
                </c:pt>
                <c:pt idx="4">
                  <c:v>122.4738326189235</c:v>
                </c:pt>
                <c:pt idx="5">
                  <c:v>165.17298457420651</c:v>
                </c:pt>
                <c:pt idx="6">
                  <c:v>145.13000625734205</c:v>
                </c:pt>
                <c:pt idx="7">
                  <c:v>125.01679332743733</c:v>
                </c:pt>
                <c:pt idx="8">
                  <c:v>176.46392719632681</c:v>
                </c:pt>
                <c:pt idx="9">
                  <c:v>124.63717675202076</c:v>
                </c:pt>
                <c:pt idx="10">
                  <c:v>234.73829145812132</c:v>
                </c:pt>
                <c:pt idx="11">
                  <c:v>183.11227972271601</c:v>
                </c:pt>
                <c:pt idx="12">
                  <c:v>144.84046714948812</c:v>
                </c:pt>
                <c:pt idx="13">
                  <c:v>81.354563953442224</c:v>
                </c:pt>
                <c:pt idx="14">
                  <c:v>127.05944416785223</c:v>
                </c:pt>
                <c:pt idx="15">
                  <c:v>214.35093889252713</c:v>
                </c:pt>
                <c:pt idx="16">
                  <c:v>217.80244577124876</c:v>
                </c:pt>
                <c:pt idx="17">
                  <c:v>151.23759565048766</c:v>
                </c:pt>
                <c:pt idx="18">
                  <c:v>108.45269407826321</c:v>
                </c:pt>
                <c:pt idx="19">
                  <c:v>140.01510188684495</c:v>
                </c:pt>
                <c:pt idx="20">
                  <c:v>123.76933870362663</c:v>
                </c:pt>
                <c:pt idx="21">
                  <c:v>117.87642558944901</c:v>
                </c:pt>
                <c:pt idx="22">
                  <c:v>122.00672675567408</c:v>
                </c:pt>
                <c:pt idx="23">
                  <c:v>137.67031753374664</c:v>
                </c:pt>
                <c:pt idx="24">
                  <c:v>142.24004192395398</c:v>
                </c:pt>
                <c:pt idx="25">
                  <c:v>209.58020400964224</c:v>
                </c:pt>
                <c:pt idx="26">
                  <c:v>153.75658186035025</c:v>
                </c:pt>
                <c:pt idx="27">
                  <c:v>200.81744844448477</c:v>
                </c:pt>
                <c:pt idx="28">
                  <c:v>200.20803891730327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排出量比較シート!$BQ$21:$BQ$50</c:f>
              <c:numCache>
                <c:formatCode>#,##0_);[Red]\(#,##0\)</c:formatCode>
                <c:ptCount val="30"/>
                <c:pt idx="0">
                  <c:v>16.678877100409249</c:v>
                </c:pt>
                <c:pt idx="1">
                  <c:v>9.797116155713848</c:v>
                </c:pt>
                <c:pt idx="2">
                  <c:v>0</c:v>
                </c:pt>
                <c:pt idx="3">
                  <c:v>28.161416479839989</c:v>
                </c:pt>
                <c:pt idx="4">
                  <c:v>13.71068001929811</c:v>
                </c:pt>
                <c:pt idx="5">
                  <c:v>15.3699062796</c:v>
                </c:pt>
                <c:pt idx="6">
                  <c:v>10.21260373392</c:v>
                </c:pt>
                <c:pt idx="7">
                  <c:v>7.5082150177846891</c:v>
                </c:pt>
                <c:pt idx="8">
                  <c:v>10.013032212600001</c:v>
                </c:pt>
                <c:pt idx="9">
                  <c:v>7.4763305635232529</c:v>
                </c:pt>
                <c:pt idx="10">
                  <c:v>12.290378238754</c:v>
                </c:pt>
                <c:pt idx="11">
                  <c:v>28.968785017600009</c:v>
                </c:pt>
                <c:pt idx="12">
                  <c:v>20.38546233916</c:v>
                </c:pt>
                <c:pt idx="13">
                  <c:v>11.640781760299999</c:v>
                </c:pt>
                <c:pt idx="14">
                  <c:v>8.2657532520490768</c:v>
                </c:pt>
                <c:pt idx="15">
                  <c:v>16.16267179183945</c:v>
                </c:pt>
                <c:pt idx="16">
                  <c:v>14.019570500859871</c:v>
                </c:pt>
                <c:pt idx="17">
                  <c:v>12.76881706583022</c:v>
                </c:pt>
                <c:pt idx="18">
                  <c:v>11.07689564620288</c:v>
                </c:pt>
                <c:pt idx="19">
                  <c:v>14.040251084298861</c:v>
                </c:pt>
                <c:pt idx="20">
                  <c:v>11.903226147750861</c:v>
                </c:pt>
                <c:pt idx="21">
                  <c:v>7.5832158008000006</c:v>
                </c:pt>
                <c:pt idx="22">
                  <c:v>7.9020389339072716</c:v>
                </c:pt>
                <c:pt idx="23">
                  <c:v>16.83834524287813</c:v>
                </c:pt>
                <c:pt idx="24">
                  <c:v>11.2708027368</c:v>
                </c:pt>
                <c:pt idx="25">
                  <c:v>5.6960939950668399</c:v>
                </c:pt>
                <c:pt idx="26">
                  <c:v>8.731689191400001</c:v>
                </c:pt>
                <c:pt idx="27">
                  <c:v>11.471832239181699</c:v>
                </c:pt>
                <c:pt idx="28">
                  <c:v>10.696818915852299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排出量比較シート!$BR$21:$BR$50</c:f>
              <c:numCache>
                <c:formatCode>#,##0_);[Red]\(#,##0\)</c:formatCode>
                <c:ptCount val="30"/>
                <c:pt idx="0">
                  <c:v>406.21915694063131</c:v>
                </c:pt>
                <c:pt idx="1">
                  <c:v>1037.5026169988732</c:v>
                </c:pt>
                <c:pt idx="2">
                  <c:v>931.71028201009312</c:v>
                </c:pt>
                <c:pt idx="3">
                  <c:v>1282.2133689178261</c:v>
                </c:pt>
                <c:pt idx="4">
                  <c:v>427.67043039093346</c:v>
                </c:pt>
                <c:pt idx="5">
                  <c:v>561.44307681822102</c:v>
                </c:pt>
                <c:pt idx="6">
                  <c:v>502.40213139236073</c:v>
                </c:pt>
                <c:pt idx="7">
                  <c:v>741.33449254319578</c:v>
                </c:pt>
                <c:pt idx="8">
                  <c:v>827.01200186828248</c:v>
                </c:pt>
                <c:pt idx="9">
                  <c:v>835.50433862106297</c:v>
                </c:pt>
                <c:pt idx="10">
                  <c:v>2362.0715763911617</c:v>
                </c:pt>
                <c:pt idx="11">
                  <c:v>560.15786166815781</c:v>
                </c:pt>
                <c:pt idx="12">
                  <c:v>464.22931019162957</c:v>
                </c:pt>
                <c:pt idx="13">
                  <c:v>1176.4312647100828</c:v>
                </c:pt>
                <c:pt idx="14">
                  <c:v>449.05265302348772</c:v>
                </c:pt>
                <c:pt idx="15">
                  <c:v>1227.9552480332761</c:v>
                </c:pt>
                <c:pt idx="16">
                  <c:v>578.98707503314768</c:v>
                </c:pt>
                <c:pt idx="17">
                  <c:v>775.59366983775544</c:v>
                </c:pt>
                <c:pt idx="18">
                  <c:v>361.11291700647598</c:v>
                </c:pt>
                <c:pt idx="19">
                  <c:v>497.94209774901941</c:v>
                </c:pt>
                <c:pt idx="20">
                  <c:v>708.02254458022981</c:v>
                </c:pt>
                <c:pt idx="21">
                  <c:v>409.06074082804315</c:v>
                </c:pt>
                <c:pt idx="22">
                  <c:v>404.91258773985675</c:v>
                </c:pt>
                <c:pt idx="23">
                  <c:v>552.76450079196945</c:v>
                </c:pt>
                <c:pt idx="24">
                  <c:v>439.63716845223945</c:v>
                </c:pt>
                <c:pt idx="25">
                  <c:v>581.07836921441731</c:v>
                </c:pt>
                <c:pt idx="26">
                  <c:v>1129.2796533779626</c:v>
                </c:pt>
                <c:pt idx="27">
                  <c:v>1229.8534894108388</c:v>
                </c:pt>
                <c:pt idx="28">
                  <c:v>675.43514745215828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extLst>
                      <c:ext uri="{02D57815-91ED-43cb-92C2-25804820EDAC}">
                        <c15:formulaRef>
                          <c15:sqref>排出量比較シート!$BF$21:$BF$68</c15:sqref>
                        </c15:formulaRef>
                      </c:ext>
                    </c:extLst>
                    <c:numCache>
                      <c:formatCode>#,##0_);[Red]\(#,##0\)</c:formatCode>
                      <c:ptCount val="48"/>
                      <c:pt idx="0">
                        <c:v>68.012658968035339</c:v>
                      </c:pt>
                      <c:pt idx="1">
                        <c:v>355.17094991379031</c:v>
                      </c:pt>
                      <c:pt idx="2">
                        <c:v>505.84149020560437</c:v>
                      </c:pt>
                      <c:pt idx="3">
                        <c:v>923.79029644186392</c:v>
                      </c:pt>
                      <c:pt idx="4">
                        <c:v>80.117933704163363</c:v>
                      </c:pt>
                      <c:pt idx="5">
                        <c:v>103.3102187262617</c:v>
                      </c:pt>
                      <c:pt idx="6">
                        <c:v>77.447261736710473</c:v>
                      </c:pt>
                      <c:pt idx="7">
                        <c:v>407.46998390218329</c:v>
                      </c:pt>
                      <c:pt idx="8">
                        <c:v>309.45615462482277</c:v>
                      </c:pt>
                      <c:pt idx="9">
                        <c:v>446.46434812614359</c:v>
                      </c:pt>
                      <c:pt idx="10">
                        <c:v>1780.404439741834</c:v>
                      </c:pt>
                      <c:pt idx="11">
                        <c:v>91.124095682140762</c:v>
                      </c:pt>
                      <c:pt idx="12">
                        <c:v>116.0410686239868</c:v>
                      </c:pt>
                      <c:pt idx="13">
                        <c:v>875.62102758231185</c:v>
                      </c:pt>
                      <c:pt idx="14">
                        <c:v>124.78807538483829</c:v>
                      </c:pt>
                      <c:pt idx="15">
                        <c:v>724.2831639964088</c:v>
                      </c:pt>
                      <c:pt idx="16">
                        <c:v>46.29556125622603</c:v>
                      </c:pt>
                      <c:pt idx="17">
                        <c:v>366.99323378274067</c:v>
                      </c:pt>
                      <c:pt idx="18">
                        <c:v>56.287759971403098</c:v>
                      </c:pt>
                      <c:pt idx="19">
                        <c:v>29.481699774791618</c:v>
                      </c:pt>
                      <c:pt idx="20">
                        <c:v>315.50694617911279</c:v>
                      </c:pt>
                      <c:pt idx="21">
                        <c:v>82.283833700258683</c:v>
                      </c:pt>
                      <c:pt idx="22">
                        <c:v>76.370078156251211</c:v>
                      </c:pt>
                      <c:pt idx="23">
                        <c:v>145.522681621819</c:v>
                      </c:pt>
                      <c:pt idx="24">
                        <c:v>60.129470644877948</c:v>
                      </c:pt>
                      <c:pt idx="25">
                        <c:v>88.186208434168236</c:v>
                      </c:pt>
                      <c:pt idx="26">
                        <c:v>499.6821261888104</c:v>
                      </c:pt>
                      <c:pt idx="27">
                        <c:v>716.66195179695524</c:v>
                      </c:pt>
                      <c:pt idx="28">
                        <c:v>120.2470090136041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3.08851056719796</c:v>
                      </c:pt>
                      <c:pt idx="1">
                        <c:v>7.0128791196151283</c:v>
                      </c:pt>
                      <c:pt idx="2">
                        <c:v>6.4338942024290544</c:v>
                      </c:pt>
                      <c:pt idx="3">
                        <c:v>1.723319448234309</c:v>
                      </c:pt>
                      <c:pt idx="4">
                        <c:v>2.3600016326160826</c:v>
                      </c:pt>
                      <c:pt idx="5">
                        <c:v>6.4325588579609327</c:v>
                      </c:pt>
                      <c:pt idx="6">
                        <c:v>6.4421564782078171</c:v>
                      </c:pt>
                      <c:pt idx="7">
                        <c:v>4.5820791224704456</c:v>
                      </c:pt>
                      <c:pt idx="8">
                        <c:v>5.8630467631463565</c:v>
                      </c:pt>
                      <c:pt idx="9">
                        <c:v>2.5203847176399812</c:v>
                      </c:pt>
                      <c:pt idx="10">
                        <c:v>8.5535181602473713</c:v>
                      </c:pt>
                      <c:pt idx="11">
                        <c:v>4.7264257067723792</c:v>
                      </c:pt>
                      <c:pt idx="12">
                        <c:v>3.2681279200073532</c:v>
                      </c:pt>
                      <c:pt idx="13">
                        <c:v>2.1717524751505972</c:v>
                      </c:pt>
                      <c:pt idx="14">
                        <c:v>6.2086985997406199</c:v>
                      </c:pt>
                      <c:pt idx="15">
                        <c:v>6.6037987175373152</c:v>
                      </c:pt>
                      <c:pt idx="16">
                        <c:v>7.380274352212445</c:v>
                      </c:pt>
                      <c:pt idx="17">
                        <c:v>5.0086792100830957</c:v>
                      </c:pt>
                      <c:pt idx="18">
                        <c:v>1.5457857645539841</c:v>
                      </c:pt>
                      <c:pt idx="19">
                        <c:v>8.1356108762831436</c:v>
                      </c:pt>
                      <c:pt idx="20">
                        <c:v>3.6860703672969581</c:v>
                      </c:pt>
                      <c:pt idx="21">
                        <c:v>3.2866231822687193</c:v>
                      </c:pt>
                      <c:pt idx="22">
                        <c:v>2.8782500164153899</c:v>
                      </c:pt>
                      <c:pt idx="23">
                        <c:v>2.759457161872112</c:v>
                      </c:pt>
                      <c:pt idx="24">
                        <c:v>4.3583695406784946</c:v>
                      </c:pt>
                      <c:pt idx="25">
                        <c:v>6.579204559159006</c:v>
                      </c:pt>
                      <c:pt idx="26">
                        <c:v>6.9575908609957562</c:v>
                      </c:pt>
                      <c:pt idx="27">
                        <c:v>6.9103605225295972</c:v>
                      </c:pt>
                      <c:pt idx="28">
                        <c:v>11.538657699325498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0.34551761765107003</c:v>
                      </c:pt>
                      <c:pt idx="1">
                        <c:v>6.9966448311182603</c:v>
                      </c:pt>
                      <c:pt idx="2">
                        <c:v>4.2526046353097851</c:v>
                      </c:pt>
                      <c:pt idx="3">
                        <c:v>10.703995476484488</c:v>
                      </c:pt>
                      <c:pt idx="4">
                        <c:v>6.7030417824307582</c:v>
                      </c:pt>
                      <c:pt idx="5">
                        <c:v>1.3988732592538162</c:v>
                      </c:pt>
                      <c:pt idx="6">
                        <c:v>6.3149326365572476</c:v>
                      </c:pt>
                      <c:pt idx="7">
                        <c:v>2.7216669665982627</c:v>
                      </c:pt>
                      <c:pt idx="8">
                        <c:v>18.545463976396313</c:v>
                      </c:pt>
                      <c:pt idx="9">
                        <c:v>7.0698178916935968</c:v>
                      </c:pt>
                      <c:pt idx="10">
                        <c:v>41.842973380364349</c:v>
                      </c:pt>
                      <c:pt idx="11">
                        <c:v>8.6287428020236518</c:v>
                      </c:pt>
                      <c:pt idx="12">
                        <c:v>20.866113410586681</c:v>
                      </c:pt>
                      <c:pt idx="13">
                        <c:v>3.1096585588596302</c:v>
                      </c:pt>
                      <c:pt idx="14">
                        <c:v>8.5052092706195709E-2</c:v>
                      </c:pt>
                      <c:pt idx="15">
                        <c:v>28.279271566774387</c:v>
                      </c:pt>
                      <c:pt idx="16">
                        <c:v>69.791826965422644</c:v>
                      </c:pt>
                      <c:pt idx="17">
                        <c:v>2.1982294073988538</c:v>
                      </c:pt>
                      <c:pt idx="18">
                        <c:v>6.8412488294911862</c:v>
                      </c:pt>
                      <c:pt idx="19">
                        <c:v>0.35722166506259173</c:v>
                      </c:pt>
                      <c:pt idx="20">
                        <c:v>13.539484547988657</c:v>
                      </c:pt>
                      <c:pt idx="21">
                        <c:v>0.47035833696349949</c:v>
                      </c:pt>
                      <c:pt idx="22">
                        <c:v>7.0495060359667363</c:v>
                      </c:pt>
                      <c:pt idx="23">
                        <c:v>7.8086981589141811</c:v>
                      </c:pt>
                      <c:pt idx="24">
                        <c:v>13.901406334919793</c:v>
                      </c:pt>
                      <c:pt idx="25">
                        <c:v>15.523647725462013</c:v>
                      </c:pt>
                      <c:pt idx="26">
                        <c:v>35.809216948153868</c:v>
                      </c:pt>
                      <c:pt idx="27">
                        <c:v>14.657176254515024</c:v>
                      </c:pt>
                      <c:pt idx="28">
                        <c:v>28.079618772553982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114.09891148414931</c:v>
                      </c:pt>
                      <c:pt idx="1">
                        <c:v>129.17106645767683</c:v>
                      </c:pt>
                      <c:pt idx="2">
                        <c:v>158.79100845194318</c:v>
                      </c:pt>
                      <c:pt idx="3">
                        <c:v>119.2446707244993</c:v>
                      </c:pt>
                      <c:pt idx="4">
                        <c:v>115.98823758220803</c:v>
                      </c:pt>
                      <c:pt idx="5">
                        <c:v>158.71928861303027</c:v>
                      </c:pt>
                      <c:pt idx="6">
                        <c:v>138.7000134909288</c:v>
                      </c:pt>
                      <c:pt idx="7">
                        <c:v>118.84830222464058</c:v>
                      </c:pt>
                      <c:pt idx="8">
                        <c:v>170.11229648424194</c:v>
                      </c:pt>
                      <c:pt idx="9">
                        <c:v>118.31420214106726</c:v>
                      </c:pt>
                      <c:pt idx="10">
                        <c:v>189.1698423188933</c:v>
                      </c:pt>
                      <c:pt idx="11">
                        <c:v>176.72479940263139</c:v>
                      </c:pt>
                      <c:pt idx="12">
                        <c:v>138.79397084759836</c:v>
                      </c:pt>
                      <c:pt idx="13">
                        <c:v>75.239375557276659</c:v>
                      </c:pt>
                      <c:pt idx="14">
                        <c:v>121.04814887908064</c:v>
                      </c:pt>
                      <c:pt idx="15">
                        <c:v>208.26340422358504</c:v>
                      </c:pt>
                      <c:pt idx="16">
                        <c:v>211.0768416834448</c:v>
                      </c:pt>
                      <c:pt idx="17">
                        <c:v>145.24947288793959</c:v>
                      </c:pt>
                      <c:pt idx="18">
                        <c:v>102.35991168709748</c:v>
                      </c:pt>
                      <c:pt idx="19">
                        <c:v>134.09154379659901</c:v>
                      </c:pt>
                      <c:pt idx="20">
                        <c:v>117.8604624429727</c:v>
                      </c:pt>
                      <c:pt idx="21">
                        <c:v>111.94402302354527</c:v>
                      </c:pt>
                      <c:pt idx="22">
                        <c:v>116.0963174525728</c:v>
                      </c:pt>
                      <c:pt idx="23">
                        <c:v>126.40107467293289</c:v>
                      </c:pt>
                      <c:pt idx="24">
                        <c:v>135.46409328839781</c:v>
                      </c:pt>
                      <c:pt idx="25">
                        <c:v>203.76283859046134</c:v>
                      </c:pt>
                      <c:pt idx="26">
                        <c:v>147.98161096115587</c:v>
                      </c:pt>
                      <c:pt idx="27">
                        <c:v>194.93168574688332</c:v>
                      </c:pt>
                      <c:pt idx="28">
                        <c:v>188.12290710177456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-391959.45608614467</c:v>
                </c:pt>
                <c:pt idx="7">
                  <c:v>0</c:v>
                </c:pt>
                <c:pt idx="8">
                  <c:v>0</c:v>
                </c:pt>
                <c:pt idx="9">
                  <c:v>0</c:v>
                </c:pt>
                <c:pt idx="10">
                  <c:v>0</c:v>
                </c:pt>
                <c:pt idx="11">
                  <c:v>0</c:v>
                </c:pt>
                <c:pt idx="12">
                  <c:v>0</c:v>
                </c:pt>
                <c:pt idx="13">
                  <c:v>0</c:v>
                </c:pt>
                <c:pt idx="14">
                  <c:v>0</c:v>
                </c:pt>
                <c:pt idx="15">
                  <c:v>-140989.43817330236</c:v>
                </c:pt>
                <c:pt idx="16">
                  <c:v>0</c:v>
                </c:pt>
                <c:pt idx="17">
                  <c:v>0</c:v>
                </c:pt>
                <c:pt idx="18">
                  <c:v>0</c:v>
                </c:pt>
                <c:pt idx="19">
                  <c:v>0</c:v>
                </c:pt>
                <c:pt idx="20">
                  <c:v>0</c:v>
                </c:pt>
                <c:pt idx="21">
                  <c:v>0</c:v>
                </c:pt>
                <c:pt idx="22">
                  <c:v>-34636.598750008008</c:v>
                </c:pt>
                <c:pt idx="23">
                  <c:v>0</c:v>
                </c:pt>
                <c:pt idx="24">
                  <c:v>0</c:v>
                </c:pt>
                <c:pt idx="25">
                  <c:v>-21580.713322043623</c:v>
                </c:pt>
                <c:pt idx="26">
                  <c:v>0</c:v>
                </c:pt>
                <c:pt idx="27">
                  <c:v>0</c:v>
                </c:pt>
                <c:pt idx="28">
                  <c:v>0</c:v>
                </c:pt>
                <c:pt idx="29">
                  <c:v>-1111705.3445372046</c:v>
                </c:pt>
                <c:pt idx="30">
                  <c:v>0</c:v>
                </c:pt>
                <c:pt idx="31">
                  <c:v>-54825.632887654938</c:v>
                </c:pt>
                <c:pt idx="32">
                  <c:v>-27149.343449226028</c:v>
                </c:pt>
                <c:pt idx="33">
                  <c:v>0</c:v>
                </c:pt>
                <c:pt idx="34">
                  <c:v>0</c:v>
                </c:pt>
                <c:pt idx="35">
                  <c:v>0</c:v>
                </c:pt>
                <c:pt idx="36">
                  <c:v>0</c:v>
                </c:pt>
                <c:pt idx="37">
                  <c:v>0</c:v>
                </c:pt>
                <c:pt idx="38">
                  <c:v>0</c:v>
                </c:pt>
                <c:pt idx="39">
                  <c:v>-17932.281394551239</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93926.31471759305</c:v>
                </c:pt>
                <c:pt idx="1">
                  <c:v>513889.26760183496</c:v>
                </c:pt>
                <c:pt idx="2">
                  <c:v>3549657.0863723564</c:v>
                </c:pt>
                <c:pt idx="3">
                  <c:v>266383.38690897671</c:v>
                </c:pt>
                <c:pt idx="4">
                  <c:v>410509.55465313111</c:v>
                </c:pt>
                <c:pt idx="5">
                  <c:v>258708.17994443845</c:v>
                </c:pt>
                <c:pt idx="6">
                  <c:v>0</c:v>
                </c:pt>
                <c:pt idx="7">
                  <c:v>298523.50889020233</c:v>
                </c:pt>
                <c:pt idx="8">
                  <c:v>197351.61367266849</c:v>
                </c:pt>
                <c:pt idx="9">
                  <c:v>19167.552533473237</c:v>
                </c:pt>
                <c:pt idx="10">
                  <c:v>354367.78857771115</c:v>
                </c:pt>
                <c:pt idx="11">
                  <c:v>100667.41649661386</c:v>
                </c:pt>
                <c:pt idx="12">
                  <c:v>289275.52180391701</c:v>
                </c:pt>
                <c:pt idx="13">
                  <c:v>3273.985391020542</c:v>
                </c:pt>
                <c:pt idx="14">
                  <c:v>454984.15870964492</c:v>
                </c:pt>
                <c:pt idx="15">
                  <c:v>0</c:v>
                </c:pt>
                <c:pt idx="16">
                  <c:v>352816.54139826226</c:v>
                </c:pt>
                <c:pt idx="17">
                  <c:v>1634946.4073913684</c:v>
                </c:pt>
                <c:pt idx="18">
                  <c:v>967865.44259616965</c:v>
                </c:pt>
                <c:pt idx="19">
                  <c:v>124542.27131830256</c:v>
                </c:pt>
                <c:pt idx="20">
                  <c:v>2607426.8074462796</c:v>
                </c:pt>
                <c:pt idx="21">
                  <c:v>666187.50678900641</c:v>
                </c:pt>
                <c:pt idx="22">
                  <c:v>0</c:v>
                </c:pt>
                <c:pt idx="23">
                  <c:v>212976.47285740147</c:v>
                </c:pt>
                <c:pt idx="24">
                  <c:v>42526.230254615679</c:v>
                </c:pt>
                <c:pt idx="25">
                  <c:v>0</c:v>
                </c:pt>
                <c:pt idx="26">
                  <c:v>51957.493593998704</c:v>
                </c:pt>
                <c:pt idx="27">
                  <c:v>384621.50173766183</c:v>
                </c:pt>
                <c:pt idx="28">
                  <c:v>1636497.2566650349</c:v>
                </c:pt>
                <c:pt idx="29">
                  <c:v>0</c:v>
                </c:pt>
                <c:pt idx="30">
                  <c:v>292259.72783234227</c:v>
                </c:pt>
                <c:pt idx="31">
                  <c:v>0</c:v>
                </c:pt>
                <c:pt idx="32">
                  <c:v>0</c:v>
                </c:pt>
                <c:pt idx="33">
                  <c:v>889515.82156377996</c:v>
                </c:pt>
                <c:pt idx="34">
                  <c:v>935361.87195708766</c:v>
                </c:pt>
                <c:pt idx="35">
                  <c:v>4722000.707494</c:v>
                </c:pt>
                <c:pt idx="36">
                  <c:v>178877.74757378717</c:v>
                </c:pt>
                <c:pt idx="37">
                  <c:v>324283.55890713481</c:v>
                </c:pt>
                <c:pt idx="38">
                  <c:v>385591.92118512845</c:v>
                </c:pt>
                <c:pt idx="39">
                  <c:v>0</c:v>
                </c:pt>
                <c:pt idx="40">
                  <c:v>436500.09007715841</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93926.31471759305</c:v>
                </c:pt>
                <c:pt idx="1">
                  <c:v>513889.26760183496</c:v>
                </c:pt>
                <c:pt idx="2">
                  <c:v>3549657.0863723564</c:v>
                </c:pt>
                <c:pt idx="3">
                  <c:v>266383.38690897671</c:v>
                </c:pt>
                <c:pt idx="4">
                  <c:v>410509.55465313111</c:v>
                </c:pt>
                <c:pt idx="5">
                  <c:v>258708.17994443845</c:v>
                </c:pt>
                <c:pt idx="6">
                  <c:v>-391959.45608614467</c:v>
                </c:pt>
                <c:pt idx="7">
                  <c:v>298523.50889020233</c:v>
                </c:pt>
                <c:pt idx="8">
                  <c:v>197351.61367266849</c:v>
                </c:pt>
                <c:pt idx="9">
                  <c:v>19167.552533473237</c:v>
                </c:pt>
                <c:pt idx="10">
                  <c:v>354367.78857771115</c:v>
                </c:pt>
                <c:pt idx="11">
                  <c:v>100667.41649661386</c:v>
                </c:pt>
                <c:pt idx="12">
                  <c:v>289275.52180391701</c:v>
                </c:pt>
                <c:pt idx="13">
                  <c:v>3273.985391020542</c:v>
                </c:pt>
                <c:pt idx="14">
                  <c:v>454984.15870964492</c:v>
                </c:pt>
                <c:pt idx="15">
                  <c:v>-140989.43817330236</c:v>
                </c:pt>
                <c:pt idx="16">
                  <c:v>352816.54139826226</c:v>
                </c:pt>
                <c:pt idx="17">
                  <c:v>1634946.4073913684</c:v>
                </c:pt>
                <c:pt idx="18">
                  <c:v>967865.44259616965</c:v>
                </c:pt>
                <c:pt idx="19">
                  <c:v>124542.27131830256</c:v>
                </c:pt>
                <c:pt idx="20">
                  <c:v>2607426.8074462796</c:v>
                </c:pt>
                <c:pt idx="21">
                  <c:v>666187.50678900641</c:v>
                </c:pt>
                <c:pt idx="22">
                  <c:v>-34636.598750008008</c:v>
                </c:pt>
                <c:pt idx="23">
                  <c:v>212976.47285740147</c:v>
                </c:pt>
                <c:pt idx="24">
                  <c:v>42526.230254615679</c:v>
                </c:pt>
                <c:pt idx="25">
                  <c:v>-21580.713322043623</c:v>
                </c:pt>
                <c:pt idx="26">
                  <c:v>51957.493593998704</c:v>
                </c:pt>
                <c:pt idx="27">
                  <c:v>384621.50173766183</c:v>
                </c:pt>
                <c:pt idx="28">
                  <c:v>1636497.2566650349</c:v>
                </c:pt>
                <c:pt idx="29">
                  <c:v>-1111705.3445372046</c:v>
                </c:pt>
                <c:pt idx="30">
                  <c:v>292259.72783234227</c:v>
                </c:pt>
                <c:pt idx="31">
                  <c:v>-54825.632887654938</c:v>
                </c:pt>
                <c:pt idx="32">
                  <c:v>-27149.343449226028</c:v>
                </c:pt>
                <c:pt idx="33">
                  <c:v>889515.82156377996</c:v>
                </c:pt>
                <c:pt idx="34">
                  <c:v>935361.87195708766</c:v>
                </c:pt>
                <c:pt idx="35">
                  <c:v>4722000.707494</c:v>
                </c:pt>
                <c:pt idx="36">
                  <c:v>178877.74757378717</c:v>
                </c:pt>
                <c:pt idx="37">
                  <c:v>324283.55890713481</c:v>
                </c:pt>
                <c:pt idx="38">
                  <c:v>385591.92118512845</c:v>
                </c:pt>
                <c:pt idx="39">
                  <c:v>-17932.281394551239</c:v>
                </c:pt>
                <c:pt idx="40">
                  <c:v>436500.09007715841</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3670.0882824069481</c:v>
                </c:pt>
                <c:pt idx="1">
                  <c:v>18384.176398165051</c:v>
                </c:pt>
                <c:pt idx="2">
                  <c:v>240948.41562764405</c:v>
                </c:pt>
                <c:pt idx="3">
                  <c:v>6140.7460910232739</c:v>
                </c:pt>
                <c:pt idx="4">
                  <c:v>289524.76234686881</c:v>
                </c:pt>
                <c:pt idx="5">
                  <c:v>5174.075055561565</c:v>
                </c:pt>
                <c:pt idx="6">
                  <c:v>650863.33408614469</c:v>
                </c:pt>
                <c:pt idx="7">
                  <c:v>521780.09410979768</c:v>
                </c:pt>
                <c:pt idx="8">
                  <c:v>12696.92132733154</c:v>
                </c:pt>
                <c:pt idx="9">
                  <c:v>622977.89646652678</c:v>
                </c:pt>
                <c:pt idx="10">
                  <c:v>68607.923422288804</c:v>
                </c:pt>
                <c:pt idx="11">
                  <c:v>53698.565503386155</c:v>
                </c:pt>
                <c:pt idx="12">
                  <c:v>2942.0561960829391</c:v>
                </c:pt>
                <c:pt idx="13">
                  <c:v>80553.420608979461</c:v>
                </c:pt>
                <c:pt idx="14">
                  <c:v>22257.521290355155</c:v>
                </c:pt>
                <c:pt idx="15">
                  <c:v>399039.6981733024</c:v>
                </c:pt>
                <c:pt idx="16">
                  <c:v>46332.102601737701</c:v>
                </c:pt>
                <c:pt idx="17">
                  <c:v>20418.488608631447</c:v>
                </c:pt>
                <c:pt idx="18">
                  <c:v>35016.784403830512</c:v>
                </c:pt>
                <c:pt idx="19">
                  <c:v>6125.4826816974401</c:v>
                </c:pt>
                <c:pt idx="20">
                  <c:v>25023.361553720188</c:v>
                </c:pt>
                <c:pt idx="21">
                  <c:v>5134.7342109936344</c:v>
                </c:pt>
                <c:pt idx="22">
                  <c:v>134590.67075000802</c:v>
                </c:pt>
                <c:pt idx="23">
                  <c:v>3980.2131425985308</c:v>
                </c:pt>
                <c:pt idx="24">
                  <c:v>1414.6937453843198</c:v>
                </c:pt>
                <c:pt idx="25">
                  <c:v>277974.03532204358</c:v>
                </c:pt>
                <c:pt idx="26">
                  <c:v>91563.008406001274</c:v>
                </c:pt>
                <c:pt idx="27">
                  <c:v>37750.186262338124</c:v>
                </c:pt>
                <c:pt idx="28">
                  <c:v>332829.29833496502</c:v>
                </c:pt>
                <c:pt idx="29">
                  <c:v>1750534.8995372045</c:v>
                </c:pt>
                <c:pt idx="30">
                  <c:v>174582.06316765767</c:v>
                </c:pt>
                <c:pt idx="31">
                  <c:v>214554.67788765495</c:v>
                </c:pt>
                <c:pt idx="32">
                  <c:v>184341.70744922603</c:v>
                </c:pt>
                <c:pt idx="33">
                  <c:v>7088.3774362200229</c:v>
                </c:pt>
                <c:pt idx="34">
                  <c:v>9050.2130429121753</c:v>
                </c:pt>
                <c:pt idx="35">
                  <c:v>272245.2235059996</c:v>
                </c:pt>
                <c:pt idx="36">
                  <c:v>69883.4004262128</c:v>
                </c:pt>
                <c:pt idx="37">
                  <c:v>110087.26209286529</c:v>
                </c:pt>
                <c:pt idx="38">
                  <c:v>9905.0418148715144</c:v>
                </c:pt>
                <c:pt idx="39">
                  <c:v>74471.066394551235</c:v>
                </c:pt>
                <c:pt idx="40">
                  <c:v>134319.24692284153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3670.0882824069481</c:v>
                </c:pt>
                <c:pt idx="1">
                  <c:v>18384.176398165051</c:v>
                </c:pt>
                <c:pt idx="2">
                  <c:v>240948.41562764405</c:v>
                </c:pt>
                <c:pt idx="3">
                  <c:v>6140.7460910232739</c:v>
                </c:pt>
                <c:pt idx="4">
                  <c:v>289524.76234686881</c:v>
                </c:pt>
                <c:pt idx="5">
                  <c:v>5174.075055561565</c:v>
                </c:pt>
                <c:pt idx="6">
                  <c:v>650863.33408614469</c:v>
                </c:pt>
                <c:pt idx="7">
                  <c:v>521780.09410979768</c:v>
                </c:pt>
                <c:pt idx="8">
                  <c:v>12696.92132733154</c:v>
                </c:pt>
                <c:pt idx="9">
                  <c:v>622977.89646652678</c:v>
                </c:pt>
                <c:pt idx="10">
                  <c:v>68607.923422288804</c:v>
                </c:pt>
                <c:pt idx="11">
                  <c:v>53698.565503386155</c:v>
                </c:pt>
                <c:pt idx="12">
                  <c:v>2942.0561960829391</c:v>
                </c:pt>
                <c:pt idx="13">
                  <c:v>80553.420608979461</c:v>
                </c:pt>
                <c:pt idx="14">
                  <c:v>22257.521290355155</c:v>
                </c:pt>
                <c:pt idx="15">
                  <c:v>399039.6981733024</c:v>
                </c:pt>
                <c:pt idx="16">
                  <c:v>46332.102601737701</c:v>
                </c:pt>
                <c:pt idx="17">
                  <c:v>20418.488608631447</c:v>
                </c:pt>
                <c:pt idx="18">
                  <c:v>35016.784403830512</c:v>
                </c:pt>
                <c:pt idx="19">
                  <c:v>6125.4826816974401</c:v>
                </c:pt>
                <c:pt idx="20">
                  <c:v>25023.361553720188</c:v>
                </c:pt>
                <c:pt idx="21">
                  <c:v>5134.7342109936344</c:v>
                </c:pt>
                <c:pt idx="22">
                  <c:v>134590.67075000802</c:v>
                </c:pt>
                <c:pt idx="23">
                  <c:v>3980.2131425985308</c:v>
                </c:pt>
                <c:pt idx="24">
                  <c:v>1414.6937453843198</c:v>
                </c:pt>
                <c:pt idx="25">
                  <c:v>277974.03532204358</c:v>
                </c:pt>
                <c:pt idx="26">
                  <c:v>91563.008406001274</c:v>
                </c:pt>
                <c:pt idx="27">
                  <c:v>37750.186262338124</c:v>
                </c:pt>
                <c:pt idx="28">
                  <c:v>332829.29833496502</c:v>
                </c:pt>
                <c:pt idx="29">
                  <c:v>1750534.8995372045</c:v>
                </c:pt>
                <c:pt idx="30">
                  <c:v>174582.06316765767</c:v>
                </c:pt>
                <c:pt idx="31">
                  <c:v>214554.67788765495</c:v>
                </c:pt>
                <c:pt idx="32">
                  <c:v>184341.70744922603</c:v>
                </c:pt>
                <c:pt idx="33">
                  <c:v>7088.3774362200229</c:v>
                </c:pt>
                <c:pt idx="34">
                  <c:v>9050.2130429121753</c:v>
                </c:pt>
                <c:pt idx="35">
                  <c:v>272245.2235059996</c:v>
                </c:pt>
                <c:pt idx="36">
                  <c:v>69883.4004262128</c:v>
                </c:pt>
                <c:pt idx="37">
                  <c:v>110087.26209286529</c:v>
                </c:pt>
                <c:pt idx="38">
                  <c:v>9905.0418148715144</c:v>
                </c:pt>
                <c:pt idx="39">
                  <c:v>74471.066394551235</c:v>
                </c:pt>
                <c:pt idx="40">
                  <c:v>134319.24692284153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再エネ比較シート!$CO$13:$CO$42</c:f>
              <c:numCache>
                <c:formatCode>0.0%</c:formatCode>
                <c:ptCount val="30"/>
                <c:pt idx="0">
                  <c:v>5.212218775766618E-2</c:v>
                </c:pt>
                <c:pt idx="1">
                  <c:v>7.0080253193172829E-3</c:v>
                </c:pt>
                <c:pt idx="2">
                  <c:v>5.8619518386756532E-2</c:v>
                </c:pt>
                <c:pt idx="3">
                  <c:v>8.9259827747932119E-2</c:v>
                </c:pt>
                <c:pt idx="4">
                  <c:v>4.846573540223658E-2</c:v>
                </c:pt>
                <c:pt idx="5">
                  <c:v>8.167945296864576E-2</c:v>
                </c:pt>
                <c:pt idx="6">
                  <c:v>8.1264289438851223E-2</c:v>
                </c:pt>
                <c:pt idx="7">
                  <c:v>7.1348988687007203E-2</c:v>
                </c:pt>
                <c:pt idx="8">
                  <c:v>5.3542881588724021E-2</c:v>
                </c:pt>
                <c:pt idx="9">
                  <c:v>6.3995963673057515E-2</c:v>
                </c:pt>
                <c:pt idx="10">
                  <c:v>8.323955063278643E-2</c:v>
                </c:pt>
                <c:pt idx="11">
                  <c:v>6.7421409077125238E-2</c:v>
                </c:pt>
                <c:pt idx="12">
                  <c:v>9.950650515926425E-2</c:v>
                </c:pt>
                <c:pt idx="13">
                  <c:v>3.6566785170137124E-2</c:v>
                </c:pt>
                <c:pt idx="14">
                  <c:v>5.9798175648878509E-2</c:v>
                </c:pt>
                <c:pt idx="15">
                  <c:v>8.6745168369634473E-2</c:v>
                </c:pt>
                <c:pt idx="16">
                  <c:v>8.4600779063166751E-2</c:v>
                </c:pt>
                <c:pt idx="17">
                  <c:v>9.6423017107309481E-2</c:v>
                </c:pt>
                <c:pt idx="18">
                  <c:v>4.9792792982308515E-2</c:v>
                </c:pt>
                <c:pt idx="19">
                  <c:v>2.6474205450190951E-2</c:v>
                </c:pt>
                <c:pt idx="20">
                  <c:v>6.3325388133737032E-2</c:v>
                </c:pt>
                <c:pt idx="21">
                  <c:v>6.7124397628896756E-2</c:v>
                </c:pt>
                <c:pt idx="22">
                  <c:v>9.9693069071355486E-2</c:v>
                </c:pt>
                <c:pt idx="23">
                  <c:v>5.9066683452935496E-2</c:v>
                </c:pt>
                <c:pt idx="24">
                  <c:v>0.12547792062604807</c:v>
                </c:pt>
                <c:pt idx="25">
                  <c:v>0.13999765890202506</c:v>
                </c:pt>
                <c:pt idx="26">
                  <c:v>2.1133808206275386E-2</c:v>
                </c:pt>
                <c:pt idx="27">
                  <c:v>7.5827618692899237E-2</c:v>
                </c:pt>
                <c:pt idx="28">
                  <c:v>3.4052667498176169E-2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再エネ比較シート!$CC$13:$CC$42</c:f>
              <c:numCache>
                <c:formatCode>0.0%</c:formatCode>
                <c:ptCount val="30"/>
                <c:pt idx="0">
                  <c:v>2.8837154374251148E-2</c:v>
                </c:pt>
                <c:pt idx="1">
                  <c:v>3.5983517569032255E-3</c:v>
                </c:pt>
                <c:pt idx="2">
                  <c:v>2.4010254847407753E-2</c:v>
                </c:pt>
                <c:pt idx="3">
                  <c:v>2.4769622105632619E-2</c:v>
                </c:pt>
                <c:pt idx="4">
                  <c:v>2.6845097735482354E-2</c:v>
                </c:pt>
                <c:pt idx="5">
                  <c:v>3.6090711865700363E-2</c:v>
                </c:pt>
                <c:pt idx="6">
                  <c:v>3.6275060476104327E-2</c:v>
                </c:pt>
                <c:pt idx="7">
                  <c:v>4.516242801267422E-2</c:v>
                </c:pt>
                <c:pt idx="8">
                  <c:v>1.0805462887903301E-2</c:v>
                </c:pt>
                <c:pt idx="9">
                  <c:v>2.3267084915544224E-2</c:v>
                </c:pt>
                <c:pt idx="10">
                  <c:v>1.7445615743038347E-2</c:v>
                </c:pt>
                <c:pt idx="11">
                  <c:v>3.0749194577888408E-2</c:v>
                </c:pt>
                <c:pt idx="12">
                  <c:v>6.6582426434001737E-2</c:v>
                </c:pt>
                <c:pt idx="13">
                  <c:v>6.2313483445217656E-3</c:v>
                </c:pt>
                <c:pt idx="14">
                  <c:v>3.3117622948028121E-2</c:v>
                </c:pt>
                <c:pt idx="15">
                  <c:v>2.2003600451064684E-2</c:v>
                </c:pt>
                <c:pt idx="16">
                  <c:v>5.3383316252183816E-2</c:v>
                </c:pt>
                <c:pt idx="17">
                  <c:v>2.5416346324238958E-2</c:v>
                </c:pt>
                <c:pt idx="18">
                  <c:v>3.0666620124701189E-2</c:v>
                </c:pt>
                <c:pt idx="19">
                  <c:v>1.8012800087971046E-2</c:v>
                </c:pt>
                <c:pt idx="20">
                  <c:v>2.7961534441135454E-2</c:v>
                </c:pt>
                <c:pt idx="21">
                  <c:v>3.5987858859730132E-2</c:v>
                </c:pt>
                <c:pt idx="22">
                  <c:v>5.8637671045847897E-2</c:v>
                </c:pt>
                <c:pt idx="23">
                  <c:v>2.1302203068678791E-2</c:v>
                </c:pt>
                <c:pt idx="24">
                  <c:v>6.0186257650419378E-2</c:v>
                </c:pt>
                <c:pt idx="25">
                  <c:v>5.8187433639025204E-2</c:v>
                </c:pt>
                <c:pt idx="26">
                  <c:v>8.8284104500396202E-3</c:v>
                </c:pt>
                <c:pt idx="27">
                  <c:v>3.0049258061462848E-2</c:v>
                </c:pt>
                <c:pt idx="28">
                  <c:v>1.2846431648216916E-2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再エネ比較シート!$CD$13:$CD$42</c:f>
              <c:numCache>
                <c:formatCode>0.0%</c:formatCode>
                <c:ptCount val="30"/>
                <c:pt idx="0">
                  <c:v>2.0513180837769811E-2</c:v>
                </c:pt>
                <c:pt idx="1">
                  <c:v>1.5250846533915766E-2</c:v>
                </c:pt>
                <c:pt idx="2">
                  <c:v>0.16390515159337346</c:v>
                </c:pt>
                <c:pt idx="3">
                  <c:v>9.915061016718188E-2</c:v>
                </c:pt>
                <c:pt idx="4">
                  <c:v>4.6095648759915279E-2</c:v>
                </c:pt>
                <c:pt idx="5">
                  <c:v>0.18283387751110186</c:v>
                </c:pt>
                <c:pt idx="6">
                  <c:v>1.7904570852010509E-2</c:v>
                </c:pt>
                <c:pt idx="7">
                  <c:v>4.6407219434421269E-2</c:v>
                </c:pt>
                <c:pt idx="8">
                  <c:v>3.8707346852163503E-2</c:v>
                </c:pt>
                <c:pt idx="9">
                  <c:v>3.3531061071118258E-2</c:v>
                </c:pt>
                <c:pt idx="10">
                  <c:v>0.13790125850137241</c:v>
                </c:pt>
                <c:pt idx="11">
                  <c:v>0.27219745371475995</c:v>
                </c:pt>
                <c:pt idx="12">
                  <c:v>0.10435348430589668</c:v>
                </c:pt>
                <c:pt idx="13">
                  <c:v>1.8220146890602805E-3</c:v>
                </c:pt>
                <c:pt idx="14">
                  <c:v>1.0478288729697584E-2</c:v>
                </c:pt>
                <c:pt idx="15">
                  <c:v>0.22524989618594574</c:v>
                </c:pt>
                <c:pt idx="16">
                  <c:v>0.47314085089158026</c:v>
                </c:pt>
                <c:pt idx="17">
                  <c:v>6.0764527358563303E-2</c:v>
                </c:pt>
                <c:pt idx="18">
                  <c:v>1.9874424612346769E-2</c:v>
                </c:pt>
                <c:pt idx="19">
                  <c:v>2.2956602687238294E-2</c:v>
                </c:pt>
                <c:pt idx="20">
                  <c:v>1.3545502481041203E-2</c:v>
                </c:pt>
                <c:pt idx="21">
                  <c:v>3.7445191180688848E-2</c:v>
                </c:pt>
                <c:pt idx="22">
                  <c:v>5.2816406079178015E-2</c:v>
                </c:pt>
                <c:pt idx="23">
                  <c:v>2.7394095263574437E-2</c:v>
                </c:pt>
                <c:pt idx="24">
                  <c:v>0.23168914257890208</c:v>
                </c:pt>
                <c:pt idx="25">
                  <c:v>0.23802429370739656</c:v>
                </c:pt>
                <c:pt idx="26">
                  <c:v>0.13735099835066375</c:v>
                </c:pt>
                <c:pt idx="27">
                  <c:v>0.20848747348725258</c:v>
                </c:pt>
                <c:pt idx="28">
                  <c:v>7.5147783591196685E-2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再エネ比較シート!$CE$13:$CE$42</c:f>
              <c:numCache>
                <c:formatCode>0.0%</c:formatCode>
                <c:ptCount val="30"/>
                <c:pt idx="0">
                  <c:v>0</c:v>
                </c:pt>
                <c:pt idx="1">
                  <c:v>0.1326152161692809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8.6268102676895664E-2</c:v>
                </c:pt>
                <c:pt idx="17">
                  <c:v>0</c:v>
                </c:pt>
                <c:pt idx="18">
                  <c:v>0</c:v>
                </c:pt>
                <c:pt idx="19">
                  <c:v>0</c:v>
                </c:pt>
                <c:pt idx="20">
                  <c:v>0</c:v>
                </c:pt>
                <c:pt idx="21">
                  <c:v>0</c:v>
                </c:pt>
                <c:pt idx="22">
                  <c:v>0</c:v>
                </c:pt>
                <c:pt idx="23">
                  <c:v>0</c:v>
                </c:pt>
                <c:pt idx="24">
                  <c:v>0</c:v>
                </c:pt>
                <c:pt idx="25">
                  <c:v>0</c:v>
                </c:pt>
                <c:pt idx="26">
                  <c:v>0</c:v>
                </c:pt>
                <c:pt idx="27">
                  <c:v>0</c:v>
                </c:pt>
                <c:pt idx="28">
                  <c:v>0.15781791832448747</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再エネ比較シート!$CF$13:$CF$42</c:f>
              <c:numCache>
                <c:formatCode>0.0%</c:formatCode>
                <c:ptCount val="30"/>
                <c:pt idx="0">
                  <c:v>0</c:v>
                </c:pt>
                <c:pt idx="1">
                  <c:v>0</c:v>
                </c:pt>
                <c:pt idx="2">
                  <c:v>0</c:v>
                </c:pt>
                <c:pt idx="3">
                  <c:v>1.3184518344256505E-3</c:v>
                </c:pt>
                <c:pt idx="4">
                  <c:v>2.119986630218663E-4</c:v>
                </c:pt>
                <c:pt idx="5">
                  <c:v>2.5495784309606415E-4</c:v>
                </c:pt>
                <c:pt idx="6">
                  <c:v>0</c:v>
                </c:pt>
                <c:pt idx="7">
                  <c:v>0</c:v>
                </c:pt>
                <c:pt idx="8">
                  <c:v>3.9554439267736616E-4</c:v>
                </c:pt>
                <c:pt idx="9">
                  <c:v>0</c:v>
                </c:pt>
                <c:pt idx="10">
                  <c:v>1.8304652844239888E-4</c:v>
                </c:pt>
                <c:pt idx="11">
                  <c:v>2.1403822259116426E-2</c:v>
                </c:pt>
                <c:pt idx="12">
                  <c:v>3.938138840169368E-3</c:v>
                </c:pt>
                <c:pt idx="13">
                  <c:v>0</c:v>
                </c:pt>
                <c:pt idx="14">
                  <c:v>0</c:v>
                </c:pt>
                <c:pt idx="15">
                  <c:v>5.7626384658570283E-4</c:v>
                </c:pt>
                <c:pt idx="16">
                  <c:v>2.1272686609222095E-2</c:v>
                </c:pt>
                <c:pt idx="17">
                  <c:v>0</c:v>
                </c:pt>
                <c:pt idx="18">
                  <c:v>5.2987110644073471E-4</c:v>
                </c:pt>
                <c:pt idx="19">
                  <c:v>0</c:v>
                </c:pt>
                <c:pt idx="20">
                  <c:v>0</c:v>
                </c:pt>
                <c:pt idx="21">
                  <c:v>0</c:v>
                </c:pt>
                <c:pt idx="22">
                  <c:v>9.7953722557196101E-4</c:v>
                </c:pt>
                <c:pt idx="23">
                  <c:v>0</c:v>
                </c:pt>
                <c:pt idx="24">
                  <c:v>4.7706277574865129E-4</c:v>
                </c:pt>
                <c:pt idx="25">
                  <c:v>4.7414313100820641E-3</c:v>
                </c:pt>
                <c:pt idx="26">
                  <c:v>0</c:v>
                </c:pt>
                <c:pt idx="27">
                  <c:v>1.4741117955573741E-2</c:v>
                </c:pt>
                <c:pt idx="28">
                  <c:v>5.0534004934615654E-3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再エネ比較シート!$CH$13:$CH$42</c:f>
              <c:numCache>
                <c:formatCode>0.0%</c:formatCode>
                <c:ptCount val="30"/>
                <c:pt idx="0">
                  <c:v>0</c:v>
                </c:pt>
                <c:pt idx="1">
                  <c:v>1.3419572486349609E-2</c:v>
                </c:pt>
                <c:pt idx="2">
                  <c:v>0.95086709756870269</c:v>
                </c:pt>
                <c:pt idx="3">
                  <c:v>0</c:v>
                </c:pt>
                <c:pt idx="4">
                  <c:v>0</c:v>
                </c:pt>
                <c:pt idx="5">
                  <c:v>1.2539103148346224E-2</c:v>
                </c:pt>
                <c:pt idx="6">
                  <c:v>0</c:v>
                </c:pt>
                <c:pt idx="7">
                  <c:v>3.5401348304581776E-2</c:v>
                </c:pt>
                <c:pt idx="8">
                  <c:v>5.8371030139262791E-3</c:v>
                </c:pt>
                <c:pt idx="9">
                  <c:v>0</c:v>
                </c:pt>
                <c:pt idx="10">
                  <c:v>0</c:v>
                </c:pt>
                <c:pt idx="11">
                  <c:v>0</c:v>
                </c:pt>
                <c:pt idx="12">
                  <c:v>0</c:v>
                </c:pt>
                <c:pt idx="13">
                  <c:v>0</c:v>
                </c:pt>
                <c:pt idx="14">
                  <c:v>0</c:v>
                </c:pt>
                <c:pt idx="15">
                  <c:v>0</c:v>
                </c:pt>
                <c:pt idx="16">
                  <c:v>1.337904818190069E-2</c:v>
                </c:pt>
                <c:pt idx="17">
                  <c:v>0</c:v>
                </c:pt>
                <c:pt idx="18">
                  <c:v>0</c:v>
                </c:pt>
                <c:pt idx="19">
                  <c:v>2.5640757164858308E-2</c:v>
                </c:pt>
                <c:pt idx="20">
                  <c:v>0</c:v>
                </c:pt>
                <c:pt idx="21">
                  <c:v>0</c:v>
                </c:pt>
                <c:pt idx="22">
                  <c:v>0</c:v>
                </c:pt>
                <c:pt idx="23">
                  <c:v>0</c:v>
                </c:pt>
                <c:pt idx="24">
                  <c:v>3.1867920891693467E-3</c:v>
                </c:pt>
                <c:pt idx="25">
                  <c:v>1.3220047510828989E-2</c:v>
                </c:pt>
                <c:pt idx="26">
                  <c:v>2.9569106403103633E-4</c:v>
                </c:pt>
                <c:pt idx="27">
                  <c:v>1.1973004392826872E-2</c:v>
                </c:pt>
                <c:pt idx="28">
                  <c:v>0.55630373139376821</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再エネ比較シート!$CI$13:$CI$42</c:f>
              <c:numCache>
                <c:formatCode>0.0%</c:formatCode>
                <c:ptCount val="30"/>
                <c:pt idx="0">
                  <c:v>4.9350335212020952E-2</c:v>
                </c:pt>
                <c:pt idx="1">
                  <c:v>0.16488398694644951</c:v>
                </c:pt>
                <c:pt idx="2">
                  <c:v>1.1387825040094841</c:v>
                </c:pt>
                <c:pt idx="3">
                  <c:v>0.12523868410724015</c:v>
                </c:pt>
                <c:pt idx="4">
                  <c:v>7.3152745158419505E-2</c:v>
                </c:pt>
                <c:pt idx="5">
                  <c:v>0.23171865036824454</c:v>
                </c:pt>
                <c:pt idx="6">
                  <c:v>5.4179631328114833E-2</c:v>
                </c:pt>
                <c:pt idx="7">
                  <c:v>0.12697099575167725</c:v>
                </c:pt>
                <c:pt idx="8">
                  <c:v>5.5745457146670459E-2</c:v>
                </c:pt>
                <c:pt idx="9">
                  <c:v>5.6798145986662482E-2</c:v>
                </c:pt>
                <c:pt idx="10">
                  <c:v>0.15552992077285316</c:v>
                </c:pt>
                <c:pt idx="11">
                  <c:v>0.3243504705517648</c:v>
                </c:pt>
                <c:pt idx="12">
                  <c:v>0.1748740495800678</c:v>
                </c:pt>
                <c:pt idx="13">
                  <c:v>8.053363033582046E-3</c:v>
                </c:pt>
                <c:pt idx="14">
                  <c:v>4.3595911677725703E-2</c:v>
                </c:pt>
                <c:pt idx="15">
                  <c:v>0.24782976048359612</c:v>
                </c:pt>
                <c:pt idx="16">
                  <c:v>0.64744400461178253</c:v>
                </c:pt>
                <c:pt idx="17">
                  <c:v>8.6180873682802264E-2</c:v>
                </c:pt>
                <c:pt idx="18">
                  <c:v>5.107091584348869E-2</c:v>
                </c:pt>
                <c:pt idx="19">
                  <c:v>6.6610159940067651E-2</c:v>
                </c:pt>
                <c:pt idx="20">
                  <c:v>4.1507036922176659E-2</c:v>
                </c:pt>
                <c:pt idx="21">
                  <c:v>7.3433050040418973E-2</c:v>
                </c:pt>
                <c:pt idx="22">
                  <c:v>0.11243361435059787</c:v>
                </c:pt>
                <c:pt idx="23">
                  <c:v>4.8696298332253231E-2</c:v>
                </c:pt>
                <c:pt idx="24">
                  <c:v>0.29553925509423951</c:v>
                </c:pt>
                <c:pt idx="25">
                  <c:v>0.3141732061673328</c:v>
                </c:pt>
                <c:pt idx="26">
                  <c:v>0.14647509986473442</c:v>
                </c:pt>
                <c:pt idx="27">
                  <c:v>0.26525085389711606</c:v>
                </c:pt>
                <c:pt idx="28">
                  <c:v>0.80716926545113077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再エネ比較シート!$BE$13:$BE$42</c:f>
              <c:numCache>
                <c:formatCode>#,##0_);[Red]\(#,##0\)</c:formatCode>
                <c:ptCount val="30"/>
                <c:pt idx="0">
                  <c:v>11278.399999999987</c:v>
                </c:pt>
                <c:pt idx="1">
                  <c:v>1994.1940000000018</c:v>
                </c:pt>
                <c:pt idx="2">
                  <c:v>15651.579999999954</c:v>
                </c:pt>
                <c:pt idx="3">
                  <c:v>16373.399999999981</c:v>
                </c:pt>
                <c:pt idx="4">
                  <c:v>11036.099999999984</c:v>
                </c:pt>
                <c:pt idx="5">
                  <c:v>17916.599999999915</c:v>
                </c:pt>
                <c:pt idx="6">
                  <c:v>18429.899999999936</c:v>
                </c:pt>
                <c:pt idx="7">
                  <c:v>15612.653999999966</c:v>
                </c:pt>
                <c:pt idx="8">
                  <c:v>10755.695999999971</c:v>
                </c:pt>
                <c:pt idx="9">
                  <c:v>14076.399999999951</c:v>
                </c:pt>
                <c:pt idx="10">
                  <c:v>20828.405999999934</c:v>
                </c:pt>
                <c:pt idx="11">
                  <c:v>15679.099999999919</c:v>
                </c:pt>
                <c:pt idx="12">
                  <c:v>21221.469999999888</c:v>
                </c:pt>
                <c:pt idx="13">
                  <c:v>7312.5000000000073</c:v>
                </c:pt>
                <c:pt idx="14">
                  <c:v>12164.051999999987</c:v>
                </c:pt>
                <c:pt idx="15">
                  <c:v>17558.699999999935</c:v>
                </c:pt>
                <c:pt idx="16">
                  <c:v>23299.668999999871</c:v>
                </c:pt>
                <c:pt idx="17">
                  <c:v>19683.59999999994</c:v>
                </c:pt>
                <c:pt idx="18">
                  <c:v>10518.999999999967</c:v>
                </c:pt>
                <c:pt idx="19">
                  <c:v>5989.2530000000024</c:v>
                </c:pt>
                <c:pt idx="20">
                  <c:v>12542.799999999963</c:v>
                </c:pt>
                <c:pt idx="21">
                  <c:v>13309.599999999946</c:v>
                </c:pt>
                <c:pt idx="22">
                  <c:v>19348.299999999927</c:v>
                </c:pt>
                <c:pt idx="23">
                  <c:v>11868.999999999993</c:v>
                </c:pt>
                <c:pt idx="24">
                  <c:v>27571.032999999941</c:v>
                </c:pt>
                <c:pt idx="25">
                  <c:v>28646.900000000074</c:v>
                </c:pt>
                <c:pt idx="26">
                  <c:v>4968.8810000000049</c:v>
                </c:pt>
                <c:pt idx="27">
                  <c:v>17292.732999999949</c:v>
                </c:pt>
                <c:pt idx="28">
                  <c:v>6791.3999999999915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再エネ比較シート!$BF$13:$BF$42</c:f>
              <c:numCache>
                <c:formatCode>#,##0_);[Red]\(#,##0\)</c:formatCode>
                <c:ptCount val="30"/>
                <c:pt idx="0">
                  <c:v>7278.9999999999973</c:v>
                </c:pt>
                <c:pt idx="1">
                  <c:v>7668.34</c:v>
                </c:pt>
                <c:pt idx="2">
                  <c:v>96938.79999999993</c:v>
                </c:pt>
                <c:pt idx="3">
                  <c:v>59464.599999999984</c:v>
                </c:pt>
                <c:pt idx="4">
                  <c:v>17193.099999999991</c:v>
                </c:pt>
                <c:pt idx="5">
                  <c:v>82349.399999999936</c:v>
                </c:pt>
                <c:pt idx="6">
                  <c:v>8253.2000000000025</c:v>
                </c:pt>
                <c:pt idx="7">
                  <c:v>14555.550000000007</c:v>
                </c:pt>
                <c:pt idx="8">
                  <c:v>34956.840000000011</c:v>
                </c:pt>
                <c:pt idx="9">
                  <c:v>18405.200000000008</c:v>
                </c:pt>
                <c:pt idx="10">
                  <c:v>149376.26000000018</c:v>
                </c:pt>
                <c:pt idx="11">
                  <c:v>125925.89999999982</c:v>
                </c:pt>
                <c:pt idx="12">
                  <c:v>30176.330000000016</c:v>
                </c:pt>
                <c:pt idx="13">
                  <c:v>1939.9</c:v>
                </c:pt>
                <c:pt idx="14">
                  <c:v>3491.83</c:v>
                </c:pt>
                <c:pt idx="15">
                  <c:v>163082.30000000005</c:v>
                </c:pt>
                <c:pt idx="16">
                  <c:v>187360.6000000005</c:v>
                </c:pt>
                <c:pt idx="17">
                  <c:v>42695.800000000025</c:v>
                </c:pt>
                <c:pt idx="18">
                  <c:v>6185.0999999999967</c:v>
                </c:pt>
                <c:pt idx="19">
                  <c:v>6925.3649999999952</c:v>
                </c:pt>
                <c:pt idx="20">
                  <c:v>5512.8</c:v>
                </c:pt>
                <c:pt idx="21">
                  <c:v>12564.599999999995</c:v>
                </c:pt>
                <c:pt idx="22">
                  <c:v>15811.699999999995</c:v>
                </c:pt>
                <c:pt idx="23">
                  <c:v>13848.099999999999</c:v>
                </c:pt>
                <c:pt idx="24">
                  <c:v>96295.279999999984</c:v>
                </c:pt>
                <c:pt idx="25">
                  <c:v>106319.59999999982</c:v>
                </c:pt>
                <c:pt idx="26">
                  <c:v>70137.700000000026</c:v>
                </c:pt>
                <c:pt idx="27">
                  <c:v>108856.27499999983</c:v>
                </c:pt>
                <c:pt idx="28">
                  <c:v>36044.300000000003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再エネ比較シート!$BG$13:$BG$42</c:f>
              <c:numCache>
                <c:formatCode>#,##0_);[Red]\(#,##0\)</c:formatCode>
                <c:ptCount val="30"/>
                <c:pt idx="0">
                  <c:v>0</c:v>
                </c:pt>
                <c:pt idx="1">
                  <c:v>40600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20800</c:v>
                </c:pt>
                <c:pt idx="17">
                  <c:v>0</c:v>
                </c:pt>
                <c:pt idx="18">
                  <c:v>0</c:v>
                </c:pt>
                <c:pt idx="19">
                  <c:v>0</c:v>
                </c:pt>
                <c:pt idx="20">
                  <c:v>0</c:v>
                </c:pt>
                <c:pt idx="21">
                  <c:v>0</c:v>
                </c:pt>
                <c:pt idx="22">
                  <c:v>0</c:v>
                </c:pt>
                <c:pt idx="23">
                  <c:v>0</c:v>
                </c:pt>
                <c:pt idx="24">
                  <c:v>0</c:v>
                </c:pt>
                <c:pt idx="25">
                  <c:v>0</c:v>
                </c:pt>
                <c:pt idx="26">
                  <c:v>0</c:v>
                </c:pt>
                <c:pt idx="27">
                  <c:v>0</c:v>
                </c:pt>
                <c:pt idx="28">
                  <c:v>46089.5</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再エネ比較シート!$BH$13:$BH$42</c:f>
              <c:numCache>
                <c:formatCode>#,##0_);[Red]\(#,##0\)</c:formatCode>
                <c:ptCount val="30"/>
                <c:pt idx="0">
                  <c:v>0</c:v>
                </c:pt>
                <c:pt idx="1">
                  <c:v>0</c:v>
                </c:pt>
                <c:pt idx="2">
                  <c:v>0</c:v>
                </c:pt>
                <c:pt idx="3">
                  <c:v>199</c:v>
                </c:pt>
                <c:pt idx="4">
                  <c:v>19.899999999999999</c:v>
                </c:pt>
                <c:pt idx="5">
                  <c:v>28.9</c:v>
                </c:pt>
                <c:pt idx="6">
                  <c:v>0</c:v>
                </c:pt>
                <c:pt idx="7">
                  <c:v>0</c:v>
                </c:pt>
                <c:pt idx="8">
                  <c:v>89.9</c:v>
                </c:pt>
                <c:pt idx="9">
                  <c:v>0</c:v>
                </c:pt>
                <c:pt idx="10">
                  <c:v>49.9</c:v>
                </c:pt>
                <c:pt idx="11">
                  <c:v>2492</c:v>
                </c:pt>
                <c:pt idx="12">
                  <c:v>286.60000000000002</c:v>
                </c:pt>
                <c:pt idx="13">
                  <c:v>0</c:v>
                </c:pt>
                <c:pt idx="14">
                  <c:v>0</c:v>
                </c:pt>
                <c:pt idx="15">
                  <c:v>105</c:v>
                </c:pt>
                <c:pt idx="16">
                  <c:v>2120</c:v>
                </c:pt>
                <c:pt idx="17">
                  <c:v>0</c:v>
                </c:pt>
                <c:pt idx="18">
                  <c:v>41.5</c:v>
                </c:pt>
                <c:pt idx="19">
                  <c:v>0</c:v>
                </c:pt>
                <c:pt idx="20">
                  <c:v>0</c:v>
                </c:pt>
                <c:pt idx="21">
                  <c:v>0</c:v>
                </c:pt>
                <c:pt idx="22">
                  <c:v>73.8</c:v>
                </c:pt>
                <c:pt idx="23">
                  <c:v>0</c:v>
                </c:pt>
                <c:pt idx="24">
                  <c:v>49.9</c:v>
                </c:pt>
                <c:pt idx="25">
                  <c:v>533</c:v>
                </c:pt>
                <c:pt idx="26">
                  <c:v>0</c:v>
                </c:pt>
                <c:pt idx="27">
                  <c:v>1937</c:v>
                </c:pt>
                <c:pt idx="28">
                  <c:v>610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再エネ比較シート!$BJ$13:$BJ$42</c:f>
              <c:numCache>
                <c:formatCode>#,##0_);[Red]\(#,##0\)</c:formatCode>
                <c:ptCount val="30"/>
                <c:pt idx="0">
                  <c:v>0</c:v>
                </c:pt>
                <c:pt idx="1">
                  <c:v>1273.5999999999999</c:v>
                </c:pt>
                <c:pt idx="2">
                  <c:v>106148</c:v>
                </c:pt>
                <c:pt idx="3">
                  <c:v>0</c:v>
                </c:pt>
                <c:pt idx="4">
                  <c:v>0</c:v>
                </c:pt>
                <c:pt idx="5">
                  <c:v>1066</c:v>
                </c:pt>
                <c:pt idx="6">
                  <c:v>0</c:v>
                </c:pt>
                <c:pt idx="7">
                  <c:v>2095.8000000000002</c:v>
                </c:pt>
                <c:pt idx="8">
                  <c:v>995</c:v>
                </c:pt>
                <c:pt idx="9">
                  <c:v>0</c:v>
                </c:pt>
                <c:pt idx="10">
                  <c:v>0</c:v>
                </c:pt>
                <c:pt idx="11">
                  <c:v>0</c:v>
                </c:pt>
                <c:pt idx="12">
                  <c:v>0</c:v>
                </c:pt>
                <c:pt idx="13">
                  <c:v>0</c:v>
                </c:pt>
                <c:pt idx="14">
                  <c:v>0</c:v>
                </c:pt>
                <c:pt idx="15">
                  <c:v>0</c:v>
                </c:pt>
                <c:pt idx="16">
                  <c:v>1000</c:v>
                </c:pt>
                <c:pt idx="17">
                  <c:v>0</c:v>
                </c:pt>
                <c:pt idx="18">
                  <c:v>0</c:v>
                </c:pt>
                <c:pt idx="19">
                  <c:v>1460</c:v>
                </c:pt>
                <c:pt idx="20">
                  <c:v>0</c:v>
                </c:pt>
                <c:pt idx="21">
                  <c:v>0</c:v>
                </c:pt>
                <c:pt idx="22">
                  <c:v>0</c:v>
                </c:pt>
                <c:pt idx="23">
                  <c:v>0</c:v>
                </c:pt>
                <c:pt idx="24">
                  <c:v>250</c:v>
                </c:pt>
                <c:pt idx="25">
                  <c:v>1114.5820000000001</c:v>
                </c:pt>
                <c:pt idx="26">
                  <c:v>28.5</c:v>
                </c:pt>
                <c:pt idx="27">
                  <c:v>1179.95</c:v>
                </c:pt>
                <c:pt idx="28">
                  <c:v>50363.9</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再エネ比較シート!$BK$13:$BK$42</c:f>
              <c:numCache>
                <c:formatCode>#,##0_);[Red]\(#,##0\)</c:formatCode>
                <c:ptCount val="30"/>
                <c:pt idx="0">
                  <c:v>18557.399999999983</c:v>
                </c:pt>
                <c:pt idx="1">
                  <c:v>51536.133999999998</c:v>
                </c:pt>
                <c:pt idx="2">
                  <c:v>218738.37999999989</c:v>
                </c:pt>
                <c:pt idx="3">
                  <c:v>76036.999999999971</c:v>
                </c:pt>
                <c:pt idx="4">
                  <c:v>28249.099999999977</c:v>
                </c:pt>
                <c:pt idx="5">
                  <c:v>101360.89999999985</c:v>
                </c:pt>
                <c:pt idx="6">
                  <c:v>26683.09999999994</c:v>
                </c:pt>
                <c:pt idx="7">
                  <c:v>32264.003999999972</c:v>
                </c:pt>
                <c:pt idx="8">
                  <c:v>46797.43599999998</c:v>
                </c:pt>
                <c:pt idx="9">
                  <c:v>32481.599999999959</c:v>
                </c:pt>
                <c:pt idx="10">
                  <c:v>170254.56600000011</c:v>
                </c:pt>
                <c:pt idx="11">
                  <c:v>144096.99999999974</c:v>
                </c:pt>
                <c:pt idx="12">
                  <c:v>51684.3999999999</c:v>
                </c:pt>
                <c:pt idx="13">
                  <c:v>9252.4000000000069</c:v>
                </c:pt>
                <c:pt idx="14">
                  <c:v>15655.881999999987</c:v>
                </c:pt>
                <c:pt idx="15">
                  <c:v>180745.99999999997</c:v>
                </c:pt>
                <c:pt idx="16">
                  <c:v>234580.26900000038</c:v>
                </c:pt>
                <c:pt idx="17">
                  <c:v>62379.399999999965</c:v>
                </c:pt>
                <c:pt idx="18">
                  <c:v>16745.599999999962</c:v>
                </c:pt>
                <c:pt idx="19">
                  <c:v>14374.617999999999</c:v>
                </c:pt>
                <c:pt idx="20">
                  <c:v>18055.599999999962</c:v>
                </c:pt>
                <c:pt idx="21">
                  <c:v>25874.199999999939</c:v>
                </c:pt>
                <c:pt idx="22">
                  <c:v>35233.799999999923</c:v>
                </c:pt>
                <c:pt idx="23">
                  <c:v>25717.099999999991</c:v>
                </c:pt>
                <c:pt idx="24">
                  <c:v>124166.21299999992</c:v>
                </c:pt>
                <c:pt idx="25">
                  <c:v>136614.08199999988</c:v>
                </c:pt>
                <c:pt idx="26">
                  <c:v>75135.081000000035</c:v>
                </c:pt>
                <c:pt idx="27">
                  <c:v>129265.95799999978</c:v>
                </c:pt>
                <c:pt idx="28">
                  <c:v>139899.1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再エネ比較シート!$BO$13:$BO$42</c:f>
              <c:numCache>
                <c:formatCode>#,##0_);[Red]\(#,##0\)</c:formatCode>
                <c:ptCount val="30"/>
                <c:pt idx="0">
                  <c:v>13535.433407999983</c:v>
                </c:pt>
                <c:pt idx="1">
                  <c:v>2393.2721032800018</c:v>
                </c:pt>
                <c:pt idx="2">
                  <c:v>18783.774189599942</c:v>
                </c:pt>
                <c:pt idx="3">
                  <c:v>19650.044807999977</c:v>
                </c:pt>
                <c:pt idx="4">
                  <c:v>13244.64433199998</c:v>
                </c:pt>
                <c:pt idx="5">
                  <c:v>21502.069991999899</c:v>
                </c:pt>
                <c:pt idx="6">
                  <c:v>22118.091587999927</c:v>
                </c:pt>
                <c:pt idx="7">
                  <c:v>18737.058318479954</c:v>
                </c:pt>
                <c:pt idx="8">
                  <c:v>12908.125883519966</c:v>
                </c:pt>
                <c:pt idx="9">
                  <c:v>16893.369167999943</c:v>
                </c:pt>
                <c:pt idx="10">
                  <c:v>24996.586608719917</c:v>
                </c:pt>
                <c:pt idx="11">
                  <c:v>18816.8014919999</c:v>
                </c:pt>
                <c:pt idx="12">
                  <c:v>25468.310576399868</c:v>
                </c:pt>
                <c:pt idx="13">
                  <c:v>8775.8775000000078</c:v>
                </c:pt>
                <c:pt idx="14">
                  <c:v>14598.322086239983</c:v>
                </c:pt>
                <c:pt idx="15">
                  <c:v>21072.547043999923</c:v>
                </c:pt>
                <c:pt idx="16">
                  <c:v>27962.398760279844</c:v>
                </c:pt>
                <c:pt idx="17">
                  <c:v>23622.682031999931</c:v>
                </c:pt>
                <c:pt idx="18">
                  <c:v>12624.06227999996</c:v>
                </c:pt>
                <c:pt idx="19">
                  <c:v>7187.8223103600012</c:v>
                </c:pt>
                <c:pt idx="20">
                  <c:v>15052.865135999955</c:v>
                </c:pt>
                <c:pt idx="21">
                  <c:v>15973.117151999935</c:v>
                </c:pt>
                <c:pt idx="22">
                  <c:v>23220.281795999912</c:v>
                </c:pt>
                <c:pt idx="23">
                  <c:v>14244.224279999991</c:v>
                </c:pt>
                <c:pt idx="24">
                  <c:v>33088.548123959932</c:v>
                </c:pt>
                <c:pt idx="25">
                  <c:v>34379.717628000086</c:v>
                </c:pt>
                <c:pt idx="26">
                  <c:v>5963.2534657200049</c:v>
                </c:pt>
                <c:pt idx="27">
                  <c:v>20753.354727959933</c:v>
                </c:pt>
                <c:pt idx="28">
                  <c:v>8150.4949679999891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再エネ比較シート!$BP$13:$BP$42</c:f>
              <c:numCache>
                <c:formatCode>#,##0_);[Red]\(#,##0\)</c:formatCode>
                <c:ptCount val="30"/>
                <c:pt idx="0">
                  <c:v>9628.3700399999962</c:v>
                </c:pt>
                <c:pt idx="1">
                  <c:v>10143.373418399999</c:v>
                </c:pt>
                <c:pt idx="2">
                  <c:v>128226.76708799989</c:v>
                </c:pt>
                <c:pt idx="3">
                  <c:v>78657.394295999984</c:v>
                </c:pt>
                <c:pt idx="4">
                  <c:v>22742.34495599999</c:v>
                </c:pt>
                <c:pt idx="5">
                  <c:v>108928.49234399991</c:v>
                </c:pt>
                <c:pt idx="6">
                  <c:v>10917.002832000002</c:v>
                </c:pt>
                <c:pt idx="7">
                  <c:v>19253.499318000009</c:v>
                </c:pt>
                <c:pt idx="8">
                  <c:v>46239.509678400005</c:v>
                </c:pt>
                <c:pt idx="9">
                  <c:v>24345.66235200001</c:v>
                </c:pt>
                <c:pt idx="10">
                  <c:v>197588.94167760026</c:v>
                </c:pt>
                <c:pt idx="11">
                  <c:v>166569.74348399977</c:v>
                </c:pt>
                <c:pt idx="12">
                  <c:v>39916.042270800019</c:v>
                </c:pt>
                <c:pt idx="13">
                  <c:v>2566.0221240000001</c:v>
                </c:pt>
                <c:pt idx="14">
                  <c:v>4618.8530507999994</c:v>
                </c:pt>
                <c:pt idx="15">
                  <c:v>215718.74314800004</c:v>
                </c:pt>
                <c:pt idx="16">
                  <c:v>247833.10725600066</c:v>
                </c:pt>
                <c:pt idx="17">
                  <c:v>56476.296408000031</c:v>
                </c:pt>
                <c:pt idx="18">
                  <c:v>8181.4028759999965</c:v>
                </c:pt>
                <c:pt idx="19">
                  <c:v>9160.5958073999918</c:v>
                </c:pt>
                <c:pt idx="20">
                  <c:v>7292.1113280000009</c:v>
                </c:pt>
                <c:pt idx="21">
                  <c:v>16619.950295999992</c:v>
                </c:pt>
                <c:pt idx="22">
                  <c:v>20915.084291999996</c:v>
                </c:pt>
                <c:pt idx="23">
                  <c:v>18317.712755999997</c:v>
                </c:pt>
                <c:pt idx="24">
                  <c:v>127375.54457279996</c:v>
                </c:pt>
                <c:pt idx="25">
                  <c:v>140635.31409599975</c:v>
                </c:pt>
                <c:pt idx="26">
                  <c:v>92775.344052000044</c:v>
                </c:pt>
                <c:pt idx="27">
                  <c:v>143990.72631899978</c:v>
                </c:pt>
                <c:pt idx="28">
                  <c:v>47677.958268000009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再エネ比較シート!$BQ$13:$BQ$42</c:f>
              <c:numCache>
                <c:formatCode>#,##0_);[Red]\(#,##0\)</c:formatCode>
                <c:ptCount val="30"/>
                <c:pt idx="0">
                  <c:v>0</c:v>
                </c:pt>
                <c:pt idx="1">
                  <c:v>88202.687999999995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45187.584000000003</c:v>
                </c:pt>
                <c:pt idx="17">
                  <c:v>0</c:v>
                </c:pt>
                <c:pt idx="18">
                  <c:v>0</c:v>
                </c:pt>
                <c:pt idx="19">
                  <c:v>0</c:v>
                </c:pt>
                <c:pt idx="20">
                  <c:v>0</c:v>
                </c:pt>
                <c:pt idx="21">
                  <c:v>0</c:v>
                </c:pt>
                <c:pt idx="22">
                  <c:v>0</c:v>
                </c:pt>
                <c:pt idx="23">
                  <c:v>0</c:v>
                </c:pt>
                <c:pt idx="24">
                  <c:v>0</c:v>
                </c:pt>
                <c:pt idx="25">
                  <c:v>0</c:v>
                </c:pt>
                <c:pt idx="26">
                  <c:v>0</c:v>
                </c:pt>
                <c:pt idx="27">
                  <c:v>0</c:v>
                </c:pt>
                <c:pt idx="28">
                  <c:v>100128.51696000001</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再エネ比較シート!$BR$13:$BR$42</c:f>
              <c:numCache>
                <c:formatCode>#,##0_);[Red]\(#,##0\)</c:formatCode>
                <c:ptCount val="30"/>
                <c:pt idx="0">
                  <c:v>0</c:v>
                </c:pt>
                <c:pt idx="1">
                  <c:v>0</c:v>
                </c:pt>
                <c:pt idx="2">
                  <c:v>0</c:v>
                </c:pt>
                <c:pt idx="3">
                  <c:v>1045.944</c:v>
                </c:pt>
                <c:pt idx="4">
                  <c:v>104.59439999999999</c:v>
                </c:pt>
                <c:pt idx="5">
                  <c:v>151.89839999999998</c:v>
                </c:pt>
                <c:pt idx="6">
                  <c:v>0</c:v>
                </c:pt>
                <c:pt idx="7">
                  <c:v>0</c:v>
                </c:pt>
                <c:pt idx="8">
                  <c:v>472.51439999999997</c:v>
                </c:pt>
                <c:pt idx="9">
                  <c:v>0</c:v>
                </c:pt>
                <c:pt idx="10">
                  <c:v>262.27440000000001</c:v>
                </c:pt>
                <c:pt idx="11">
                  <c:v>13097.951999999999</c:v>
                </c:pt>
                <c:pt idx="12">
                  <c:v>1506.3696</c:v>
                </c:pt>
                <c:pt idx="13">
                  <c:v>0</c:v>
                </c:pt>
                <c:pt idx="14">
                  <c:v>0</c:v>
                </c:pt>
                <c:pt idx="15">
                  <c:v>551.88</c:v>
                </c:pt>
                <c:pt idx="16">
                  <c:v>11142.72</c:v>
                </c:pt>
                <c:pt idx="17">
                  <c:v>0</c:v>
                </c:pt>
                <c:pt idx="18">
                  <c:v>218.124</c:v>
                </c:pt>
                <c:pt idx="19">
                  <c:v>0</c:v>
                </c:pt>
                <c:pt idx="20">
                  <c:v>0</c:v>
                </c:pt>
                <c:pt idx="21">
                  <c:v>0</c:v>
                </c:pt>
                <c:pt idx="22">
                  <c:v>387.89279999999997</c:v>
                </c:pt>
                <c:pt idx="23">
                  <c:v>0</c:v>
                </c:pt>
                <c:pt idx="24">
                  <c:v>262.27440000000001</c:v>
                </c:pt>
                <c:pt idx="25">
                  <c:v>2801.4479999999999</c:v>
                </c:pt>
                <c:pt idx="26">
                  <c:v>0</c:v>
                </c:pt>
                <c:pt idx="27">
                  <c:v>10180.871999999999</c:v>
                </c:pt>
                <c:pt idx="28">
                  <c:v>3206.16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再エネ比較シート!$BT$13:$BT$42</c:f>
              <c:numCache>
                <c:formatCode>#,##0_);[Red]\(#,##0\)</c:formatCode>
                <c:ptCount val="30"/>
                <c:pt idx="0">
                  <c:v>0</c:v>
                </c:pt>
                <c:pt idx="1">
                  <c:v>8925.3888000000006</c:v>
                </c:pt>
                <c:pt idx="2">
                  <c:v>743885.18400000001</c:v>
                </c:pt>
                <c:pt idx="3">
                  <c:v>0</c:v>
                </c:pt>
                <c:pt idx="4">
                  <c:v>0</c:v>
                </c:pt>
                <c:pt idx="5">
                  <c:v>7470.5280000000002</c:v>
                </c:pt>
                <c:pt idx="6">
                  <c:v>0</c:v>
                </c:pt>
                <c:pt idx="7">
                  <c:v>14687.366400000001</c:v>
                </c:pt>
                <c:pt idx="8">
                  <c:v>6972.96</c:v>
                </c:pt>
                <c:pt idx="9">
                  <c:v>0</c:v>
                </c:pt>
                <c:pt idx="10">
                  <c:v>0</c:v>
                </c:pt>
                <c:pt idx="11">
                  <c:v>0</c:v>
                </c:pt>
                <c:pt idx="12">
                  <c:v>0</c:v>
                </c:pt>
                <c:pt idx="13">
                  <c:v>0</c:v>
                </c:pt>
                <c:pt idx="14">
                  <c:v>0</c:v>
                </c:pt>
                <c:pt idx="15">
                  <c:v>0</c:v>
                </c:pt>
                <c:pt idx="16">
                  <c:v>7008</c:v>
                </c:pt>
                <c:pt idx="17">
                  <c:v>0</c:v>
                </c:pt>
                <c:pt idx="18">
                  <c:v>0</c:v>
                </c:pt>
                <c:pt idx="19">
                  <c:v>10231.68</c:v>
                </c:pt>
                <c:pt idx="20">
                  <c:v>0</c:v>
                </c:pt>
                <c:pt idx="21">
                  <c:v>0</c:v>
                </c:pt>
                <c:pt idx="22">
                  <c:v>0</c:v>
                </c:pt>
                <c:pt idx="23">
                  <c:v>0</c:v>
                </c:pt>
                <c:pt idx="24">
                  <c:v>1752</c:v>
                </c:pt>
                <c:pt idx="25">
                  <c:v>7810.9906560000018</c:v>
                </c:pt>
                <c:pt idx="26">
                  <c:v>199.72800000000001</c:v>
                </c:pt>
                <c:pt idx="27">
                  <c:v>8269.0896000000012</c:v>
                </c:pt>
                <c:pt idx="28">
                  <c:v>352950.21120000002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再エネ比較シート!$BU$13:$BU$42</c:f>
              <c:numCache>
                <c:formatCode>#,##0_);[Red]\(#,##0\)</c:formatCode>
                <c:ptCount val="30"/>
                <c:pt idx="0">
                  <c:v>23163.803447999977</c:v>
                </c:pt>
                <c:pt idx="1">
                  <c:v>109664.72232167999</c:v>
                </c:pt>
                <c:pt idx="2">
                  <c:v>890895.72527759988</c:v>
                </c:pt>
                <c:pt idx="3">
                  <c:v>99353.383103999964</c:v>
                </c:pt>
                <c:pt idx="4">
                  <c:v>36091.58368799997</c:v>
                </c:pt>
                <c:pt idx="5">
                  <c:v>138052.98873599982</c:v>
                </c:pt>
                <c:pt idx="6">
                  <c:v>33035.094419999929</c:v>
                </c:pt>
                <c:pt idx="7">
                  <c:v>52677.924036479963</c:v>
                </c:pt>
                <c:pt idx="8">
                  <c:v>66593.109961919981</c:v>
                </c:pt>
                <c:pt idx="9">
                  <c:v>41239.031519999953</c:v>
                </c:pt>
                <c:pt idx="10">
                  <c:v>222847.80268632018</c:v>
                </c:pt>
                <c:pt idx="11">
                  <c:v>198484.49697599967</c:v>
                </c:pt>
                <c:pt idx="12">
                  <c:v>66890.722447199892</c:v>
                </c:pt>
                <c:pt idx="13">
                  <c:v>11341.899624000009</c:v>
                </c:pt>
                <c:pt idx="14">
                  <c:v>19217.175137039983</c:v>
                </c:pt>
                <c:pt idx="15">
                  <c:v>237343.17019199996</c:v>
                </c:pt>
                <c:pt idx="16">
                  <c:v>339133.81001628051</c:v>
                </c:pt>
                <c:pt idx="17">
                  <c:v>80098.978439999963</c:v>
                </c:pt>
                <c:pt idx="18">
                  <c:v>21023.589155999955</c:v>
                </c:pt>
                <c:pt idx="19">
                  <c:v>26580.098117759993</c:v>
                </c:pt>
                <c:pt idx="20">
                  <c:v>22344.976463999956</c:v>
                </c:pt>
                <c:pt idx="21">
                  <c:v>32593.067447999929</c:v>
                </c:pt>
                <c:pt idx="22">
                  <c:v>44523.258887999909</c:v>
                </c:pt>
                <c:pt idx="23">
                  <c:v>32561.937035999988</c:v>
                </c:pt>
                <c:pt idx="24">
                  <c:v>162478.3670967599</c:v>
                </c:pt>
                <c:pt idx="25">
                  <c:v>185627.47037999984</c:v>
                </c:pt>
                <c:pt idx="26">
                  <c:v>98938.325517720048</c:v>
                </c:pt>
                <c:pt idx="27">
                  <c:v>183194.04264695972</c:v>
                </c:pt>
                <c:pt idx="28">
                  <c:v>512113.341396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宜野湾市</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1638</v>
      </c>
      <c r="C23" s="6" t="s">
        <v>1328</v>
      </c>
      <c r="D23" s="6" t="s">
        <v>1329</v>
      </c>
      <c r="E23" s="1101" t="s">
        <v>1639</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1642</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1643</v>
      </c>
    </row>
    <row r="46" spans="2:5" ht="33.6" customHeight="1">
      <c r="B46" s="967" t="s">
        <v>1470</v>
      </c>
      <c r="C46" s="6" t="s">
        <v>8</v>
      </c>
      <c r="D46" s="7" t="s">
        <v>9</v>
      </c>
      <c r="E46" s="1102" t="s">
        <v>1644</v>
      </c>
    </row>
    <row r="47" spans="2:5" ht="21.95" customHeight="1">
      <c r="B47" s="438" t="s">
        <v>1613</v>
      </c>
      <c r="C47" s="442"/>
      <c r="D47" s="440"/>
      <c r="E47" s="441"/>
    </row>
    <row r="48" spans="2:5" ht="33.6" customHeight="1">
      <c r="B48" s="967" t="s">
        <v>1471</v>
      </c>
      <c r="C48" s="6" t="s">
        <v>14</v>
      </c>
      <c r="D48" s="6" t="s">
        <v>9</v>
      </c>
      <c r="E48" s="1102" t="s">
        <v>1645</v>
      </c>
    </row>
    <row r="49" spans="2:5" ht="33.6" customHeight="1">
      <c r="B49" s="967" t="s">
        <v>1472</v>
      </c>
      <c r="C49" s="6" t="s">
        <v>14</v>
      </c>
      <c r="D49" s="6" t="s">
        <v>9</v>
      </c>
      <c r="E49" s="1102" t="s">
        <v>1646</v>
      </c>
    </row>
    <row r="50" spans="2:5" ht="21.6" customHeight="1">
      <c r="B50" s="438" t="s">
        <v>1477</v>
      </c>
      <c r="C50" s="439"/>
      <c r="D50" s="440"/>
      <c r="E50" s="441"/>
    </row>
    <row r="51" spans="2:5" ht="21" customHeight="1">
      <c r="B51" s="967" t="s">
        <v>1473</v>
      </c>
      <c r="C51" s="6" t="s">
        <v>12</v>
      </c>
      <c r="D51" s="6" t="s">
        <v>1401</v>
      </c>
      <c r="E51" s="968" t="s">
        <v>1647</v>
      </c>
    </row>
    <row r="52" spans="2:5" ht="21" customHeight="1">
      <c r="B52" s="967" t="s">
        <v>1474</v>
      </c>
      <c r="C52" s="6" t="s">
        <v>12</v>
      </c>
      <c r="D52" s="6" t="s">
        <v>1401</v>
      </c>
      <c r="E52" s="968" t="s">
        <v>1648</v>
      </c>
    </row>
    <row r="53" spans="2:5" ht="21" customHeight="1">
      <c r="B53" s="969" t="s">
        <v>1475</v>
      </c>
      <c r="C53" s="970" t="s">
        <v>8</v>
      </c>
      <c r="D53" s="970" t="s">
        <v>1401</v>
      </c>
      <c r="E53" s="971" t="s">
        <v>1649</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1650</v>
      </c>
    </row>
    <row r="58" spans="2:5" ht="21.95" customHeight="1">
      <c r="B58" s="967" t="s">
        <v>1479</v>
      </c>
      <c r="C58" s="6" t="s">
        <v>13</v>
      </c>
      <c r="D58" s="7" t="s">
        <v>1409</v>
      </c>
      <c r="E58" s="1102" t="s">
        <v>1651</v>
      </c>
    </row>
    <row r="59" spans="2:5" ht="33.6" customHeight="1">
      <c r="B59" s="979" t="s">
        <v>1612</v>
      </c>
      <c r="C59" s="8" t="s">
        <v>13</v>
      </c>
      <c r="D59" s="7" t="s">
        <v>1409</v>
      </c>
      <c r="E59" s="1103" t="s">
        <v>1652</v>
      </c>
    </row>
    <row r="60" spans="2:5" ht="51" customHeight="1">
      <c r="B60" s="980" t="s">
        <v>1629</v>
      </c>
      <c r="C60" s="494" t="s">
        <v>14</v>
      </c>
      <c r="D60" s="7" t="s">
        <v>1409</v>
      </c>
      <c r="E60" s="977" t="s">
        <v>1653</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宜野湾市</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23.095711365187388</v>
      </c>
      <c r="BB5" s="34"/>
      <c r="BC5" s="19"/>
      <c r="BD5" s="364">
        <f>AC35</f>
        <v>17.046982089833392</v>
      </c>
      <c r="BE5" s="34"/>
      <c r="BF5" s="19"/>
      <c r="BG5" s="364">
        <f>AK35</f>
        <v>21.482121408415683</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11.849880053406785</v>
      </c>
      <c r="BA6" s="19"/>
      <c r="BB6" s="34"/>
      <c r="BC6" s="364">
        <f>AC36</f>
        <v>8.6746797695074278</v>
      </c>
      <c r="BD6" s="19"/>
      <c r="BE6" s="34"/>
      <c r="BF6" s="364">
        <f>AK36</f>
        <v>12.481668300305282</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10.693816747882071</v>
      </c>
      <c r="BA7" s="19"/>
      <c r="BB7" s="34"/>
      <c r="BC7" s="364">
        <f>AC37</f>
        <v>8.3723023203259643</v>
      </c>
      <c r="BD7" s="19"/>
      <c r="BE7" s="34"/>
      <c r="BF7" s="364">
        <f t="shared" ref="BF7:BF8" si="0">AK37</f>
        <v>8.615378017338422</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0.55201456389853243</v>
      </c>
      <c r="BA8" s="19"/>
      <c r="BB8" s="34"/>
      <c r="BC8" s="364">
        <f>AC38</f>
        <v>0</v>
      </c>
      <c r="BD8" s="19"/>
      <c r="BE8" s="34"/>
      <c r="BF8" s="364">
        <f t="shared" si="0"/>
        <v>0.38507509077198121</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616.35211671086449</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245.34399329029691</v>
      </c>
      <c r="BA9" s="364">
        <f>AZ9</f>
        <v>245.34399329029691</v>
      </c>
      <c r="BB9" s="34"/>
      <c r="BC9" s="364">
        <f>AC39</f>
        <v>225.61294908582136</v>
      </c>
      <c r="BD9" s="364">
        <f>AC39</f>
        <v>225.61294908582136</v>
      </c>
      <c r="BE9" s="34"/>
      <c r="BF9" s="364">
        <f>AK39</f>
        <v>173.83406846738364</v>
      </c>
      <c r="BG9" s="364">
        <f>AK39</f>
        <v>173.83406846738364</v>
      </c>
      <c r="BH9" s="34"/>
    </row>
    <row r="10" spans="1:62" ht="17.100000000000001" customHeight="1" thickBot="1">
      <c r="B10" s="366"/>
      <c r="C10" s="367"/>
      <c r="D10" s="369"/>
      <c r="E10" s="369"/>
      <c r="F10" s="369"/>
      <c r="G10" s="368"/>
      <c r="H10" s="368"/>
      <c r="I10" s="369"/>
      <c r="J10" s="370"/>
      <c r="K10" s="377"/>
      <c r="L10" s="286" t="s">
        <v>31</v>
      </c>
      <c r="M10" s="286"/>
      <c r="N10" s="622"/>
      <c r="O10" s="1025">
        <f>SUM(O11:O13)</f>
        <v>23.095711365187388</v>
      </c>
      <c r="P10" s="501">
        <f t="shared" ref="P10:P22" si="1">O10/$O$9</f>
        <v>3.7471618477497276E-2</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177.26427936037697</v>
      </c>
      <c r="BA10" s="364">
        <f>AZ10</f>
        <v>177.26427936037697</v>
      </c>
      <c r="BB10" s="34"/>
      <c r="BC10" s="364">
        <f>AC40</f>
        <v>159.62936776530466</v>
      </c>
      <c r="BD10" s="364">
        <f>AC40</f>
        <v>159.62936776530466</v>
      </c>
      <c r="BE10" s="34"/>
      <c r="BF10" s="364">
        <f>AK40</f>
        <v>143.92877462325634</v>
      </c>
      <c r="BG10" s="364">
        <f>AK40</f>
        <v>143.92877462325634</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11.849880053406785</v>
      </c>
      <c r="P11" s="502">
        <f t="shared" si="1"/>
        <v>1.9225828438203703E-2</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163.26147567134456</v>
      </c>
      <c r="BB11" s="34"/>
      <c r="BC11" s="364"/>
      <c r="BD11" s="364">
        <f>AC41</f>
        <v>161.45096245811678</v>
      </c>
      <c r="BE11" s="34"/>
      <c r="BF11" s="19"/>
      <c r="BG11" s="364">
        <f>AK41</f>
        <v>140.8487732668749</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10.693816747882071</v>
      </c>
      <c r="P12" s="502">
        <f t="shared" si="1"/>
        <v>1.7350174450522123E-2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158.0138163480089</v>
      </c>
      <c r="BA12" s="19"/>
      <c r="BB12" s="34"/>
      <c r="BC12" s="364">
        <f>AC42</f>
        <v>154.03149574831679</v>
      </c>
      <c r="BD12" s="19"/>
      <c r="BE12" s="34"/>
      <c r="BF12" s="364">
        <f>AK42</f>
        <v>134.86277993879938</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0.55201456389853243</v>
      </c>
      <c r="P13" s="502">
        <f t="shared" si="1"/>
        <v>8.9561558877145335E-4</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5.2476593233356645</v>
      </c>
      <c r="BA13" s="19"/>
      <c r="BB13" s="34"/>
      <c r="BC13" s="364">
        <f>AC45</f>
        <v>7.4194667098000036</v>
      </c>
      <c r="BD13" s="19"/>
      <c r="BE13" s="34"/>
      <c r="BF13" s="364">
        <f>AK45</f>
        <v>5.9859933280755193</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245.34399329029691</v>
      </c>
      <c r="P14" s="501">
        <f t="shared" si="1"/>
        <v>0.3980581661657368</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177.26427936037697</v>
      </c>
      <c r="P15" s="501">
        <f t="shared" si="1"/>
        <v>0.28760228861764908</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7.3866570236586755</v>
      </c>
      <c r="BA15" s="364">
        <f>AZ15</f>
        <v>7.3866570236586755</v>
      </c>
      <c r="BB15" s="34"/>
      <c r="BC15" s="364">
        <f>AC47</f>
        <v>12.256872671376151</v>
      </c>
      <c r="BD15" s="364">
        <f>AC47</f>
        <v>12.256872671376151</v>
      </c>
      <c r="BE15" s="34"/>
      <c r="BF15" s="364">
        <f>AK47</f>
        <v>12.982827338638209</v>
      </c>
      <c r="BG15" s="364">
        <f>AK47</f>
        <v>12.982827338638209</v>
      </c>
      <c r="BH15" s="34"/>
    </row>
    <row r="16" spans="1:62" ht="17.100000000000001" customHeight="1" thickBot="1">
      <c r="B16" s="366"/>
      <c r="C16" s="367"/>
      <c r="D16" s="369"/>
      <c r="E16" s="369"/>
      <c r="F16" s="369"/>
      <c r="G16" s="368"/>
      <c r="H16" s="368"/>
      <c r="I16" s="369"/>
      <c r="J16" s="370"/>
      <c r="K16" s="378"/>
      <c r="L16" s="286" t="s">
        <v>44</v>
      </c>
      <c r="M16" s="387"/>
      <c r="N16" s="388"/>
      <c r="O16" s="1025">
        <f>SUM(O18:O21)</f>
        <v>163.26147567134456</v>
      </c>
      <c r="P16" s="501">
        <f t="shared" si="1"/>
        <v>0.26488345094453819</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158.0138163480089</v>
      </c>
      <c r="P17" s="502">
        <f t="shared" si="1"/>
        <v>0.25636939026224581</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95.924908014310375</v>
      </c>
      <c r="P18" s="502">
        <f t="shared" si="1"/>
        <v>0.15563329047397348</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62.088908333698519</v>
      </c>
      <c r="P19" s="502">
        <f t="shared" si="1"/>
        <v>0.10073609978827233</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5.2476593233356645</v>
      </c>
      <c r="P20" s="502">
        <f t="shared" si="1"/>
        <v>8.5140606822923948E-3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7.3866570236586755</v>
      </c>
      <c r="P22" s="679">
        <f t="shared" si="1"/>
        <v>1.1984475794578658E-2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21.867218361421486</v>
      </c>
      <c r="AZ22" s="364">
        <f t="shared" si="3"/>
        <v>22.874565418301493</v>
      </c>
      <c r="BA22" s="364">
        <f t="shared" si="3"/>
        <v>20.229323149287261</v>
      </c>
      <c r="BB22" s="364">
        <f t="shared" si="3"/>
        <v>37.74364900160937</v>
      </c>
      <c r="BC22" s="364">
        <f t="shared" si="3"/>
        <v>17.128553487944266</v>
      </c>
      <c r="BD22" s="364">
        <f t="shared" si="3"/>
        <v>17.046982089833392</v>
      </c>
      <c r="BE22" s="364">
        <f t="shared" si="3"/>
        <v>21.126237841499758</v>
      </c>
      <c r="BF22" s="364">
        <f t="shared" si="3"/>
        <v>42.08484407753749</v>
      </c>
      <c r="BG22" s="364">
        <f t="shared" si="3"/>
        <v>24.834116924250079</v>
      </c>
      <c r="BH22" s="364">
        <f t="shared" si="3"/>
        <v>24.19269437653157</v>
      </c>
      <c r="BI22" s="364">
        <f t="shared" si="3"/>
        <v>22.846978226801664</v>
      </c>
      <c r="BJ22" s="364">
        <f t="shared" si="3"/>
        <v>20.340212818723668</v>
      </c>
      <c r="BK22" s="364">
        <f t="shared" si="3"/>
        <v>37.974532316137349</v>
      </c>
      <c r="BL22" s="364">
        <f t="shared" si="3"/>
        <v>21.482121408415683</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224.85542894027677</v>
      </c>
      <c r="AZ23" s="399">
        <f t="shared" ref="AZ23:BL23" si="4">Y39</f>
        <v>208.95533534136172</v>
      </c>
      <c r="BA23" s="399">
        <f t="shared" si="4"/>
        <v>216.6280980638368</v>
      </c>
      <c r="BB23" s="399">
        <f t="shared" si="4"/>
        <v>210.86999011271027</v>
      </c>
      <c r="BC23" s="399">
        <f t="shared" si="4"/>
        <v>218.5729231567654</v>
      </c>
      <c r="BD23" s="399">
        <f t="shared" si="4"/>
        <v>225.61294908582136</v>
      </c>
      <c r="BE23" s="399">
        <f t="shared" si="4"/>
        <v>222.49655021283667</v>
      </c>
      <c r="BF23" s="399">
        <f t="shared" si="4"/>
        <v>201.43310211294241</v>
      </c>
      <c r="BG23" s="399">
        <f t="shared" si="4"/>
        <v>208.7717287808521</v>
      </c>
      <c r="BH23" s="399">
        <f t="shared" si="4"/>
        <v>209.63306162900707</v>
      </c>
      <c r="BI23" s="399">
        <f t="shared" si="4"/>
        <v>242.54918872255814</v>
      </c>
      <c r="BJ23" s="399">
        <f t="shared" si="4"/>
        <v>199.62105192680718</v>
      </c>
      <c r="BK23" s="399">
        <f t="shared" si="4"/>
        <v>161.4811082639938</v>
      </c>
      <c r="BL23" s="399">
        <f t="shared" si="4"/>
        <v>173.83406846738364</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173.66991714029959</v>
      </c>
      <c r="AZ24" s="364">
        <f t="shared" ref="AZ24:BL24" si="5">Y40</f>
        <v>157.91046997501985</v>
      </c>
      <c r="BA24" s="364">
        <f t="shared" si="5"/>
        <v>168.85933366138403</v>
      </c>
      <c r="BB24" s="364">
        <f t="shared" si="5"/>
        <v>177.86612510132889</v>
      </c>
      <c r="BC24" s="364">
        <f t="shared" si="5"/>
        <v>157.22185667923651</v>
      </c>
      <c r="BD24" s="364">
        <f t="shared" si="5"/>
        <v>159.62936776530466</v>
      </c>
      <c r="BE24" s="364">
        <f t="shared" si="5"/>
        <v>162.4369076849498</v>
      </c>
      <c r="BF24" s="364">
        <f t="shared" si="5"/>
        <v>156.55028063204179</v>
      </c>
      <c r="BG24" s="364">
        <f t="shared" si="5"/>
        <v>158.65297978405212</v>
      </c>
      <c r="BH24" s="364">
        <f t="shared" si="5"/>
        <v>165.34605605891016</v>
      </c>
      <c r="BI24" s="364">
        <f t="shared" si="5"/>
        <v>150.96019596097833</v>
      </c>
      <c r="BJ24" s="364">
        <f t="shared" si="5"/>
        <v>151.6131517447958</v>
      </c>
      <c r="BK24" s="364">
        <f t="shared" si="5"/>
        <v>144.43110419774442</v>
      </c>
      <c r="BL24" s="364">
        <f t="shared" si="5"/>
        <v>143.92877462325634</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158.45906428762993</v>
      </c>
      <c r="AZ25" s="364">
        <f t="shared" ref="AZ25:BL25" si="6">Y41</f>
        <v>159.47185390400941</v>
      </c>
      <c r="BA25" s="364">
        <f t="shared" si="6"/>
        <v>162.02896760012447</v>
      </c>
      <c r="BB25" s="364">
        <f t="shared" si="6"/>
        <v>160.79009827638757</v>
      </c>
      <c r="BC25" s="364">
        <f t="shared" si="6"/>
        <v>162.94847722130908</v>
      </c>
      <c r="BD25" s="364">
        <f t="shared" si="6"/>
        <v>161.45096245811678</v>
      </c>
      <c r="BE25" s="364">
        <f t="shared" si="6"/>
        <v>158.12443557681448</v>
      </c>
      <c r="BF25" s="364">
        <f t="shared" si="6"/>
        <v>158.39442835827811</v>
      </c>
      <c r="BG25" s="364">
        <f t="shared" si="6"/>
        <v>157.00170980720404</v>
      </c>
      <c r="BH25" s="364">
        <f t="shared" si="6"/>
        <v>155.95812170567285</v>
      </c>
      <c r="BI25" s="364">
        <f t="shared" si="6"/>
        <v>154.6622648406495</v>
      </c>
      <c r="BJ25" s="364">
        <f t="shared" si="6"/>
        <v>153.32378905134496</v>
      </c>
      <c r="BK25" s="364">
        <f t="shared" si="6"/>
        <v>140.01510188684495</v>
      </c>
      <c r="BL25" s="364">
        <f t="shared" si="6"/>
        <v>140.8487732668749</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10.696879124534606</v>
      </c>
      <c r="AZ26" s="364">
        <f t="shared" si="7"/>
        <v>10.115445611715652</v>
      </c>
      <c r="BA26" s="364">
        <f t="shared" si="7"/>
        <v>12.92772500121117</v>
      </c>
      <c r="BB26" s="364">
        <f t="shared" si="7"/>
        <v>11.523066921602908</v>
      </c>
      <c r="BC26" s="364">
        <f t="shared" si="7"/>
        <v>13.13200163377887</v>
      </c>
      <c r="BD26" s="364">
        <f t="shared" si="7"/>
        <v>12.256872671376151</v>
      </c>
      <c r="BE26" s="364">
        <f t="shared" si="7"/>
        <v>14.440297194531137</v>
      </c>
      <c r="BF26" s="364">
        <f t="shared" si="7"/>
        <v>13.632776092538698</v>
      </c>
      <c r="BG26" s="364">
        <f t="shared" si="7"/>
        <v>11.45233334741242</v>
      </c>
      <c r="BH26" s="364">
        <f t="shared" si="7"/>
        <v>14.714265089211992</v>
      </c>
      <c r="BI26" s="364">
        <f t="shared" si="7"/>
        <v>14.684981802351292</v>
      </c>
      <c r="BJ26" s="364">
        <f t="shared" si="7"/>
        <v>16.28550805113893</v>
      </c>
      <c r="BK26" s="364">
        <f t="shared" si="7"/>
        <v>14.040251084298861</v>
      </c>
      <c r="BL26" s="364">
        <f t="shared" si="7"/>
        <v>12.982827338638209</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589.54850785416227</v>
      </c>
      <c r="AZ27" s="364">
        <f t="shared" si="8"/>
        <v>559.32767025040823</v>
      </c>
      <c r="BA27" s="364">
        <f t="shared" si="8"/>
        <v>580.67344747584366</v>
      </c>
      <c r="BB27" s="364">
        <f t="shared" si="8"/>
        <v>598.79292941363894</v>
      </c>
      <c r="BC27" s="364">
        <f t="shared" si="8"/>
        <v>569.00381217903407</v>
      </c>
      <c r="BD27" s="364">
        <f t="shared" si="8"/>
        <v>575.99713407045238</v>
      </c>
      <c r="BE27" s="364">
        <f t="shared" si="8"/>
        <v>578.62442851063179</v>
      </c>
      <c r="BF27" s="364">
        <f t="shared" si="8"/>
        <v>572.09543127333859</v>
      </c>
      <c r="BG27" s="364">
        <f t="shared" si="8"/>
        <v>560.71286864377078</v>
      </c>
      <c r="BH27" s="364">
        <f t="shared" si="8"/>
        <v>569.84419885933357</v>
      </c>
      <c r="BI27" s="364">
        <f t="shared" si="8"/>
        <v>585.70360955333899</v>
      </c>
      <c r="BJ27" s="364">
        <f t="shared" si="8"/>
        <v>541.18371359281048</v>
      </c>
      <c r="BK27" s="364">
        <f t="shared" si="8"/>
        <v>497.94209774901941</v>
      </c>
      <c r="BL27" s="364">
        <f t="shared" si="8"/>
        <v>493.07656510456877</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575.99713407045238</v>
      </c>
      <c r="P30" s="500">
        <f>P31+P35+P36+P37+P43</f>
        <v>0.99999999999999978</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17.046982089833392</v>
      </c>
      <c r="P31" s="501">
        <f t="shared" ref="P31:P43" si="9">O31/$O$30</f>
        <v>2.9595602272125734E-2</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8.6746797695074278</v>
      </c>
      <c r="P32" s="502">
        <f t="shared" si="9"/>
        <v>1.5060282866696339E-2</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8.3723023203259643</v>
      </c>
      <c r="P33" s="502">
        <f t="shared" si="9"/>
        <v>1.4535319405429396E-2</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0</v>
      </c>
      <c r="P34" s="502">
        <f t="shared" si="9"/>
        <v>0</v>
      </c>
      <c r="Q34" s="371"/>
      <c r="R34" s="15"/>
      <c r="S34" s="366"/>
      <c r="T34" s="622" t="s">
        <v>29</v>
      </c>
      <c r="U34" s="375"/>
      <c r="V34" s="375"/>
      <c r="W34" s="375"/>
      <c r="X34" s="1012">
        <f>X35+X39+X40+X41+X47</f>
        <v>589.54850785416227</v>
      </c>
      <c r="Y34" s="1013">
        <f t="shared" ref="Y34:AK34" si="10">Y35+Y39+Y40+Y41+Y47</f>
        <v>559.32767025040823</v>
      </c>
      <c r="Z34" s="1013">
        <f t="shared" si="10"/>
        <v>580.67344747584366</v>
      </c>
      <c r="AA34" s="1013">
        <f t="shared" si="10"/>
        <v>598.79292941363894</v>
      </c>
      <c r="AB34" s="1013">
        <f t="shared" si="10"/>
        <v>569.00381217903407</v>
      </c>
      <c r="AC34" s="1013">
        <f t="shared" si="10"/>
        <v>575.99713407045238</v>
      </c>
      <c r="AD34" s="1013">
        <f t="shared" si="10"/>
        <v>578.62442851063179</v>
      </c>
      <c r="AE34" s="1013">
        <f t="shared" si="10"/>
        <v>572.09543127333859</v>
      </c>
      <c r="AF34" s="1013">
        <f t="shared" si="10"/>
        <v>560.71286864377078</v>
      </c>
      <c r="AG34" s="1013">
        <f t="shared" si="10"/>
        <v>569.84419885933357</v>
      </c>
      <c r="AH34" s="1013">
        <f t="shared" si="10"/>
        <v>585.70360955333899</v>
      </c>
      <c r="AI34" s="1013">
        <f t="shared" si="10"/>
        <v>541.18371359281048</v>
      </c>
      <c r="AJ34" s="1013">
        <f t="shared" si="10"/>
        <v>497.94209774901941</v>
      </c>
      <c r="AK34" s="1014">
        <f t="shared" si="10"/>
        <v>493.07656510456877</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225.61294908582136</v>
      </c>
      <c r="P35" s="501">
        <f t="shared" si="9"/>
        <v>0.39169109660574419</v>
      </c>
      <c r="Q35" s="371"/>
      <c r="R35" s="15"/>
      <c r="S35" s="366"/>
      <c r="T35" s="377"/>
      <c r="U35" s="286" t="s">
        <v>31</v>
      </c>
      <c r="V35" s="387"/>
      <c r="W35" s="387"/>
      <c r="X35" s="1015">
        <f>SUM(X36:X38)</f>
        <v>21.867218361421486</v>
      </c>
      <c r="Y35" s="1016">
        <f t="shared" ref="Y35:AK35" si="11">SUM(Y36:Y38)</f>
        <v>22.874565418301493</v>
      </c>
      <c r="Z35" s="1016">
        <f t="shared" si="11"/>
        <v>20.229323149287261</v>
      </c>
      <c r="AA35" s="1016">
        <f t="shared" si="11"/>
        <v>37.74364900160937</v>
      </c>
      <c r="AB35" s="1016">
        <f t="shared" si="11"/>
        <v>17.128553487944266</v>
      </c>
      <c r="AC35" s="1016">
        <f t="shared" si="11"/>
        <v>17.046982089833392</v>
      </c>
      <c r="AD35" s="1016">
        <f t="shared" si="11"/>
        <v>21.126237841499758</v>
      </c>
      <c r="AE35" s="1016">
        <f t="shared" si="11"/>
        <v>42.08484407753749</v>
      </c>
      <c r="AF35" s="1016">
        <f t="shared" si="11"/>
        <v>24.834116924250079</v>
      </c>
      <c r="AG35" s="1016">
        <f t="shared" si="11"/>
        <v>24.19269437653157</v>
      </c>
      <c r="AH35" s="1016">
        <f t="shared" si="11"/>
        <v>22.846978226801664</v>
      </c>
      <c r="AI35" s="1016">
        <f t="shared" si="11"/>
        <v>20.340212818723668</v>
      </c>
      <c r="AJ35" s="1016">
        <f t="shared" si="11"/>
        <v>37.974532316137349</v>
      </c>
      <c r="AK35" s="1017">
        <f t="shared" si="11"/>
        <v>21.482121408415683</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159.62936776530466</v>
      </c>
      <c r="P36" s="501">
        <f t="shared" si="9"/>
        <v>0.27713569794564252</v>
      </c>
      <c r="Q36" s="371"/>
      <c r="R36" s="15"/>
      <c r="S36" s="401" t="s">
        <v>98</v>
      </c>
      <c r="T36" s="378"/>
      <c r="U36" s="389"/>
      <c r="V36" s="379" t="s">
        <v>98</v>
      </c>
      <c r="W36" s="402"/>
      <c r="X36" s="1018">
        <f>VLOOKUP(年度マスタ!$K$4&amp;"_"&amp;X$33,データシート1!$A:$BS,MATCH("aa_"&amp;$S36,データシート1!$A$1:$BS$1,0),0)</f>
        <v>14.125342152396836</v>
      </c>
      <c r="Y36" s="1019">
        <f>VLOOKUP(年度マスタ!$K$4&amp;"_"&amp;Y$33,データシート1!$A:$BS,MATCH("aa_"&amp;$S36,データシート1!$A$1:$BS$1,0),0)</f>
        <v>14.373839652162653</v>
      </c>
      <c r="Z36" s="1019">
        <f>VLOOKUP(年度マスタ!$K$4&amp;"_"&amp;Z$33,データシート1!$A:$BS,MATCH("aa_"&amp;$S36,データシート1!$A$1:$BS$1,0),0)</f>
        <v>11.216994126675703</v>
      </c>
      <c r="AA36" s="1019">
        <f>VLOOKUP(年度マスタ!$K$4&amp;"_"&amp;AA$33,データシート1!$A:$BS,MATCH("aa_"&amp;$S36,データシート1!$A$1:$BS$1,0),0)</f>
        <v>27.5613836005945</v>
      </c>
      <c r="AB36" s="1019">
        <f>VLOOKUP(年度マスタ!$K$4&amp;"_"&amp;AB$33,データシート1!$A:$BS,MATCH("aa_"&amp;$S36,データシート1!$A$1:$BS$1,0),0)</f>
        <v>8.1169517257444213</v>
      </c>
      <c r="AC36" s="1019">
        <f>VLOOKUP(年度マスタ!$K$4&amp;"_"&amp;AC$33,データシート1!$A:$BS,MATCH("aa_"&amp;$S36,データシート1!$A$1:$BS$1,0),0)</f>
        <v>8.6746797695074278</v>
      </c>
      <c r="AD36" s="1019">
        <f>VLOOKUP(年度マスタ!$K$4&amp;"_"&amp;AD$33,データシート1!$A:$BS,MATCH("aa_"&amp;$S36,データシート1!$A$1:$BS$1,0),0)</f>
        <v>8.9757164379248131</v>
      </c>
      <c r="AE36" s="1019">
        <f>VLOOKUP(年度マスタ!$K$4&amp;"_"&amp;AE$33,データシート1!$A:$BS,MATCH("aa_"&amp;$S36,データシート1!$A$1:$BS$1,0),0)</f>
        <v>29.572153891199111</v>
      </c>
      <c r="AF36" s="1019">
        <f>VLOOKUP(年度マスタ!$K$4&amp;"_"&amp;AF$33,データシート1!$A:$BS,MATCH("aa_"&amp;$S36,データシート1!$A$1:$BS$1,0),0)</f>
        <v>12.899782432003159</v>
      </c>
      <c r="AG36" s="1019">
        <f>VLOOKUP(年度マスタ!$K$4&amp;"_"&amp;AG$33,データシート1!$A:$BS,MATCH("aa_"&amp;$S36,データシート1!$A$1:$BS$1,0),0)</f>
        <v>12.260475387406252</v>
      </c>
      <c r="AH36" s="1019">
        <f>VLOOKUP(年度マスタ!$K$4&amp;"_"&amp;AH$33,データシート1!$A:$BS,MATCH("aa_"&amp;$S36,データシート1!$A$1:$BS$1,0),0)</f>
        <v>11.492817974220879</v>
      </c>
      <c r="AI36" s="1019">
        <f>VLOOKUP(年度マスタ!$K$4&amp;"_"&amp;AI$33,データシート1!$A:$BS,MATCH("aa_"&amp;$S36,データシート1!$A$1:$BS$1,0),0)</f>
        <v>9.5352198756534658</v>
      </c>
      <c r="AJ36" s="1019">
        <f>VLOOKUP(年度マスタ!$K$4&amp;"_"&amp;AJ$33,データシート1!$A:$BS,MATCH("aa_"&amp;$S36,データシート1!$A$1:$BS$1,0),0)</f>
        <v>29.481699774791618</v>
      </c>
      <c r="AK36" s="1020">
        <f>VLOOKUP(年度マスタ!$K$4&amp;"_"&amp;AK$33,データシート1!$A:$BS,MATCH("aa_"&amp;$S36,データシート1!$A$1:$BS$1,0),0)</f>
        <v>12.481668300305282</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161.45096245811678</v>
      </c>
      <c r="P37" s="501">
        <f t="shared" si="9"/>
        <v>0.280298204467054</v>
      </c>
      <c r="Q37" s="371"/>
      <c r="R37" s="15"/>
      <c r="S37" s="401" t="s">
        <v>100</v>
      </c>
      <c r="T37" s="378"/>
      <c r="U37" s="389"/>
      <c r="V37" s="379" t="s">
        <v>107</v>
      </c>
      <c r="W37" s="402"/>
      <c r="X37" s="1018">
        <f>VLOOKUP(年度マスタ!$K$4&amp;"_"&amp;X$33,データシート1!$A:$BS,MATCH("aa_"&amp;$S37,データシート1!$A$1:$BS$1,0),0)</f>
        <v>7.5365943097830321</v>
      </c>
      <c r="Y37" s="1019">
        <f>VLOOKUP(年度マスタ!$K$4&amp;"_"&amp;Y$33,データシート1!$A:$BS,MATCH("aa_"&amp;$S37,データシート1!$A$1:$BS$1,0),0)</f>
        <v>8.5007257661388387</v>
      </c>
      <c r="Z37" s="1019">
        <f>VLOOKUP(年度マスタ!$K$4&amp;"_"&amp;Z$33,データシート1!$A:$BS,MATCH("aa_"&amp;$S37,データシート1!$A$1:$BS$1,0),0)</f>
        <v>9.0123290226115564</v>
      </c>
      <c r="AA37" s="1019">
        <f>VLOOKUP(年度マスタ!$K$4&amp;"_"&amp;AA$33,データシート1!$A:$BS,MATCH("aa_"&amp;$S37,データシート1!$A$1:$BS$1,0),0)</f>
        <v>10.182265401014869</v>
      </c>
      <c r="AB37" s="1019">
        <f>VLOOKUP(年度マスタ!$K$4&amp;"_"&amp;AB$33,データシート1!$A:$BS,MATCH("aa_"&amp;$S37,データシート1!$A$1:$BS$1,0),0)</f>
        <v>9.0116017621998452</v>
      </c>
      <c r="AC37" s="1019">
        <f>VLOOKUP(年度マスタ!$K$4&amp;"_"&amp;AC$33,データシート1!$A:$BS,MATCH("aa_"&amp;$S37,データシート1!$A$1:$BS$1,0),0)</f>
        <v>8.3723023203259643</v>
      </c>
      <c r="AD37" s="1019">
        <f>VLOOKUP(年度マスタ!$K$4&amp;"_"&amp;AD$33,データシート1!$A:$BS,MATCH("aa_"&amp;$S37,データシート1!$A$1:$BS$1,0),0)</f>
        <v>9.3679612320152952</v>
      </c>
      <c r="AE37" s="1019">
        <f>VLOOKUP(年度マスタ!$K$4&amp;"_"&amp;AE$33,データシート1!$A:$BS,MATCH("aa_"&amp;$S37,データシート1!$A$1:$BS$1,0),0)</f>
        <v>9.3167938918222806</v>
      </c>
      <c r="AF37" s="1019">
        <f>VLOOKUP(年度マスタ!$K$4&amp;"_"&amp;AF$33,データシート1!$A:$BS,MATCH("aa_"&amp;$S37,データシート1!$A$1:$BS$1,0),0)</f>
        <v>8.8842745049146661</v>
      </c>
      <c r="AG37" s="1019">
        <f>VLOOKUP(年度マスタ!$K$4&amp;"_"&amp;AG$33,データシート1!$A:$BS,MATCH("aa_"&amp;$S37,データシート1!$A$1:$BS$1,0),0)</f>
        <v>9.5641798860097911</v>
      </c>
      <c r="AH37" s="1019">
        <f>VLOOKUP(年度マスタ!$K$4&amp;"_"&amp;AH$33,データシート1!$A:$BS,MATCH("aa_"&amp;$S37,データシート1!$A$1:$BS$1,0),0)</f>
        <v>9.1249455043891885</v>
      </c>
      <c r="AI37" s="1019">
        <f>VLOOKUP(年度マスタ!$K$4&amp;"_"&amp;AI$33,データシート1!$A:$BS,MATCH("aa_"&amp;$S37,データシート1!$A$1:$BS$1,0),0)</f>
        <v>8.538007538661649</v>
      </c>
      <c r="AJ37" s="1019">
        <f>VLOOKUP(年度マスタ!$K$4&amp;"_"&amp;AJ$33,データシート1!$A:$BS,MATCH("aa_"&amp;$S37,データシート1!$A$1:$BS$1,0),0)</f>
        <v>8.1356108762831436</v>
      </c>
      <c r="AK37" s="1020">
        <f>VLOOKUP(年度マスタ!$K$4&amp;"_"&amp;AK$33,データシート1!$A:$BS,MATCH("aa_"&amp;$S37,データシート1!$A$1:$BS$1,0),0)</f>
        <v>8.615378017338422</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154.03149574831679</v>
      </c>
      <c r="P38" s="502">
        <f t="shared" si="9"/>
        <v>0.26741712178289523</v>
      </c>
      <c r="Q38" s="371"/>
      <c r="R38" s="15"/>
      <c r="S38" s="401" t="s">
        <v>101</v>
      </c>
      <c r="T38" s="378"/>
      <c r="U38" s="391"/>
      <c r="V38" s="404" t="s">
        <v>110</v>
      </c>
      <c r="W38" s="404"/>
      <c r="X38" s="1018">
        <f>VLOOKUP(年度マスタ!$K$4&amp;"_"&amp;X$33,データシート1!$A:$BS,MATCH("aa_"&amp;$S38,データシート1!$A$1:$BS$1,0),0)</f>
        <v>0.20528189924161949</v>
      </c>
      <c r="Y38" s="1019">
        <f>VLOOKUP(年度マスタ!$K$4&amp;"_"&amp;Y$33,データシート1!$A:$BS,MATCH("aa_"&amp;$S38,データシート1!$A$1:$BS$1,0),0)</f>
        <v>0</v>
      </c>
      <c r="Z38" s="1019">
        <f>VLOOKUP(年度マスタ!$K$4&amp;"_"&amp;Z$33,データシート1!$A:$BS,MATCH("aa_"&amp;$S38,データシート1!$A$1:$BS$1,0),0)</f>
        <v>0</v>
      </c>
      <c r="AA38" s="1019">
        <f>VLOOKUP(年度マスタ!$K$4&amp;"_"&amp;AA$33,データシート1!$A:$BS,MATCH("aa_"&amp;$S38,データシート1!$A$1:$BS$1,0),0)</f>
        <v>0</v>
      </c>
      <c r="AB38" s="1019">
        <f>VLOOKUP(年度マスタ!$K$4&amp;"_"&amp;AB$33,データシート1!$A:$BS,MATCH("aa_"&amp;$S38,データシート1!$A$1:$BS$1,0),0)</f>
        <v>0</v>
      </c>
      <c r="AC38" s="1019">
        <f>VLOOKUP(年度マスタ!$K$4&amp;"_"&amp;AC$33,データシート1!$A:$BS,MATCH("aa_"&amp;$S38,データシート1!$A$1:$BS$1,0),0)</f>
        <v>0</v>
      </c>
      <c r="AD38" s="1019">
        <f>VLOOKUP(年度マスタ!$K$4&amp;"_"&amp;AD$33,データシート1!$A:$BS,MATCH("aa_"&amp;$S38,データシート1!$A$1:$BS$1,0),0)</f>
        <v>2.7825601715596502</v>
      </c>
      <c r="AE38" s="1019">
        <f>VLOOKUP(年度マスタ!$K$4&amp;"_"&amp;AE$33,データシート1!$A:$BS,MATCH("aa_"&amp;$S38,データシート1!$A$1:$BS$1,0),0)</f>
        <v>3.195896294516094</v>
      </c>
      <c r="AF38" s="1019">
        <f>VLOOKUP(年度マスタ!$K$4&amp;"_"&amp;AF$33,データシート1!$A:$BS,MATCH("aa_"&amp;$S38,データシート1!$A$1:$BS$1,0),0)</f>
        <v>3.0500599873322551</v>
      </c>
      <c r="AG38" s="1019">
        <f>VLOOKUP(年度マスタ!$K$4&amp;"_"&amp;AG$33,データシート1!$A:$BS,MATCH("aa_"&amp;$S38,データシート1!$A$1:$BS$1,0),0)</f>
        <v>2.3680391031155281</v>
      </c>
      <c r="AH38" s="1019">
        <f>VLOOKUP(年度マスタ!$K$4&amp;"_"&amp;AH$33,データシート1!$A:$BS,MATCH("aa_"&amp;$S38,データシート1!$A$1:$BS$1,0),0)</f>
        <v>2.2292147481915991</v>
      </c>
      <c r="AI38" s="1019">
        <f>VLOOKUP(年度マスタ!$K$4&amp;"_"&amp;AI$33,データシート1!$A:$BS,MATCH("aa_"&amp;$S38,データシート1!$A$1:$BS$1,0),0)</f>
        <v>2.2669854044085556</v>
      </c>
      <c r="AJ38" s="1019">
        <f>VLOOKUP(年度マスタ!$K$4&amp;"_"&amp;AJ$33,データシート1!$A:$BS,MATCH("aa_"&amp;$S38,データシート1!$A$1:$BS$1,0),0)</f>
        <v>0.35722166506259173</v>
      </c>
      <c r="AK38" s="1020">
        <f>VLOOKUP(年度マスタ!$K$4&amp;"_"&amp;AK$33,データシート1!$A:$BS,MATCH("aa_"&amp;$S38,データシート1!$A$1:$BS$1,0),0)</f>
        <v>0.38507509077198121</v>
      </c>
      <c r="AL38" s="373"/>
      <c r="AW38" s="19" t="str">
        <f>年度マスタ!H4</f>
        <v>47</v>
      </c>
      <c r="AX38" s="19" t="s">
        <v>111</v>
      </c>
      <c r="AY38" s="19">
        <f>VLOOKUP($AW38&amp;"_"&amp;$AY$34,データシート1!$A:$BS,MATCH($AY$31&amp;"_"&amp;AY$36,データシート1!$A$1:$BS$1,0),0)</f>
        <v>677.81409975506301</v>
      </c>
      <c r="AZ38" s="19">
        <f>VLOOKUP($AW38&amp;"_"&amp;$AY$34,データシート1!$A:$BS,MATCH($AY$31&amp;"_"&amp;AZ$36,データシート1!$A$1:$BS$1,0),0)</f>
        <v>115.44859936704586</v>
      </c>
      <c r="BA38" s="19">
        <f>VLOOKUP($AW38&amp;"_"&amp;$AY$34,データシート1!$A:$BS,MATCH($AY$31&amp;"_"&amp;BA$36,データシート1!$A$1:$BS$1,0),0)</f>
        <v>169.68975666685307</v>
      </c>
      <c r="BB38" s="19">
        <f>VLOOKUP($AW38&amp;"_"&amp;$AY$34,データシート1!$A:$BS,MATCH($AY$31&amp;"_"&amp;BB$36,データシート1!$A$1:$BS$1,0),0)</f>
        <v>3169.0033328546256</v>
      </c>
      <c r="BC38" s="19">
        <f>VLOOKUP($AW38&amp;"_"&amp;$AY$34,データシート1!$A:$BS,MATCH($AY$31&amp;"_"&amp;BC$36,データシート1!$A$1:$BS$1,0),0)</f>
        <v>2124.7839764429978</v>
      </c>
      <c r="BD38" s="19">
        <f>VLOOKUP($AW38&amp;"_"&amp;$AY$34,データシート1!$A:$BS,MATCH($AY$31&amp;"_"&amp;BD$36,データシート1!$A$1:$BS$1,0),0)</f>
        <v>1187.2511553086106</v>
      </c>
      <c r="BE38" s="19">
        <f>VLOOKUP($AW38&amp;"_"&amp;$AY$34,データシート1!$A:$BS,MATCH($AY$31&amp;"_"&amp;BE$36,データシート1!$A$1:$BS$1,0),0)</f>
        <v>1049.6897141066149</v>
      </c>
      <c r="BF38" s="19">
        <f>VLOOKUP($AW38&amp;"_"&amp;$AY$34,データシート1!$A:$BS,MATCH($AY$31&amp;"_"&amp;BF$36,データシート1!$A$1:$BS$1,0),0)</f>
        <v>88.651083143654191</v>
      </c>
      <c r="BG38" s="19">
        <f>VLOOKUP($AW38&amp;"_"&amp;$AY$34,データシート1!$A:$BS,MATCH($AY$31&amp;"_"&amp;BG$36,データシート1!$A$1:$BS$1,0),0)</f>
        <v>232.75430553228651</v>
      </c>
      <c r="BH38" s="19">
        <f>VLOOKUP($AW38&amp;"_"&amp;$AY$34,データシート1!$A:$BS,MATCH($AY$31&amp;"_"&amp;BH$36,データシート1!$A$1:$BS$1,0),0)</f>
        <v>200.40627506996796</v>
      </c>
    </row>
    <row r="39" spans="2:64" ht="17.100000000000001" customHeight="1" thickBot="1">
      <c r="B39" s="366"/>
      <c r="C39" s="367"/>
      <c r="D39" s="369"/>
      <c r="E39" s="993"/>
      <c r="F39" s="369"/>
      <c r="G39" s="368"/>
      <c r="H39" s="368"/>
      <c r="I39" s="369"/>
      <c r="J39" s="370"/>
      <c r="K39" s="378"/>
      <c r="L39" s="389"/>
      <c r="M39" s="389"/>
      <c r="N39" s="390" t="s">
        <v>1298</v>
      </c>
      <c r="O39" s="1026">
        <f>AC43</f>
        <v>96.889530496661266</v>
      </c>
      <c r="P39" s="502">
        <f t="shared" si="9"/>
        <v>0.16821182739567303</v>
      </c>
      <c r="Q39" s="371"/>
      <c r="R39" s="15"/>
      <c r="S39" s="401" t="s">
        <v>102</v>
      </c>
      <c r="T39" s="378"/>
      <c r="U39" s="386" t="s">
        <v>112</v>
      </c>
      <c r="V39" s="387"/>
      <c r="W39" s="387"/>
      <c r="X39" s="1015">
        <f>VLOOKUP(年度マスタ!$K$4&amp;"_"&amp;X$33,データシート1!$A:$BS,MATCH("aa_"&amp;$S39,データシート1!$A$1:$BS$1,0),0)</f>
        <v>224.85542894027677</v>
      </c>
      <c r="Y39" s="1016">
        <f>VLOOKUP(年度マスタ!$K$4&amp;"_"&amp;Y$33,データシート1!$A:$BS,MATCH("aa_"&amp;$S39,データシート1!$A$1:$BS$1,0),0)</f>
        <v>208.95533534136172</v>
      </c>
      <c r="Z39" s="1016">
        <f>VLOOKUP(年度マスタ!$K$4&amp;"_"&amp;Z$33,データシート1!$A:$BS,MATCH("aa_"&amp;$S39,データシート1!$A$1:$BS$1,0),0)</f>
        <v>216.6280980638368</v>
      </c>
      <c r="AA39" s="1016">
        <f>VLOOKUP(年度マスタ!$K$4&amp;"_"&amp;AA$33,データシート1!$A:$BS,MATCH("aa_"&amp;$S39,データシート1!$A$1:$BS$1,0),0)</f>
        <v>210.86999011271027</v>
      </c>
      <c r="AB39" s="1016">
        <f>VLOOKUP(年度マスタ!$K$4&amp;"_"&amp;AB$33,データシート1!$A:$BS,MATCH("aa_"&amp;$S39,データシート1!$A$1:$BS$1,0),0)</f>
        <v>218.5729231567654</v>
      </c>
      <c r="AC39" s="1016">
        <f>VLOOKUP(年度マスタ!$K$4&amp;"_"&amp;AC$33,データシート1!$A:$BS,MATCH("aa_"&amp;$S39,データシート1!$A$1:$BS$1,0),0)</f>
        <v>225.61294908582136</v>
      </c>
      <c r="AD39" s="1016">
        <f>VLOOKUP(年度マスタ!$K$4&amp;"_"&amp;AD$33,データシート1!$A:$BS,MATCH("aa_"&amp;$S39,データシート1!$A$1:$BS$1,0),0)</f>
        <v>222.49655021283667</v>
      </c>
      <c r="AE39" s="1016">
        <f>VLOOKUP(年度マスタ!$K$4&amp;"_"&amp;AE$33,データシート1!$A:$BS,MATCH("aa_"&amp;$S39,データシート1!$A$1:$BS$1,0),0)</f>
        <v>201.43310211294241</v>
      </c>
      <c r="AF39" s="1016">
        <f>VLOOKUP(年度マスタ!$K$4&amp;"_"&amp;AF$33,データシート1!$A:$BS,MATCH("aa_"&amp;$S39,データシート1!$A$1:$BS$1,0),0)</f>
        <v>208.7717287808521</v>
      </c>
      <c r="AG39" s="1016">
        <f>VLOOKUP(年度マスタ!$K$4&amp;"_"&amp;AG$33,データシート1!$A:$BS,MATCH("aa_"&amp;$S39,データシート1!$A$1:$BS$1,0),0)</f>
        <v>209.63306162900707</v>
      </c>
      <c r="AH39" s="1016">
        <f>VLOOKUP(年度マスタ!$K$4&amp;"_"&amp;AH$33,データシート1!$A:$BS,MATCH("aa_"&amp;$S39,データシート1!$A$1:$BS$1,0),0)</f>
        <v>242.54918872255814</v>
      </c>
      <c r="AI39" s="1016">
        <f>VLOOKUP(年度マスタ!$K$4&amp;"_"&amp;AI$33,データシート1!$A:$BS,MATCH("aa_"&amp;$S39,データシート1!$A$1:$BS$1,0),0)</f>
        <v>199.62105192680718</v>
      </c>
      <c r="AJ39" s="1016">
        <f>VLOOKUP(年度マスタ!$K$4&amp;"_"&amp;AJ$33,データシート1!$A:$BS,MATCH("aa_"&amp;$S39,データシート1!$A$1:$BS$1,0),0)</f>
        <v>161.4811082639938</v>
      </c>
      <c r="AK39" s="1017">
        <f>VLOOKUP(年度マスタ!$K$4&amp;"_"&amp;AK$33,データシート1!$A:$BS,MATCH("aa_"&amp;$S39,データシート1!$A$1:$BS$1,0),0)</f>
        <v>173.83406846738364</v>
      </c>
      <c r="AL39" s="373"/>
      <c r="AW39" s="19" t="str">
        <f>年度マスタ!K4</f>
        <v>47205</v>
      </c>
      <c r="AX39" s="19" t="s">
        <v>113</v>
      </c>
      <c r="AY39" s="19">
        <f>VLOOKUP($AW39&amp;"_"&amp;$AY$34,データシート1!$A:$BS,MATCH($AY$31&amp;"_"&amp;AY$36,データシート1!$A$1:$BS$1,0),0)</f>
        <v>12.481668300305282</v>
      </c>
      <c r="AZ39" s="19">
        <f>VLOOKUP($AW39&amp;"_"&amp;$AY$34,データシート1!$A:$BS,MATCH($AY$31&amp;"_"&amp;AZ$36,データシート1!$A$1:$BS$1,0),0)</f>
        <v>8.615378017338422</v>
      </c>
      <c r="BA39" s="19">
        <f>VLOOKUP($AW39&amp;"_"&amp;$AY$34,データシート1!$A:$BS,MATCH($AY$31&amp;"_"&amp;BA$36,データシート1!$A$1:$BS$1,0),0)</f>
        <v>0.38507509077198121</v>
      </c>
      <c r="BB39" s="19">
        <f>VLOOKUP($AW39&amp;"_"&amp;$AY$34,データシート1!$A:$BS,MATCH($AY$31&amp;"_"&amp;BB$36,データシート1!$A$1:$BS$1,0),0)</f>
        <v>173.83406846738364</v>
      </c>
      <c r="BC39" s="19">
        <f>VLOOKUP($AW39&amp;"_"&amp;$AY$34,データシート1!$A:$BS,MATCH($AY$31&amp;"_"&amp;BC$36,データシート1!$A$1:$BS$1,0),0)</f>
        <v>143.92877462325634</v>
      </c>
      <c r="BD39" s="19">
        <f>VLOOKUP($AW39&amp;"_"&amp;$AY$34,データシート1!$A:$BS,MATCH($AY$31&amp;"_"&amp;BD$36,データシート1!$A$1:$BS$1,0),0)</f>
        <v>81.878312123172734</v>
      </c>
      <c r="BE39" s="19">
        <f>VLOOKUP($AW39&amp;"_"&amp;$AY$34,データシート1!$A:$BS,MATCH($AY$31&amp;"_"&amp;BE$36,データシート1!$A$1:$BS$1,0),0)</f>
        <v>52.984467815626637</v>
      </c>
      <c r="BF39" s="19">
        <f>VLOOKUP($AW39&amp;"_"&amp;$AY$34,データシート1!$A:$BS,MATCH($AY$31&amp;"_"&amp;BF$36,データシート1!$A$1:$BS$1,0),0)</f>
        <v>5.9859933280755193</v>
      </c>
      <c r="BG39" s="19">
        <f>VLOOKUP($AW39&amp;"_"&amp;$AY$34,データシート1!$A:$BS,MATCH($AY$31&amp;"_"&amp;BG$36,データシート1!$A$1:$BS$1,0),0)</f>
        <v>0</v>
      </c>
      <c r="BH39" s="19">
        <f>VLOOKUP($AW39&amp;"_"&amp;$AY$34,データシート1!$A:$BS,MATCH($AY$31&amp;"_"&amp;BH$36,データシート1!$A$1:$BS$1,0),0)</f>
        <v>12.982827338638209</v>
      </c>
    </row>
    <row r="40" spans="2:64" ht="17.100000000000001" customHeight="1" thickBot="1">
      <c r="B40" s="366"/>
      <c r="C40" s="367"/>
      <c r="D40" s="369"/>
      <c r="E40" s="369"/>
      <c r="F40" s="369"/>
      <c r="G40" s="368"/>
      <c r="H40" s="368"/>
      <c r="I40" s="369"/>
      <c r="J40" s="370"/>
      <c r="K40" s="378"/>
      <c r="L40" s="389"/>
      <c r="M40" s="391"/>
      <c r="N40" s="382" t="s">
        <v>47</v>
      </c>
      <c r="O40" s="1026">
        <f>AC44</f>
        <v>57.141965251655527</v>
      </c>
      <c r="P40" s="502">
        <f t="shared" si="9"/>
        <v>9.9205294387222212E-2</v>
      </c>
      <c r="Q40" s="371"/>
      <c r="R40" s="15"/>
      <c r="S40" s="401" t="s">
        <v>78</v>
      </c>
      <c r="T40" s="378"/>
      <c r="U40" s="386" t="s">
        <v>78</v>
      </c>
      <c r="V40" s="387"/>
      <c r="W40" s="387"/>
      <c r="X40" s="1015">
        <f>VLOOKUP(年度マスタ!$K$4&amp;"_"&amp;X$33,データシート1!$A:$BS,MATCH("aa_"&amp;$S40,データシート1!$A$1:$BS$1,0),0)</f>
        <v>173.66991714029959</v>
      </c>
      <c r="Y40" s="1016">
        <f>VLOOKUP(年度マスタ!$K$4&amp;"_"&amp;Y$33,データシート1!$A:$BS,MATCH("aa_"&amp;$S40,データシート1!$A$1:$BS$1,0),0)</f>
        <v>157.91046997501985</v>
      </c>
      <c r="Z40" s="1016">
        <f>VLOOKUP(年度マスタ!$K$4&amp;"_"&amp;Z$33,データシート1!$A:$BS,MATCH("aa_"&amp;$S40,データシート1!$A$1:$BS$1,0),0)</f>
        <v>168.85933366138403</v>
      </c>
      <c r="AA40" s="1016">
        <f>VLOOKUP(年度マスタ!$K$4&amp;"_"&amp;AA$33,データシート1!$A:$BS,MATCH("aa_"&amp;$S40,データシート1!$A$1:$BS$1,0),0)</f>
        <v>177.86612510132889</v>
      </c>
      <c r="AB40" s="1016">
        <f>VLOOKUP(年度マスタ!$K$4&amp;"_"&amp;AB$33,データシート1!$A:$BS,MATCH("aa_"&amp;$S40,データシート1!$A$1:$BS$1,0),0)</f>
        <v>157.22185667923651</v>
      </c>
      <c r="AC40" s="1016">
        <f>VLOOKUP(年度マスタ!$K$4&amp;"_"&amp;AC$33,データシート1!$A:$BS,MATCH("aa_"&amp;$S40,データシート1!$A$1:$BS$1,0),0)</f>
        <v>159.62936776530466</v>
      </c>
      <c r="AD40" s="1016">
        <f>VLOOKUP(年度マスタ!$K$4&amp;"_"&amp;AD$33,データシート1!$A:$BS,MATCH("aa_"&amp;$S40,データシート1!$A$1:$BS$1,0),0)</f>
        <v>162.4369076849498</v>
      </c>
      <c r="AE40" s="1016">
        <f>VLOOKUP(年度マスタ!$K$4&amp;"_"&amp;AE$33,データシート1!$A:$BS,MATCH("aa_"&amp;$S40,データシート1!$A$1:$BS$1,0),0)</f>
        <v>156.55028063204179</v>
      </c>
      <c r="AF40" s="1016">
        <f>VLOOKUP(年度マスタ!$K$4&amp;"_"&amp;AF$33,データシート1!$A:$BS,MATCH("aa_"&amp;$S40,データシート1!$A$1:$BS$1,0),0)</f>
        <v>158.65297978405212</v>
      </c>
      <c r="AG40" s="1016">
        <f>VLOOKUP(年度マスタ!$K$4&amp;"_"&amp;AG$33,データシート1!$A:$BS,MATCH("aa_"&amp;$S40,データシート1!$A$1:$BS$1,0),0)</f>
        <v>165.34605605891016</v>
      </c>
      <c r="AH40" s="1016">
        <f>VLOOKUP(年度マスタ!$K$4&amp;"_"&amp;AH$33,データシート1!$A:$BS,MATCH("aa_"&amp;$S40,データシート1!$A$1:$BS$1,0),0)</f>
        <v>150.96019596097833</v>
      </c>
      <c r="AI40" s="1016">
        <f>VLOOKUP(年度マスタ!$K$4&amp;"_"&amp;AI$33,データシート1!$A:$BS,MATCH("aa_"&amp;$S40,データシート1!$A$1:$BS$1,0),0)</f>
        <v>151.6131517447958</v>
      </c>
      <c r="AJ40" s="1016">
        <f>VLOOKUP(年度マスタ!$K$4&amp;"_"&amp;AJ$33,データシート1!$A:$BS,MATCH("aa_"&amp;$S40,データシート1!$A$1:$BS$1,0),0)</f>
        <v>144.43110419774442</v>
      </c>
      <c r="AK40" s="1017">
        <f>VLOOKUP(年度マスタ!$K$4&amp;"_"&amp;AK$33,データシート1!$A:$BS,MATCH("aa_"&amp;$S40,データシート1!$A$1:$BS$1,0),0)</f>
        <v>143.92877462325634</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7.4194667098000036</v>
      </c>
      <c r="P41" s="502">
        <f t="shared" si="9"/>
        <v>1.2881082684158808E-2</v>
      </c>
      <c r="Q41" s="371"/>
      <c r="R41" s="15"/>
      <c r="S41" s="401" t="s">
        <v>1276</v>
      </c>
      <c r="T41" s="378"/>
      <c r="U41" s="286" t="s">
        <v>44</v>
      </c>
      <c r="V41" s="387"/>
      <c r="W41" s="387"/>
      <c r="X41" s="1015">
        <f>X42+X45+X46</f>
        <v>158.45906428762993</v>
      </c>
      <c r="Y41" s="1016">
        <f t="shared" ref="Y41:AH41" si="12">Y42+Y45+Y46</f>
        <v>159.47185390400941</v>
      </c>
      <c r="Z41" s="1016">
        <f t="shared" si="12"/>
        <v>162.02896760012447</v>
      </c>
      <c r="AA41" s="1016">
        <f t="shared" si="12"/>
        <v>160.79009827638757</v>
      </c>
      <c r="AB41" s="1016">
        <f t="shared" si="12"/>
        <v>162.94847722130908</v>
      </c>
      <c r="AC41" s="1016">
        <f t="shared" si="12"/>
        <v>161.45096245811678</v>
      </c>
      <c r="AD41" s="1016">
        <f t="shared" si="12"/>
        <v>158.12443557681448</v>
      </c>
      <c r="AE41" s="1016">
        <f t="shared" si="12"/>
        <v>158.39442835827811</v>
      </c>
      <c r="AF41" s="1016">
        <f t="shared" si="12"/>
        <v>157.00170980720404</v>
      </c>
      <c r="AG41" s="1016">
        <f t="shared" si="12"/>
        <v>155.95812170567285</v>
      </c>
      <c r="AH41" s="1016">
        <f t="shared" si="12"/>
        <v>154.6622648406495</v>
      </c>
      <c r="AI41" s="1016">
        <f>AI42+AI45+AI46</f>
        <v>153.32378905134496</v>
      </c>
      <c r="AJ41" s="1016">
        <f>AJ42+AJ45+AJ46</f>
        <v>140.01510188684495</v>
      </c>
      <c r="AK41" s="1017">
        <f>AK42+AK45+AK46</f>
        <v>140.8487732668749</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152.87381001165716</v>
      </c>
      <c r="Y42" s="1019">
        <f t="shared" ref="Y42:AK42" si="13">SUM(Y43:Y44)</f>
        <v>154.10480339000216</v>
      </c>
      <c r="Z42" s="1019">
        <f t="shared" si="13"/>
        <v>156.40315755595611</v>
      </c>
      <c r="AA42" s="1019">
        <f t="shared" si="13"/>
        <v>154.21081099453184</v>
      </c>
      <c r="AB42" s="1019">
        <f t="shared" si="13"/>
        <v>155.70797990120235</v>
      </c>
      <c r="AC42" s="1019">
        <f t="shared" si="13"/>
        <v>154.03149574831679</v>
      </c>
      <c r="AD42" s="1019">
        <f t="shared" si="13"/>
        <v>150.95012745360933</v>
      </c>
      <c r="AE42" s="1019">
        <f t="shared" si="13"/>
        <v>151.30966862184539</v>
      </c>
      <c r="AF42" s="1019">
        <f t="shared" si="13"/>
        <v>150.0691056415705</v>
      </c>
      <c r="AG42" s="1019">
        <f t="shared" si="13"/>
        <v>149.23890778846652</v>
      </c>
      <c r="AH42" s="1019">
        <f t="shared" si="13"/>
        <v>148.40739899238253</v>
      </c>
      <c r="AI42" s="1019">
        <f t="shared" si="13"/>
        <v>147.17278028962028</v>
      </c>
      <c r="AJ42" s="1019">
        <f t="shared" si="13"/>
        <v>134.09154379659901</v>
      </c>
      <c r="AK42" s="1020">
        <f t="shared" si="13"/>
        <v>134.86277993879938</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12.256872671376151</v>
      </c>
      <c r="P43" s="679">
        <f t="shared" si="9"/>
        <v>2.1279398709433451E-2</v>
      </c>
      <c r="Q43" s="371"/>
      <c r="R43" s="15"/>
      <c r="S43" s="401" t="s">
        <v>46</v>
      </c>
      <c r="T43" s="405"/>
      <c r="U43" s="389"/>
      <c r="V43" s="406"/>
      <c r="W43" s="390" t="s">
        <v>46</v>
      </c>
      <c r="X43" s="1018">
        <f>VLOOKUP(年度マスタ!$K$4&amp;"_"&amp;X$33,データシート1!$A:$BS,MATCH("aa_"&amp;$S43,データシート1!$A$1:$BS$1,0),0)</f>
        <v>91.5636148217948</v>
      </c>
      <c r="Y43" s="1019">
        <f>VLOOKUP(年度マスタ!$K$4&amp;"_"&amp;Y$33,データシート1!$A:$BS,MATCH("aa_"&amp;$S43,データシート1!$A$1:$BS$1,0),0)</f>
        <v>94.642311469562614</v>
      </c>
      <c r="Z43" s="1019">
        <f>VLOOKUP(年度マスタ!$K$4&amp;"_"&amp;Z$33,データシート1!$A:$BS,MATCH("aa_"&amp;$S43,データシート1!$A$1:$BS$1,0),0)</f>
        <v>95.962873637275663</v>
      </c>
      <c r="AA43" s="1019">
        <f>VLOOKUP(年度マスタ!$K$4&amp;"_"&amp;AA$33,データシート1!$A:$BS,MATCH("aa_"&amp;$S43,データシート1!$A$1:$BS$1,0),0)</f>
        <v>95.843754976920962</v>
      </c>
      <c r="AB43" s="1019">
        <f>VLOOKUP(年度マスタ!$K$4&amp;"_"&amp;AB$33,データシート1!$A:$BS,MATCH("aa_"&amp;$S43,データシート1!$A$1:$BS$1,0),0)</f>
        <v>97.984253252520361</v>
      </c>
      <c r="AC43" s="1019">
        <f>VLOOKUP(年度マスタ!$K$4&amp;"_"&amp;AC$33,データシート1!$A:$BS,MATCH("aa_"&amp;$S43,データシート1!$A$1:$BS$1,0),0)</f>
        <v>96.889530496661266</v>
      </c>
      <c r="AD43" s="1019">
        <f>VLOOKUP(年度マスタ!$K$4&amp;"_"&amp;AD$33,データシート1!$A:$BS,MATCH("aa_"&amp;$S43,データシート1!$A$1:$BS$1,0),0)</f>
        <v>94.088416666180478</v>
      </c>
      <c r="AE43" s="1019">
        <f>VLOOKUP(年度マスタ!$K$4&amp;"_"&amp;AE$33,データシート1!$A:$BS,MATCH("aa_"&amp;$S43,データシート1!$A$1:$BS$1,0),0)</f>
        <v>94.875595898762199</v>
      </c>
      <c r="AF43" s="1019">
        <f>VLOOKUP(年度マスタ!$K$4&amp;"_"&amp;AF$33,データシート1!$A:$BS,MATCH("aa_"&amp;$S43,データシート1!$A$1:$BS$1,0),0)</f>
        <v>95.306450722772126</v>
      </c>
      <c r="AG43" s="1019">
        <f>VLOOKUP(年度マスタ!$K$4&amp;"_"&amp;AG$33,データシート1!$A:$BS,MATCH("aa_"&amp;$S43,データシート1!$A$1:$BS$1,0),0)</f>
        <v>94.774875296885426</v>
      </c>
      <c r="AH43" s="1019">
        <f>VLOOKUP(年度マスタ!$K$4&amp;"_"&amp;AH$33,データシート1!$A:$BS,MATCH("aa_"&amp;$S43,データシート1!$A$1:$BS$1,0),0)</f>
        <v>94.303878771237095</v>
      </c>
      <c r="AI43" s="1019">
        <f>VLOOKUP(年度マスタ!$K$4&amp;"_"&amp;AI$33,データシート1!$A:$BS,MATCH("aa_"&amp;$S43,データシート1!$A$1:$BS$1,0),0)</f>
        <v>92.88280426246898</v>
      </c>
      <c r="AJ43" s="1019">
        <f>VLOOKUP(年度マスタ!$K$4&amp;"_"&amp;AJ$33,データシート1!$A:$BS,MATCH("aa_"&amp;$S43,データシート1!$A$1:$BS$1,0),0)</f>
        <v>83.138967413273321</v>
      </c>
      <c r="AK43" s="1020">
        <f>VLOOKUP(年度マスタ!$K$4&amp;"_"&amp;AK$33,データシート1!$A:$BS,MATCH("aa_"&amp;$S43,データシート1!$A$1:$BS$1,0),0)</f>
        <v>81.878312123172734</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61.31019518986237</v>
      </c>
      <c r="Y44" s="1019">
        <f>VLOOKUP(年度マスタ!$K$4&amp;"_"&amp;Y$33,データシート1!$A:$BS,MATCH("aa_"&amp;$S44,データシート1!$A$1:$BS$1,0),0)</f>
        <v>59.462491920439547</v>
      </c>
      <c r="Z44" s="1019">
        <f>VLOOKUP(年度マスタ!$K$4&amp;"_"&amp;Z$33,データシート1!$A:$BS,MATCH("aa_"&amp;$S44,データシート1!$A$1:$BS$1,0),0)</f>
        <v>60.440283918680436</v>
      </c>
      <c r="AA44" s="1019">
        <f>VLOOKUP(年度マスタ!$K$4&amp;"_"&amp;AA$33,データシート1!$A:$BS,MATCH("aa_"&amp;$S44,データシート1!$A$1:$BS$1,0),0)</f>
        <v>58.367056017610878</v>
      </c>
      <c r="AB44" s="1019">
        <f>VLOOKUP(年度マスタ!$K$4&amp;"_"&amp;AB$33,データシート1!$A:$BS,MATCH("aa_"&amp;$S44,データシート1!$A$1:$BS$1,0),0)</f>
        <v>57.723726648681975</v>
      </c>
      <c r="AC44" s="1019">
        <f>VLOOKUP(年度マスタ!$K$4&amp;"_"&amp;AC$33,データシート1!$A:$BS,MATCH("aa_"&amp;$S44,データシート1!$A$1:$BS$1,0),0)</f>
        <v>57.141965251655527</v>
      </c>
      <c r="AD44" s="1019">
        <f>VLOOKUP(年度マスタ!$K$4&amp;"_"&amp;AD$33,データシート1!$A:$BS,MATCH("aa_"&amp;$S44,データシート1!$A$1:$BS$1,0),0)</f>
        <v>56.861710787428848</v>
      </c>
      <c r="AE44" s="1019">
        <f>VLOOKUP(年度マスタ!$K$4&amp;"_"&amp;AE$33,データシート1!$A:$BS,MATCH("aa_"&amp;$S44,データシート1!$A$1:$BS$1,0),0)</f>
        <v>56.434072723083197</v>
      </c>
      <c r="AF44" s="1019">
        <f>VLOOKUP(年度マスタ!$K$4&amp;"_"&amp;AF$33,データシート1!$A:$BS,MATCH("aa_"&amp;$S44,データシート1!$A$1:$BS$1,0),0)</f>
        <v>54.762654918798361</v>
      </c>
      <c r="AG44" s="1019">
        <f>VLOOKUP(年度マスタ!$K$4&amp;"_"&amp;AG$33,データシート1!$A:$BS,MATCH("aa_"&amp;$S44,データシート1!$A$1:$BS$1,0),0)</f>
        <v>54.464032491581101</v>
      </c>
      <c r="AH44" s="1019">
        <f>VLOOKUP(年度マスタ!$K$4&amp;"_"&amp;AH$33,データシート1!$A:$BS,MATCH("aa_"&amp;$S44,データシート1!$A$1:$BS$1,0),0)</f>
        <v>54.103520221145423</v>
      </c>
      <c r="AI44" s="1019">
        <f>VLOOKUP(年度マスタ!$K$4&amp;"_"&amp;AI$33,データシート1!$A:$BS,MATCH("aa_"&amp;$S44,データシート1!$A$1:$BS$1,0),0)</f>
        <v>54.289976027151305</v>
      </c>
      <c r="AJ44" s="1019">
        <f>VLOOKUP(年度マスタ!$K$4&amp;"_"&amp;AJ$33,データシート1!$A:$BS,MATCH("aa_"&amp;$S44,データシート1!$A$1:$BS$1,0),0)</f>
        <v>50.952576383325699</v>
      </c>
      <c r="AK44" s="1020">
        <f>VLOOKUP(年度マスタ!$K$4&amp;"_"&amp;AK$33,データシート1!$A:$BS,MATCH("aa_"&amp;$S44,データシート1!$A$1:$BS$1,0),0)</f>
        <v>52.984467815626637</v>
      </c>
      <c r="AL44" s="373"/>
      <c r="AW44" s="19" t="str">
        <f>AW47</f>
        <v>沖縄県</v>
      </c>
      <c r="AX44" s="407">
        <f t="shared" si="14"/>
        <v>0.10681085668234939</v>
      </c>
      <c r="AY44" s="407">
        <f t="shared" si="14"/>
        <v>0.35150641007929906</v>
      </c>
      <c r="AZ44" s="407">
        <f t="shared" si="14"/>
        <v>0.23568141440883683</v>
      </c>
      <c r="BA44" s="407">
        <f t="shared" si="14"/>
        <v>0.28377221935938146</v>
      </c>
      <c r="BB44" s="407">
        <f t="shared" si="14"/>
        <v>2.2229099470133157E-2</v>
      </c>
      <c r="BC44" s="407">
        <f>SUM(AX44:BB44)</f>
        <v>0.99999999999999989</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5.5852542759727797</v>
      </c>
      <c r="Y45" s="1019">
        <f>VLOOKUP(年度マスタ!$K$4&amp;"_"&amp;Y$33,データシート1!$A:$BS,MATCH("aa_"&amp;$S45,データシート1!$A$1:$BS$1,0),0)</f>
        <v>5.367050514007258</v>
      </c>
      <c r="Z45" s="1019">
        <f>VLOOKUP(年度マスタ!$K$4&amp;"_"&amp;Z$33,データシート1!$A:$BS,MATCH("aa_"&amp;$S45,データシート1!$A$1:$BS$1,0),0)</f>
        <v>5.6258100441683689</v>
      </c>
      <c r="AA45" s="1019">
        <f>VLOOKUP(年度マスタ!$K$4&amp;"_"&amp;AA$33,データシート1!$A:$BS,MATCH("aa_"&amp;$S45,データシート1!$A$1:$BS$1,0),0)</f>
        <v>6.5792872818557404</v>
      </c>
      <c r="AB45" s="1019">
        <f>VLOOKUP(年度マスタ!$K$4&amp;"_"&amp;AB$33,データシート1!$A:$BS,MATCH("aa_"&amp;$S45,データシート1!$A$1:$BS$1,0),0)</f>
        <v>7.2404973201067397</v>
      </c>
      <c r="AC45" s="1019">
        <f>VLOOKUP(年度マスタ!$K$4&amp;"_"&amp;AC$33,データシート1!$A:$BS,MATCH("aa_"&amp;$S45,データシート1!$A$1:$BS$1,0),0)</f>
        <v>7.4194667098000036</v>
      </c>
      <c r="AD45" s="1019">
        <f>VLOOKUP(年度マスタ!$K$4&amp;"_"&amp;AD$33,データシート1!$A:$BS,MATCH("aa_"&amp;$S45,データシート1!$A$1:$BS$1,0),0)</f>
        <v>7.1743081232051544</v>
      </c>
      <c r="AE45" s="1019">
        <f>VLOOKUP(年度マスタ!$K$4&amp;"_"&amp;AE$33,データシート1!$A:$BS,MATCH("aa_"&amp;$S45,データシート1!$A$1:$BS$1,0),0)</f>
        <v>7.0847597364327077</v>
      </c>
      <c r="AF45" s="1019">
        <f>VLOOKUP(年度マスタ!$K$4&amp;"_"&amp;AF$33,データシート1!$A:$BS,MATCH("aa_"&amp;$S45,データシート1!$A$1:$BS$1,0),0)</f>
        <v>6.9326041656335429</v>
      </c>
      <c r="AG45" s="1019">
        <f>VLOOKUP(年度マスタ!$K$4&amp;"_"&amp;AG$33,データシート1!$A:$BS,MATCH("aa_"&amp;$S45,データシート1!$A$1:$BS$1,0),0)</f>
        <v>6.7192139172063445</v>
      </c>
      <c r="AH45" s="1019">
        <f>VLOOKUP(年度マスタ!$K$4&amp;"_"&amp;AH$33,データシート1!$A:$BS,MATCH("aa_"&amp;$S45,データシート1!$A$1:$BS$1,0),0)</f>
        <v>6.2548658482669701</v>
      </c>
      <c r="AI45" s="1019">
        <f>VLOOKUP(年度マスタ!$K$4&amp;"_"&amp;AI$33,データシート1!$A:$BS,MATCH("aa_"&amp;$S45,データシート1!$A$1:$BS$1,0),0)</f>
        <v>6.15100876172467</v>
      </c>
      <c r="AJ45" s="1019">
        <f>VLOOKUP(年度マスタ!$K$4&amp;"_"&amp;AJ$33,データシート1!$A:$BS,MATCH("aa_"&amp;$S45,データシート1!$A$1:$BS$1,0),0)</f>
        <v>5.9235580902459199</v>
      </c>
      <c r="AK45" s="1020">
        <f>VLOOKUP(年度マスタ!$K$4&amp;"_"&amp;AK$33,データシート1!$A:$BS,MATCH("aa_"&amp;$S45,データシート1!$A$1:$BS$1,0),0)</f>
        <v>5.9859933280755193</v>
      </c>
      <c r="AL45" s="373"/>
      <c r="AW45" s="19" t="str">
        <f>AW48</f>
        <v>宜野湾市</v>
      </c>
      <c r="AX45" s="407">
        <f t="shared" ref="AX45:BB45" si="15">AX48/$BC48</f>
        <v>4.3567516545548829E-2</v>
      </c>
      <c r="AY45" s="407">
        <f t="shared" si="15"/>
        <v>0.35254984878569101</v>
      </c>
      <c r="AZ45" s="407">
        <f t="shared" si="15"/>
        <v>0.29189944282331237</v>
      </c>
      <c r="BA45" s="407">
        <f t="shared" si="15"/>
        <v>0.28565294567792837</v>
      </c>
      <c r="BB45" s="407">
        <f t="shared" si="15"/>
        <v>2.6330246167519417E-2</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10.696879124534606</v>
      </c>
      <c r="Y47" s="1022">
        <f>VLOOKUP(年度マスタ!$K$4&amp;"_"&amp;Y$33,データシート1!$A:$BS,MATCH("aa_"&amp;$S47,データシート1!$A$1:$BS$1,0),0)</f>
        <v>10.115445611715652</v>
      </c>
      <c r="Z47" s="1022">
        <f>VLOOKUP(年度マスタ!$K$4&amp;"_"&amp;Z$33,データシート1!$A:$BS,MATCH("aa_"&amp;$S47,データシート1!$A$1:$BS$1,0),0)</f>
        <v>12.92772500121117</v>
      </c>
      <c r="AA47" s="1022">
        <f>VLOOKUP(年度マスタ!$K$4&amp;"_"&amp;AA$33,データシート1!$A:$BS,MATCH("aa_"&amp;$S47,データシート1!$A$1:$BS$1,0),0)</f>
        <v>11.523066921602908</v>
      </c>
      <c r="AB47" s="1022">
        <f>VLOOKUP(年度マスタ!$K$4&amp;"_"&amp;AB$33,データシート1!$A:$BS,MATCH("aa_"&amp;$S47,データシート1!$A$1:$BS$1,0),0)</f>
        <v>13.13200163377887</v>
      </c>
      <c r="AC47" s="1022">
        <f>VLOOKUP(年度マスタ!$K$4&amp;"_"&amp;AC$33,データシート1!$A:$BS,MATCH("aa_"&amp;$S47,データシート1!$A$1:$BS$1,0),0)</f>
        <v>12.256872671376151</v>
      </c>
      <c r="AD47" s="1022">
        <f>VLOOKUP(年度マスタ!$K$4&amp;"_"&amp;AD$33,データシート1!$A:$BS,MATCH("aa_"&amp;$S47,データシート1!$A$1:$BS$1,0),0)</f>
        <v>14.440297194531137</v>
      </c>
      <c r="AE47" s="1022">
        <f>VLOOKUP(年度マスタ!$K$4&amp;"_"&amp;AE$33,データシート1!$A:$BS,MATCH("aa_"&amp;$S47,データシート1!$A$1:$BS$1,0),0)</f>
        <v>13.632776092538698</v>
      </c>
      <c r="AF47" s="1022">
        <f>VLOOKUP(年度マスタ!$K$4&amp;"_"&amp;AF$33,データシート1!$A:$BS,MATCH("aa_"&amp;$S47,データシート1!$A$1:$BS$1,0),0)</f>
        <v>11.45233334741242</v>
      </c>
      <c r="AG47" s="1022">
        <f>VLOOKUP(年度マスタ!$K$4&amp;"_"&amp;AG$33,データシート1!$A:$BS,MATCH("aa_"&amp;$S47,データシート1!$A$1:$BS$1,0),0)</f>
        <v>14.714265089211992</v>
      </c>
      <c r="AH47" s="1022">
        <f>VLOOKUP(年度マスタ!$K$4&amp;"_"&amp;AH$33,データシート1!$A:$BS,MATCH("aa_"&amp;$S47,データシート1!$A$1:$BS$1,0),0)</f>
        <v>14.684981802351292</v>
      </c>
      <c r="AI47" s="1022">
        <f>VLOOKUP(年度マスタ!$K$4&amp;"_"&amp;AI$33,データシート1!$A:$BS,MATCH("aa_"&amp;$S47,データシート1!$A$1:$BS$1,0),0)</f>
        <v>16.28550805113893</v>
      </c>
      <c r="AJ47" s="1022">
        <f>VLOOKUP(年度マスタ!$K$4&amp;"_"&amp;AJ$33,データシート1!$A:$BS,MATCH("aa_"&amp;$S47,データシート1!$A$1:$BS$1,0),0)</f>
        <v>14.040251084298861</v>
      </c>
      <c r="AK47" s="1023">
        <f>VLOOKUP(年度マスタ!$K$4&amp;"_"&amp;AK$33,データシート1!$A:$BS,MATCH("aa_"&amp;$S47,データシート1!$A$1:$BS$1,0),0)</f>
        <v>12.982827338638209</v>
      </c>
      <c r="AL47" s="373"/>
      <c r="AW47" s="19" t="str">
        <f>年度マスタ!I4</f>
        <v>沖縄県</v>
      </c>
      <c r="AX47" s="408">
        <f>SUM(AY38:BA38)</f>
        <v>962.95245578896197</v>
      </c>
      <c r="AY47" s="408">
        <f t="shared" si="17"/>
        <v>3169.0033328546256</v>
      </c>
      <c r="AZ47" s="408">
        <f t="shared" si="17"/>
        <v>2124.7839764429978</v>
      </c>
      <c r="BA47" s="408">
        <f>SUM(BD38:BG38)</f>
        <v>2558.346258091166</v>
      </c>
      <c r="BB47" s="408">
        <f>BH38</f>
        <v>200.40627506996796</v>
      </c>
      <c r="BC47" s="408">
        <f>SUM(AX47:BB47)</f>
        <v>9015.4922982477201</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1640</v>
      </c>
      <c r="AL48" s="411"/>
      <c r="AW48" s="19" t="str">
        <f>年度マスタ!J4</f>
        <v>宜野湾市</v>
      </c>
      <c r="AX48" s="408">
        <f>SUM(AY39:BA39)</f>
        <v>21.482121408415683</v>
      </c>
      <c r="AY48" s="408">
        <f>BB39</f>
        <v>173.83406846738364</v>
      </c>
      <c r="AZ48" s="408">
        <f>BC39</f>
        <v>143.92877462325634</v>
      </c>
      <c r="BA48" s="408">
        <f>SUM(BD39:BG39)</f>
        <v>140.8487732668749</v>
      </c>
      <c r="BB48" s="408">
        <f>BH39</f>
        <v>12.982827338638209</v>
      </c>
      <c r="BC48" s="408">
        <f>SUM(AX48:BB48)</f>
        <v>493.07656510456877</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493.07656510456877</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21.482121408415683</v>
      </c>
      <c r="P52" s="501">
        <f t="shared" ref="P52:P64" si="18">O52/$O$51</f>
        <v>4.3567516545548829E-2</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12.481668300305282</v>
      </c>
      <c r="P53" s="502">
        <f t="shared" si="18"/>
        <v>2.5313854244235361E-2</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8.615378017338422</v>
      </c>
      <c r="P54" s="502">
        <f t="shared" si="18"/>
        <v>1.7472698211709419E-2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0.38507509077198121</v>
      </c>
      <c r="P55" s="502">
        <f t="shared" si="18"/>
        <v>7.809640896040491E-4</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173.83406846738364</v>
      </c>
      <c r="P56" s="501">
        <f t="shared" si="18"/>
        <v>0.35254984878569101</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143.92877462325634</v>
      </c>
      <c r="P57" s="501">
        <f t="shared" si="18"/>
        <v>0.29189944282331237</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140.8487732668749</v>
      </c>
      <c r="P58" s="501">
        <f t="shared" si="18"/>
        <v>0.28565294567792837</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134.86277993879938</v>
      </c>
      <c r="P59" s="502">
        <f t="shared" si="18"/>
        <v>0.27351285679172049</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81.878312123172734</v>
      </c>
      <c r="P60" s="502">
        <f t="shared" si="18"/>
        <v>0.16605597977630202</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52.984467815626637</v>
      </c>
      <c r="P61" s="502">
        <f t="shared" si="18"/>
        <v>0.10745687701541849</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5.9859933280755193</v>
      </c>
      <c r="P62" s="502">
        <f t="shared" si="18"/>
        <v>1.2140088886207856E-2</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12.982827338638209</v>
      </c>
      <c r="P64" s="679">
        <f t="shared" si="18"/>
        <v>2.6330246167519417E-2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宜野湾市</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73.342200000000005</v>
      </c>
      <c r="AI7" s="88">
        <f>VLOOKUP(年度マスタ!$K$4&amp;"_"&amp;$AG7,データシート1!$A:$BS,MATCH("ab_"&amp;AI$2,データシート1!$A$1:$BS$1,0),0)</f>
        <v>2617</v>
      </c>
      <c r="AJ7" s="88">
        <f>VLOOKUP(年度マスタ!$K$4&amp;"_"&amp;$AG7,データシート1!$A:$BS,MATCH("ab_"&amp;AJ$2,データシート1!$A$1:$BS$1,0),0)</f>
        <v>3</v>
      </c>
      <c r="AK7" s="88">
        <f>VLOOKUP(年度マスタ!$K$4&amp;"_"&amp;$AG7,データシート1!$A:$BS,MATCH("ab_"&amp;AK$2,データシート1!$A$1:$BS$1,0),0)</f>
        <v>26039</v>
      </c>
      <c r="AL7" s="88">
        <f>VLOOKUP(年度マスタ!$K$4&amp;"_"&amp;$AG7,データシート1!$A:$BS,MATCH("ab_"&amp;AL$2,データシート1!$A$1:$BS$1,0),0)</f>
        <v>37325</v>
      </c>
      <c r="AM7" s="88">
        <f>VLOOKUP(年度マスタ!$K$4&amp;"_"&amp;$AG7,データシート1!$A:$BS,MATCH("ab_"&amp;AM$2,データシート1!$A$1:$BS$1,0),0)</f>
        <v>46895</v>
      </c>
      <c r="AN7" s="88">
        <f>VLOOKUP(年度マスタ!$K$4&amp;"_"&amp;$AG7,データシート1!$A:$BS,MATCH("ab_"&amp;AN$2,データシート1!$A$1:$BS$1,0),0)</f>
        <v>12020</v>
      </c>
      <c r="AO7" s="88">
        <f>VLOOKUP(年度マスタ!$K$4&amp;"_"&amp;$AG7,データシート1!$A:$BS,MATCH("ab_"&amp;AO$2,データシート1!$A$1:$BS$1,0),0)</f>
        <v>91264</v>
      </c>
      <c r="AP7" s="88">
        <f>VLOOKUP(年度マスタ!$K$4&amp;"_"&amp;$AG7,データシート1!$A:$BS,MATCH("ab_"&amp;AP$2,データシート1!$A$1:$BS$1,0),0)</f>
        <v>0</v>
      </c>
      <c r="AQ7" s="1073">
        <f>VLOOKUP(年度マスタ!$K$4&amp;"_"&amp;$AG7,データシート1!$A:$BS,MATCH("ab_"&amp;AQ$2,データシート1!$A$1:$BS$1,0),0)</f>
        <v>10.696879124534606</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66.806600000000003</v>
      </c>
      <c r="AI8" s="88">
        <f>VLOOKUP(年度マスタ!$K$4&amp;"_"&amp;$AG8,データシート1!$A:$BS,MATCH("ab_"&amp;AI$2,データシート1!$A$1:$BS$1,0),0)</f>
        <v>2946</v>
      </c>
      <c r="AJ8" s="88">
        <f>VLOOKUP(年度マスタ!$K$4&amp;"_"&amp;$AG8,データシート1!$A:$BS,MATCH("ab_"&amp;AJ$2,データシート1!$A$1:$BS$1,0),0)</f>
        <v>0</v>
      </c>
      <c r="AK8" s="88">
        <f>VLOOKUP(年度マスタ!$K$4&amp;"_"&amp;$AG8,データシート1!$A:$BS,MATCH("ab_"&amp;AK$2,データシート1!$A$1:$BS$1,0),0)</f>
        <v>27003</v>
      </c>
      <c r="AL8" s="88">
        <f>VLOOKUP(年度マスタ!$K$4&amp;"_"&amp;$AG8,データシート1!$A:$BS,MATCH("ab_"&amp;AL$2,データシート1!$A$1:$BS$1,0),0)</f>
        <v>38067</v>
      </c>
      <c r="AM8" s="88">
        <f>VLOOKUP(年度マスタ!$K$4&amp;"_"&amp;$AG8,データシート1!$A:$BS,MATCH("ab_"&amp;AM$2,データシート1!$A$1:$BS$1,0),0)</f>
        <v>47844</v>
      </c>
      <c r="AN8" s="88">
        <f>VLOOKUP(年度マスタ!$K$4&amp;"_"&amp;$AG8,データシート1!$A:$BS,MATCH("ab_"&amp;AN$2,データシート1!$A$1:$BS$1,0),0)</f>
        <v>11968</v>
      </c>
      <c r="AO8" s="88">
        <f>VLOOKUP(年度マスタ!$K$4&amp;"_"&amp;$AG8,データシート1!$A:$BS,MATCH("ab_"&amp;AO$2,データシート1!$A$1:$BS$1,0),0)</f>
        <v>92062</v>
      </c>
      <c r="AP8" s="88">
        <f>VLOOKUP(年度マスタ!$K$4&amp;"_"&amp;$AG8,データシート1!$A:$BS,MATCH("ab_"&amp;AP$2,データシート1!$A$1:$BS$1,0),0)</f>
        <v>0</v>
      </c>
      <c r="AQ8" s="1073">
        <f>VLOOKUP(年度マスタ!$K$4&amp;"_"&amp;$AG8,データシート1!$A:$BS,MATCH("ab_"&amp;AQ$2,データシート1!$A$1:$BS$1,0),0)</f>
        <v>10.115445611715652</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59.115200000000002</v>
      </c>
      <c r="AI9" s="88">
        <f>VLOOKUP(年度マスタ!$K$4&amp;"_"&amp;$AG9,データシート1!$A:$BS,MATCH("ab_"&amp;AI$2,データシート1!$A$1:$BS$1,0),0)</f>
        <v>2946</v>
      </c>
      <c r="AJ9" s="88">
        <f>VLOOKUP(年度マスタ!$K$4&amp;"_"&amp;$AG9,データシート1!$A:$BS,MATCH("ab_"&amp;AJ$2,データシート1!$A$1:$BS$1,0),0)</f>
        <v>0</v>
      </c>
      <c r="AK9" s="88">
        <f>VLOOKUP(年度マスタ!$K$4&amp;"_"&amp;$AG9,データシート1!$A:$BS,MATCH("ab_"&amp;AK$2,データシート1!$A$1:$BS$1,0),0)</f>
        <v>27003</v>
      </c>
      <c r="AL9" s="88">
        <f>VLOOKUP(年度マスタ!$K$4&amp;"_"&amp;$AG9,データシート1!$A:$BS,MATCH("ab_"&amp;AL$2,データシート1!$A$1:$BS$1,0),0)</f>
        <v>38567</v>
      </c>
      <c r="AM9" s="88">
        <f>VLOOKUP(年度マスタ!$K$4&amp;"_"&amp;$AG9,データシート1!$A:$BS,MATCH("ab_"&amp;AM$2,データシート1!$A$1:$BS$1,0),0)</f>
        <v>48737</v>
      </c>
      <c r="AN9" s="88">
        <f>VLOOKUP(年度マスタ!$K$4&amp;"_"&amp;$AG9,データシート1!$A:$BS,MATCH("ab_"&amp;AN$2,データシート1!$A$1:$BS$1,0),0)</f>
        <v>11861</v>
      </c>
      <c r="AO9" s="88">
        <f>VLOOKUP(年度マスタ!$K$4&amp;"_"&amp;$AG9,データシート1!$A:$BS,MATCH("ab_"&amp;AO$2,データシート1!$A$1:$BS$1,0),0)</f>
        <v>92467</v>
      </c>
      <c r="AP9" s="88">
        <f>VLOOKUP(年度マスタ!$K$4&amp;"_"&amp;$AG9,データシート1!$A:$BS,MATCH("ab_"&amp;AP$2,データシート1!$A$1:$BS$1,0),0)</f>
        <v>0</v>
      </c>
      <c r="AQ9" s="1073">
        <f>VLOOKUP(年度マスタ!$K$4&amp;"_"&amp;$AG9,データシート1!$A:$BS,MATCH("ab_"&amp;AQ$2,データシート1!$A$1:$BS$1,0),0)</f>
        <v>12.92772500121117</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154.12739999999999</v>
      </c>
      <c r="AI10" s="88">
        <f>VLOOKUP(年度マスタ!$K$4&amp;"_"&amp;$AG10,データシート1!$A:$BS,MATCH("ab_"&amp;AI$2,データシート1!$A$1:$BS$1,0),0)</f>
        <v>2946</v>
      </c>
      <c r="AJ10" s="88">
        <f>VLOOKUP(年度マスタ!$K$4&amp;"_"&amp;$AG10,データシート1!$A:$BS,MATCH("ab_"&amp;AJ$2,データシート1!$A$1:$BS$1,0),0)</f>
        <v>0</v>
      </c>
      <c r="AK10" s="88">
        <f>VLOOKUP(年度マスタ!$K$4&amp;"_"&amp;$AG10,データシート1!$A:$BS,MATCH("ab_"&amp;AK$2,データシート1!$A$1:$BS$1,0),0)</f>
        <v>27003</v>
      </c>
      <c r="AL10" s="88">
        <f>VLOOKUP(年度マスタ!$K$4&amp;"_"&amp;$AG10,データシート1!$A:$BS,MATCH("ab_"&amp;AL$2,データシート1!$A$1:$BS$1,0),0)</f>
        <v>39396</v>
      </c>
      <c r="AM10" s="88">
        <f>VLOOKUP(年度マスタ!$K$4&amp;"_"&amp;$AG10,データシート1!$A:$BS,MATCH("ab_"&amp;AM$2,データシート1!$A$1:$BS$1,0),0)</f>
        <v>49734</v>
      </c>
      <c r="AN10" s="88">
        <f>VLOOKUP(年度マスタ!$K$4&amp;"_"&amp;$AG10,データシート1!$A:$BS,MATCH("ab_"&amp;AN$2,データシート1!$A$1:$BS$1,0),0)</f>
        <v>11795</v>
      </c>
      <c r="AO10" s="88">
        <f>VLOOKUP(年度マスタ!$K$4&amp;"_"&amp;$AG10,データシート1!$A:$BS,MATCH("ab_"&amp;AO$2,データシート1!$A$1:$BS$1,0),0)</f>
        <v>93751</v>
      </c>
      <c r="AP10" s="88">
        <f>VLOOKUP(年度マスタ!$K$4&amp;"_"&amp;$AG10,データシート1!$A:$BS,MATCH("ab_"&amp;AP$2,データシート1!$A$1:$BS$1,0),0)</f>
        <v>0</v>
      </c>
      <c r="AQ10" s="1073">
        <f>VLOOKUP(年度マスタ!$K$4&amp;"_"&amp;$AG10,データシート1!$A:$BS,MATCH("ab_"&amp;AQ$2,データシート1!$A$1:$BS$1,0),0)</f>
        <v>11.523066921602908</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51.112000000000002</v>
      </c>
      <c r="AI11" s="88">
        <f>VLOOKUP(年度マスタ!$K$4&amp;"_"&amp;$AG11,データシート1!$A:$BS,MATCH("ab_"&amp;AI$2,データシート1!$A$1:$BS$1,0),0)</f>
        <v>2946</v>
      </c>
      <c r="AJ11" s="88">
        <f>VLOOKUP(年度マスタ!$K$4&amp;"_"&amp;$AG11,データシート1!$A:$BS,MATCH("ab_"&amp;AJ$2,データシート1!$A$1:$BS$1,0),0)</f>
        <v>0</v>
      </c>
      <c r="AK11" s="88">
        <f>VLOOKUP(年度マスタ!$K$4&amp;"_"&amp;$AG11,データシート1!$A:$BS,MATCH("ab_"&amp;AK$2,データシート1!$A$1:$BS$1,0),0)</f>
        <v>27003</v>
      </c>
      <c r="AL11" s="88">
        <f>VLOOKUP(年度マスタ!$K$4&amp;"_"&amp;$AG11,データシート1!$A:$BS,MATCH("ab_"&amp;AL$2,データシート1!$A$1:$BS$1,0),0)</f>
        <v>40008</v>
      </c>
      <c r="AM11" s="88">
        <f>VLOOKUP(年度マスタ!$K$4&amp;"_"&amp;$AG11,データシート1!$A:$BS,MATCH("ab_"&amp;AM$2,データシート1!$A$1:$BS$1,0),0)</f>
        <v>51248</v>
      </c>
      <c r="AN11" s="88">
        <f>VLOOKUP(年度マスタ!$K$4&amp;"_"&amp;$AG11,データシート1!$A:$BS,MATCH("ab_"&amp;AN$2,データシート1!$A$1:$BS$1,0),0)</f>
        <v>11599</v>
      </c>
      <c r="AO11" s="88">
        <f>VLOOKUP(年度マスタ!$K$4&amp;"_"&amp;$AG11,データシート1!$A:$BS,MATCH("ab_"&amp;AO$2,データシート1!$A$1:$BS$1,0),0)</f>
        <v>94961</v>
      </c>
      <c r="AP11" s="88">
        <f>VLOOKUP(年度マスタ!$K$4&amp;"_"&amp;$AG11,データシート1!$A:$BS,MATCH("ab_"&amp;AP$2,データシート1!$A$1:$BS$1,0),0)</f>
        <v>0</v>
      </c>
      <c r="AQ11" s="1073">
        <f>VLOOKUP(年度マスタ!$K$4&amp;"_"&amp;$AG11,データシート1!$A:$BS,MATCH("ab_"&amp;AQ$2,データシート1!$A$1:$BS$1,0),0)</f>
        <v>13.13200163377887</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52.734900000000003</v>
      </c>
      <c r="AI12" s="88">
        <f>VLOOKUP(年度マスタ!$K$4&amp;"_"&amp;$AG12,データシート1!$A:$BS,MATCH("ab_"&amp;AI$2,データシート1!$A$1:$BS$1,0),0)</f>
        <v>2946</v>
      </c>
      <c r="AJ12" s="88">
        <f>VLOOKUP(年度マスタ!$K$4&amp;"_"&amp;$AG12,データシート1!$A:$BS,MATCH("ab_"&amp;AJ$2,データシート1!$A$1:$BS$1,0),0)</f>
        <v>0</v>
      </c>
      <c r="AK12" s="88">
        <f>VLOOKUP(年度マスタ!$K$4&amp;"_"&amp;$AG12,データシート1!$A:$BS,MATCH("ab_"&amp;AK$2,データシート1!$A$1:$BS$1,0),0)</f>
        <v>27003</v>
      </c>
      <c r="AL12" s="88">
        <f>VLOOKUP(年度マスタ!$K$4&amp;"_"&amp;$AG12,データシート1!$A:$BS,MATCH("ab_"&amp;AL$2,データシート1!$A$1:$BS$1,0),0)</f>
        <v>40603</v>
      </c>
      <c r="AM12" s="88">
        <f>VLOOKUP(年度マスタ!$K$4&amp;"_"&amp;$AG12,データシート1!$A:$BS,MATCH("ab_"&amp;AM$2,データシート1!$A$1:$BS$1,0),0)</f>
        <v>52938</v>
      </c>
      <c r="AN12" s="88">
        <f>VLOOKUP(年度マスタ!$K$4&amp;"_"&amp;$AG12,データシート1!$A:$BS,MATCH("ab_"&amp;AN$2,データシート1!$A$1:$BS$1,0),0)</f>
        <v>11439</v>
      </c>
      <c r="AO12" s="88">
        <f>VLOOKUP(年度マスタ!$K$4&amp;"_"&amp;$AG12,データシート1!$A:$BS,MATCH("ab_"&amp;AO$2,データシート1!$A$1:$BS$1,0),0)</f>
        <v>95913</v>
      </c>
      <c r="AP12" s="88">
        <f>VLOOKUP(年度マスタ!$K$4&amp;"_"&amp;$AG12,データシート1!$A:$BS,MATCH("ab_"&amp;AP$2,データシート1!$A$1:$BS$1,0),0)</f>
        <v>0</v>
      </c>
      <c r="AQ12" s="1073">
        <f>VLOOKUP(年度マスタ!$K$4&amp;"_"&amp;$AG12,データシート1!$A:$BS,MATCH("ab_"&amp;AQ$2,データシート1!$A$1:$BS$1,0),0)</f>
        <v>12.256872671376151</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53.817300000000003</v>
      </c>
      <c r="AI13" s="88">
        <f>VLOOKUP(年度マスタ!$K$4&amp;"_"&amp;$AG13,データシート1!$A:$BS,MATCH("ab_"&amp;AI$2,データシート1!$A$1:$BS$1,0),0)</f>
        <v>3023</v>
      </c>
      <c r="AJ13" s="88">
        <f>VLOOKUP(年度マスタ!$K$4&amp;"_"&amp;$AG13,データシート1!$A:$BS,MATCH("ab_"&amp;AJ$2,データシート1!$A$1:$BS$1,0),0)</f>
        <v>58</v>
      </c>
      <c r="AK13" s="88">
        <f>VLOOKUP(年度マスタ!$K$4&amp;"_"&amp;$AG13,データシート1!$A:$BS,MATCH("ab_"&amp;AK$2,データシート1!$A$1:$BS$1,0),0)</f>
        <v>30140</v>
      </c>
      <c r="AL13" s="88">
        <f>VLOOKUP(年度マスタ!$K$4&amp;"_"&amp;$AG13,データシート1!$A:$BS,MATCH("ab_"&amp;AL$2,データシート1!$A$1:$BS$1,0),0)</f>
        <v>41208</v>
      </c>
      <c r="AM13" s="88">
        <f>VLOOKUP(年度マスタ!$K$4&amp;"_"&amp;$AG13,データシート1!$A:$BS,MATCH("ab_"&amp;AM$2,データシート1!$A$1:$BS$1,0),0)</f>
        <v>54143</v>
      </c>
      <c r="AN13" s="88">
        <f>VLOOKUP(年度マスタ!$K$4&amp;"_"&amp;$AG13,データシート1!$A:$BS,MATCH("ab_"&amp;AN$2,データシート1!$A$1:$BS$1,0),0)</f>
        <v>11324</v>
      </c>
      <c r="AO13" s="88">
        <f>VLOOKUP(年度マスタ!$K$4&amp;"_"&amp;$AG13,データシート1!$A:$BS,MATCH("ab_"&amp;AO$2,データシート1!$A$1:$BS$1,0),0)</f>
        <v>96663</v>
      </c>
      <c r="AP13" s="88">
        <f>VLOOKUP(年度マスタ!$K$4&amp;"_"&amp;$AG13,データシート1!$A:$BS,MATCH("ab_"&amp;AP$2,データシート1!$A$1:$BS$1,0),0)</f>
        <v>0</v>
      </c>
      <c r="AQ13" s="1073">
        <f>VLOOKUP(年度マスタ!$K$4&amp;"_"&amp;$AG13,データシート1!$A:$BS,MATCH("ab_"&amp;AQ$2,データシート1!$A$1:$BS$1,0),0)</f>
        <v>14.440297194531137</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172.07169999999999</v>
      </c>
      <c r="AI14" s="88">
        <f>VLOOKUP(年度マスタ!$K$4&amp;"_"&amp;$AG14,データシート1!$A:$BS,MATCH("ab_"&amp;AI$2,データシート1!$A$1:$BS$1,0),0)</f>
        <v>3023</v>
      </c>
      <c r="AJ14" s="88">
        <f>VLOOKUP(年度マスタ!$K$4&amp;"_"&amp;$AG14,データシート1!$A:$BS,MATCH("ab_"&amp;AJ$2,データシート1!$A$1:$BS$1,0),0)</f>
        <v>58</v>
      </c>
      <c r="AK14" s="88">
        <f>VLOOKUP(年度マスタ!$K$4&amp;"_"&amp;$AG14,データシート1!$A:$BS,MATCH("ab_"&amp;AK$2,データシート1!$A$1:$BS$1,0),0)</f>
        <v>30140</v>
      </c>
      <c r="AL14" s="88">
        <f>VLOOKUP(年度マスタ!$K$4&amp;"_"&amp;$AG14,データシート1!$A:$BS,MATCH("ab_"&amp;AL$2,データシート1!$A$1:$BS$1,0),0)</f>
        <v>41938</v>
      </c>
      <c r="AM14" s="88">
        <f>VLOOKUP(年度マスタ!$K$4&amp;"_"&amp;$AG14,データシート1!$A:$BS,MATCH("ab_"&amp;AM$2,データシート1!$A$1:$BS$1,0),0)</f>
        <v>55122</v>
      </c>
      <c r="AN14" s="88">
        <f>VLOOKUP(年度マスタ!$K$4&amp;"_"&amp;$AG14,データシート1!$A:$BS,MATCH("ab_"&amp;AN$2,データシート1!$A$1:$BS$1,0),0)</f>
        <v>11230</v>
      </c>
      <c r="AO14" s="88">
        <f>VLOOKUP(年度マスタ!$K$4&amp;"_"&amp;$AG14,データシート1!$A:$BS,MATCH("ab_"&amp;AO$2,データシート1!$A$1:$BS$1,0),0)</f>
        <v>97509</v>
      </c>
      <c r="AP14" s="88">
        <f>VLOOKUP(年度マスタ!$K$4&amp;"_"&amp;$AG14,データシート1!$A:$BS,MATCH("ab_"&amp;AP$2,データシート1!$A$1:$BS$1,0),0)</f>
        <v>0</v>
      </c>
      <c r="AQ14" s="1073">
        <f>VLOOKUP(年度マスタ!$K$4&amp;"_"&amp;$AG14,データシート1!$A:$BS,MATCH("ab_"&amp;AQ$2,データシート1!$A$1:$BS$1,0),0)</f>
        <v>13.632776092538698</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62.018099999999997</v>
      </c>
      <c r="AI15" s="88">
        <f>VLOOKUP(年度マスタ!$K$4&amp;"_"&amp;$AG15,データシート1!$A:$BS,MATCH("ab_"&amp;AI$2,データシート1!$A$1:$BS$1,0),0)</f>
        <v>3023</v>
      </c>
      <c r="AJ15" s="88">
        <f>VLOOKUP(年度マスタ!$K$4&amp;"_"&amp;$AG15,データシート1!$A:$BS,MATCH("ab_"&amp;AJ$2,データシート1!$A$1:$BS$1,0),0)</f>
        <v>58</v>
      </c>
      <c r="AK15" s="88">
        <f>VLOOKUP(年度マスタ!$K$4&amp;"_"&amp;$AG15,データシート1!$A:$BS,MATCH("ab_"&amp;AK$2,データシート1!$A$1:$BS$1,0),0)</f>
        <v>30140</v>
      </c>
      <c r="AL15" s="88">
        <f>VLOOKUP(年度マスタ!$K$4&amp;"_"&amp;$AG15,データシート1!$A:$BS,MATCH("ab_"&amp;AL$2,データシート1!$A$1:$BS$1,0),0)</f>
        <v>42696</v>
      </c>
      <c r="AM15" s="88">
        <f>VLOOKUP(年度マスタ!$K$4&amp;"_"&amp;$AG15,データシート1!$A:$BS,MATCH("ab_"&amp;AM$2,データシート1!$A$1:$BS$1,0),0)</f>
        <v>56053</v>
      </c>
      <c r="AN15" s="88">
        <f>VLOOKUP(年度マスタ!$K$4&amp;"_"&amp;$AG15,データシート1!$A:$BS,MATCH("ab_"&amp;AN$2,データシート1!$A$1:$BS$1,0),0)</f>
        <v>11271</v>
      </c>
      <c r="AO15" s="88">
        <f>VLOOKUP(年度マスタ!$K$4&amp;"_"&amp;$AG15,データシート1!$A:$BS,MATCH("ab_"&amp;AO$2,データシート1!$A$1:$BS$1,0),0)</f>
        <v>98151</v>
      </c>
      <c r="AP15" s="88">
        <f>VLOOKUP(年度マスタ!$K$4&amp;"_"&amp;$AG15,データシート1!$A:$BS,MATCH("ab_"&amp;AP$2,データシート1!$A$1:$BS$1,0),0)</f>
        <v>0</v>
      </c>
      <c r="AQ15" s="1073">
        <f>VLOOKUP(年度マスタ!$K$4&amp;"_"&amp;$AG15,データシート1!$A:$BS,MATCH("ab_"&amp;AQ$2,データシート1!$A$1:$BS$1,0),0)</f>
        <v>11.45233334741242</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64.878100000000003</v>
      </c>
      <c r="AI16" s="88">
        <f>VLOOKUP(年度マスタ!$K$4&amp;"_"&amp;$AG16,データシート1!$A:$BS,MATCH("ab_"&amp;AI$2,データシート1!$A$1:$BS$1,0),0)</f>
        <v>3023</v>
      </c>
      <c r="AJ16" s="88">
        <f>VLOOKUP(年度マスタ!$K$4&amp;"_"&amp;$AG16,データシート1!$A:$BS,MATCH("ab_"&amp;AJ$2,データシート1!$A$1:$BS$1,0),0)</f>
        <v>58</v>
      </c>
      <c r="AK16" s="88">
        <f>VLOOKUP(年度マスタ!$K$4&amp;"_"&amp;$AG16,データシート1!$A:$BS,MATCH("ab_"&amp;AK$2,データシート1!$A$1:$BS$1,0),0)</f>
        <v>30140</v>
      </c>
      <c r="AL16" s="88">
        <f>VLOOKUP(年度マスタ!$K$4&amp;"_"&amp;$AG16,データシート1!$A:$BS,MATCH("ab_"&amp;AL$2,データシート1!$A$1:$BS$1,0),0)</f>
        <v>43266</v>
      </c>
      <c r="AM16" s="88">
        <f>VLOOKUP(年度マスタ!$K$4&amp;"_"&amp;$AG16,データシート1!$A:$BS,MATCH("ab_"&amp;AM$2,データシート1!$A$1:$BS$1,0),0)</f>
        <v>56665</v>
      </c>
      <c r="AN16" s="88">
        <f>VLOOKUP(年度マスタ!$K$4&amp;"_"&amp;$AG16,データシート1!$A:$BS,MATCH("ab_"&amp;AN$2,データシート1!$A$1:$BS$1,0),0)</f>
        <v>11281</v>
      </c>
      <c r="AO16" s="88">
        <f>VLOOKUP(年度マスタ!$K$4&amp;"_"&amp;$AG16,データシート1!$A:$BS,MATCH("ab_"&amp;AO$2,データシート1!$A$1:$BS$1,0),0)</f>
        <v>98377</v>
      </c>
      <c r="AP16" s="88">
        <f>VLOOKUP(年度マスタ!$K$4&amp;"_"&amp;$AG16,データシート1!$A:$BS,MATCH("ab_"&amp;AP$2,データシート1!$A$1:$BS$1,0),0)</f>
        <v>0</v>
      </c>
      <c r="AQ16" s="1073">
        <f>VLOOKUP(年度マスタ!$K$4&amp;"_"&amp;$AG16,データシート1!$A:$BS,MATCH("ab_"&amp;AQ$2,データシート1!$A$1:$BS$1,0),0)</f>
        <v>14.71426508921199</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62.686100000000003</v>
      </c>
      <c r="AI17" s="187">
        <f>VLOOKUP(年度マスタ!$K$4&amp;"_"&amp;$AG17,データシート1!$A:$BS,MATCH("ab_"&amp;AI$2,データシート1!$A$1:$BS$1,0),0)</f>
        <v>3023</v>
      </c>
      <c r="AJ17" s="187">
        <f>VLOOKUP(年度マスタ!$K$4&amp;"_"&amp;$AG17,データシート1!$A:$BS,MATCH("ab_"&amp;AJ$2,データシート1!$A$1:$BS$1,0),0)</f>
        <v>58</v>
      </c>
      <c r="AK17" s="187">
        <f>VLOOKUP(年度マスタ!$K$4&amp;"_"&amp;$AG17,データシート1!$A:$BS,MATCH("ab_"&amp;AK$2,データシート1!$A$1:$BS$1,0),0)</f>
        <v>30140</v>
      </c>
      <c r="AL17" s="187">
        <f>VLOOKUP(年度マスタ!$K$4&amp;"_"&amp;$AG17,データシート1!$A:$BS,MATCH("ab_"&amp;AL$2,データシート1!$A$1:$BS$1,0),0)</f>
        <v>43999</v>
      </c>
      <c r="AM17" s="187">
        <f>VLOOKUP(年度マスタ!$K$4&amp;"_"&amp;$AG17,データシート1!$A:$BS,MATCH("ab_"&amp;AM$2,データシート1!$A$1:$BS$1,0),0)</f>
        <v>57463</v>
      </c>
      <c r="AN17" s="187">
        <f>VLOOKUP(年度マスタ!$K$4&amp;"_"&amp;$AG17,データシート1!$A:$BS,MATCH("ab_"&amp;AN$2,データシート1!$A$1:$BS$1,0),0)</f>
        <v>11319</v>
      </c>
      <c r="AO17" s="187">
        <f>VLOOKUP(年度マスタ!$K$4&amp;"_"&amp;$AG17,データシート1!$A:$BS,MATCH("ab_"&amp;AO$2,データシート1!$A$1:$BS$1,0),0)</f>
        <v>98689</v>
      </c>
      <c r="AP17" s="187">
        <f>VLOOKUP(年度マスタ!$K$4&amp;"_"&amp;$AG17,データシート1!$A:$BS,MATCH("ab_"&amp;AP$2,データシート1!$A$1:$BS$1,0),0)</f>
        <v>0</v>
      </c>
      <c r="AQ17" s="1074">
        <f>VLOOKUP(年度マスタ!$K$4&amp;"_"&amp;$AG17,データシート1!$A:$BS,MATCH("ab_"&amp;AQ$2,データシート1!$A$1:$BS$1,0),0)</f>
        <v>14.68498180235129</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52.2714</v>
      </c>
      <c r="AI18" s="88">
        <f>VLOOKUP(年度マスタ!$K$4&amp;"_"&amp;$AG18,データシート1!$A:$BS,MATCH("ab_"&amp;AI$2,データシート1!$A$1:$BS$1,0),0)</f>
        <v>3023</v>
      </c>
      <c r="AJ18" s="88">
        <f>VLOOKUP(年度マスタ!$K$4&amp;"_"&amp;$AG18,データシート1!$A:$BS,MATCH("ab_"&amp;AJ$2,データシート1!$A$1:$BS$1,0),0)</f>
        <v>58</v>
      </c>
      <c r="AK18" s="88">
        <f>VLOOKUP(年度マスタ!$K$4&amp;"_"&amp;$AG18,データシート1!$A:$BS,MATCH("ab_"&amp;AK$2,データシート1!$A$1:$BS$1,0),0)</f>
        <v>30140</v>
      </c>
      <c r="AL18" s="88">
        <f>VLOOKUP(年度マスタ!$K$4&amp;"_"&amp;$AG18,データシート1!$A:$BS,MATCH("ab_"&amp;AL$2,データシート1!$A$1:$BS$1,0),0)</f>
        <v>45006</v>
      </c>
      <c r="AM18" s="88">
        <f>VLOOKUP(年度マスタ!$K$4&amp;"_"&amp;$AG18,データシート1!$A:$BS,MATCH("ab_"&amp;AM$2,データシート1!$A$1:$BS$1,0),0)</f>
        <v>58151</v>
      </c>
      <c r="AN18" s="88">
        <f>VLOOKUP(年度マスタ!$K$4&amp;"_"&amp;$AG18,データシート1!$A:$BS,MATCH("ab_"&amp;AN$2,データシート1!$A$1:$BS$1,0),0)</f>
        <v>11273</v>
      </c>
      <c r="AO18" s="88">
        <f>VLOOKUP(年度マスタ!$K$4&amp;"_"&amp;$AG18,データシート1!$A:$BS,MATCH("ab_"&amp;AO$2,データシート1!$A$1:$BS$1,0),0)</f>
        <v>99678</v>
      </c>
      <c r="AP18" s="88">
        <f>VLOOKUP(年度マスタ!$K$4&amp;"_"&amp;$AG18,データシート1!$A:$BS,MATCH("ab_"&amp;AP$2,データシート1!$A$1:$BS$1,0),0)</f>
        <v>0</v>
      </c>
      <c r="AQ18" s="1073">
        <f>VLOOKUP(年度マスタ!$K$4&amp;"_"&amp;$AG18,データシート1!$A:$BS,MATCH("ab_"&amp;AQ$2,データシート1!$A$1:$BS$1,0),0)</f>
        <v>16.28550805113893</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188.8563</v>
      </c>
      <c r="AI19" s="88">
        <f>VLOOKUP(年度マスタ!$K$4&amp;"_"&amp;$AG19,データシート1!$A:$BS,MATCH("ab_"&amp;AI$2,データシート1!$A$1:$BS$1,0),0)</f>
        <v>3400</v>
      </c>
      <c r="AJ19" s="88">
        <f>VLOOKUP(年度マスタ!$K$4&amp;"_"&amp;$AG19,データシート1!$A:$BS,MATCH("ab_"&amp;AJ$2,データシート1!$A$1:$BS$1,0),0)</f>
        <v>9</v>
      </c>
      <c r="AK19" s="88">
        <f>VLOOKUP(年度マスタ!$K$4&amp;"_"&amp;$AG19,データシート1!$A:$BS,MATCH("ab_"&amp;AK$2,データシート1!$A$1:$BS$1,0),0)</f>
        <v>31550</v>
      </c>
      <c r="AL19" s="88">
        <f>VLOOKUP(年度マスタ!$K$4&amp;"_"&amp;$AG19,データシート1!$A:$BS,MATCH("ab_"&amp;AL$2,データシート1!$A$1:$BS$1,0),0)</f>
        <v>45984</v>
      </c>
      <c r="AM19" s="88">
        <f>VLOOKUP(年度マスタ!$K$4&amp;"_"&amp;$AG19,データシート1!$A:$BS,MATCH("ab_"&amp;AM$2,データシート1!$A$1:$BS$1,0),0)</f>
        <v>59409</v>
      </c>
      <c r="AN19" s="88">
        <f>VLOOKUP(年度マスタ!$K$4&amp;"_"&amp;$AG19,データシート1!$A:$BS,MATCH("ab_"&amp;AN$2,データシート1!$A$1:$BS$1,0),0)</f>
        <v>11495</v>
      </c>
      <c r="AO19" s="88">
        <f>VLOOKUP(年度マスタ!$K$4&amp;"_"&amp;$AG19,データシート1!$A:$BS,MATCH("ab_"&amp;AO$2,データシート1!$A$1:$BS$1,0),0)</f>
        <v>100462</v>
      </c>
      <c r="AP19" s="88">
        <f>VLOOKUP(年度マスタ!$K$4&amp;"_"&amp;$AG19,データシート1!$A:$BS,MATCH("ab_"&amp;AP$2,データシート1!$A$1:$BS$1,0),0)</f>
        <v>0</v>
      </c>
      <c r="AQ19" s="1073">
        <f>VLOOKUP(年度マスタ!$K$4&amp;"_"&amp;$AG19,データシート1!$A:$BS,MATCH("ab_"&amp;AQ$2,データシート1!$A$1:$BS$1,0),0)</f>
        <v>14.040251084298861</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84.689700000000002</v>
      </c>
      <c r="AI20" s="88">
        <f>VLOOKUP(年度マスタ!$K$4&amp;"_"&amp;$AG20,データシート1!$A:$BS,MATCH("ab_"&amp;AI$2,データシート1!$A$1:$BS$1,0),0)</f>
        <v>3400</v>
      </c>
      <c r="AJ20" s="88">
        <f>VLOOKUP(年度マスタ!$K$4&amp;"_"&amp;$AG20,データシート1!$A:$BS,MATCH("ab_"&amp;AJ$2,データシート1!$A$1:$BS$1,0),0)</f>
        <v>9</v>
      </c>
      <c r="AK20" s="88">
        <f>VLOOKUP(年度マスタ!$K$4&amp;"_"&amp;$AG20,データシート1!$A:$BS,MATCH("ab_"&amp;AK$2,データシート1!$A$1:$BS$1,0),0)</f>
        <v>31550</v>
      </c>
      <c r="AL20" s="88">
        <f>VLOOKUP(年度マスタ!$K$4&amp;"_"&amp;$AG20,データシート1!$A:$BS,MATCH("ab_"&amp;AL$2,データシート1!$A$1:$BS$1,0),0)</f>
        <v>46347</v>
      </c>
      <c r="AM20" s="88">
        <f>VLOOKUP(年度マスタ!$K$4&amp;"_"&amp;$AG20,データシート1!$A:$BS,MATCH("ab_"&amp;AM$2,データシート1!$A$1:$BS$1,0),0)</f>
        <v>60245</v>
      </c>
      <c r="AN20" s="88">
        <f>VLOOKUP(年度マスタ!$K$4&amp;"_"&amp;$AG20,データシート1!$A:$BS,MATCH("ab_"&amp;AN$2,データシート1!$A$1:$BS$1,0),0)</f>
        <v>11657</v>
      </c>
      <c r="AO20" s="88">
        <f>VLOOKUP(年度マスタ!$K$4&amp;"_"&amp;$AG20,データシート1!$A:$BS,MATCH("ab_"&amp;AO$2,データシート1!$A$1:$BS$1,0),0)</f>
        <v>100317</v>
      </c>
      <c r="AP20" s="88">
        <f>VLOOKUP(年度マスタ!$K$4&amp;"_"&amp;$AG20,データシート1!$A:$BS,MATCH("ab_"&amp;AP$2,データシート1!$A$1:$BS$1,0),0)</f>
        <v>0</v>
      </c>
      <c r="AQ20" s="1073">
        <f>VLOOKUP(年度マスタ!$K$4&amp;"_"&amp;$AG20,データシート1!$A:$BS,MATCH("ab_"&amp;AQ$2,データシート1!$A$1:$BS$1,0),0)</f>
        <v>12.982827338638209</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宜野湾市</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8.7490000000000006</v>
      </c>
      <c r="BE13" s="80" t="str">
        <f>年度マスタ!K4</f>
        <v>47205</v>
      </c>
      <c r="BF13" s="80" t="str">
        <f>年度マスタ!K4</f>
        <v>47205</v>
      </c>
      <c r="BG13" s="80" t="str">
        <f>年度マスタ!K4</f>
        <v>47205</v>
      </c>
      <c r="BH13" s="318" t="s">
        <v>108</v>
      </c>
      <c r="BI13" s="318" t="s">
        <v>108</v>
      </c>
      <c r="BJ13" s="318" t="s">
        <v>108</v>
      </c>
      <c r="BK13" s="318" t="str">
        <f>年度マスタ!K4</f>
        <v>47205</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8.7490000000000006</v>
      </c>
      <c r="AY14" s="80"/>
      <c r="BE14" s="80" t="str">
        <f>AP2</f>
        <v>宜野湾市</v>
      </c>
      <c r="BF14" s="80" t="str">
        <f>AP2</f>
        <v>宜野湾市</v>
      </c>
      <c r="BG14" s="80" t="str">
        <f>AP2</f>
        <v>宜野湾市</v>
      </c>
      <c r="BH14" s="80" t="s">
        <v>118</v>
      </c>
      <c r="BI14" s="80" t="s">
        <v>118</v>
      </c>
      <c r="BJ14" s="80" t="s">
        <v>118</v>
      </c>
      <c r="BK14" s="80" t="str">
        <f>AP2</f>
        <v>宜野湾市</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22.210999999999999</v>
      </c>
      <c r="AY17" s="201">
        <f>AX17</f>
        <v>22.210999999999999</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37.304000000000002</v>
      </c>
      <c r="G21" s="996">
        <f t="shared" ref="G21:O21" si="5">SUM(G22,G26,G27,G28)</f>
        <v>37.561999999999998</v>
      </c>
      <c r="H21" s="996">
        <f t="shared" si="5"/>
        <v>28.824999999999999</v>
      </c>
      <c r="I21" s="996">
        <f t="shared" si="5"/>
        <v>38.257999999999996</v>
      </c>
      <c r="J21" s="996">
        <f t="shared" si="5"/>
        <v>33.795999999999999</v>
      </c>
      <c r="K21" s="996">
        <f t="shared" si="5"/>
        <v>33.424999999999997</v>
      </c>
      <c r="L21" s="996">
        <f t="shared" si="5"/>
        <v>33.925999999999995</v>
      </c>
      <c r="M21" s="996">
        <f t="shared" si="5"/>
        <v>33.204000000000001</v>
      </c>
      <c r="N21" s="996">
        <f t="shared" si="5"/>
        <v>45.625</v>
      </c>
      <c r="O21" s="996">
        <f t="shared" si="5"/>
        <v>32.551000000000002</v>
      </c>
      <c r="P21" s="997">
        <f>SUM(P22,P26,P27,P28)</f>
        <v>30.96</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9：食料品製造業(N=1)</v>
      </c>
      <c r="BE21" s="961">
        <f>VLOOKUP(BE$13&amp;"_"&amp;$AV$8,データシート2!$A:$SI,MATCH($AV$5&amp;"_"&amp;$BA21&amp;$AV$6,データシート2!$A$1:$SI$1,0),0)</f>
        <v>1</v>
      </c>
      <c r="BF21" s="1071">
        <f>VLOOKUP(BF$13&amp;"_"&amp;$AW$8,データシート2!$A:$SI,MATCH($AW$5&amp;"_"&amp;$BA21&amp;$AW$6,データシート2!$A$1:$SI$1,0),0)</f>
        <v>8.7490000000000006</v>
      </c>
      <c r="BG21" s="1071">
        <f t="shared" si="2"/>
        <v>8.7490000000000006</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f t="shared" si="4"/>
        <v>0.98738474666250553</v>
      </c>
    </row>
    <row r="22" spans="2:63" ht="15.95" customHeight="1" thickBot="1">
      <c r="B22" s="325"/>
      <c r="C22" s="572"/>
      <c r="D22" s="456" t="s">
        <v>31</v>
      </c>
      <c r="E22" s="457"/>
      <c r="F22" s="998">
        <f>SUM(F23:F25)</f>
        <v>8.6159999999999997</v>
      </c>
      <c r="G22" s="998">
        <f t="shared" ref="G22:P22" si="6">SUM(G23:G25)</f>
        <v>8.7439999999999998</v>
      </c>
      <c r="H22" s="998">
        <f t="shared" si="6"/>
        <v>8.8550000000000004</v>
      </c>
      <c r="I22" s="998">
        <f t="shared" si="6"/>
        <v>8.7530000000000001</v>
      </c>
      <c r="J22" s="998">
        <f t="shared" si="6"/>
        <v>8.5180000000000007</v>
      </c>
      <c r="K22" s="998">
        <f t="shared" si="6"/>
        <v>8.4909999999999997</v>
      </c>
      <c r="L22" s="998">
        <f t="shared" si="6"/>
        <v>8.5190000000000001</v>
      </c>
      <c r="M22" s="998">
        <f t="shared" si="6"/>
        <v>8.5050000000000008</v>
      </c>
      <c r="N22" s="998">
        <f t="shared" si="6"/>
        <v>8.4540000000000006</v>
      </c>
      <c r="O22" s="998">
        <f t="shared" si="6"/>
        <v>0</v>
      </c>
      <c r="P22" s="999">
        <f t="shared" si="6"/>
        <v>8.7490000000000006</v>
      </c>
      <c r="Z22" s="313"/>
      <c r="AB22" s="312"/>
      <c r="AC22" s="571" t="s">
        <v>1377</v>
      </c>
      <c r="AP22" s="18" t="s">
        <v>1387</v>
      </c>
      <c r="AQ22" s="313"/>
      <c r="AV22" s="80" t="str">
        <f>AW22</f>
        <v>エネルギー起源CO2</v>
      </c>
      <c r="AW22" s="80" t="str">
        <f>D56</f>
        <v>エネルギー起源CO2</v>
      </c>
      <c r="AX22" s="201">
        <f>P56</f>
        <v>30.96</v>
      </c>
      <c r="AY22" s="201">
        <f>AX22</f>
        <v>30.96</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8.6159999999999997</v>
      </c>
      <c r="G23" s="1000">
        <f>IFERROR(VLOOKUP(年度マスタ!$K$4&amp;"_"&amp;G$20,データシート1!$A:$BT,MATCH("ba_"&amp;$E23,データシート1!$A$1:$BT$1,0),0),0)</f>
        <v>8.7439999999999998</v>
      </c>
      <c r="H23" s="1000">
        <f>IFERROR(VLOOKUP(年度マスタ!$K$4&amp;"_"&amp;H$20,データシート1!$A:$BT,MATCH("ba_"&amp;$E23,データシート1!$A$1:$BT$1,0),0),0)</f>
        <v>8.8550000000000004</v>
      </c>
      <c r="I23" s="1000">
        <f>IFERROR(VLOOKUP(年度マスタ!$K$4&amp;"_"&amp;I$20,データシート1!$A:$BT,MATCH("ba_"&amp;$E23,データシート1!$A$1:$BT$1,0),0),0)</f>
        <v>8.7530000000000001</v>
      </c>
      <c r="J23" s="1000">
        <f>IFERROR(VLOOKUP(年度マスタ!$K$4&amp;"_"&amp;J$20,データシート1!$A:$BT,MATCH("ba_"&amp;$E23,データシート1!$A$1:$BT$1,0),0),0)</f>
        <v>8.5180000000000007</v>
      </c>
      <c r="K23" s="1000">
        <f>IFERROR(VLOOKUP(年度マスタ!$K$4&amp;"_"&amp;K$20,データシート1!$A:$BT,MATCH("ba_"&amp;$E23,データシート1!$A$1:$BT$1,0),0),0)</f>
        <v>8.4909999999999997</v>
      </c>
      <c r="L23" s="1000">
        <f>IFERROR(VLOOKUP(年度マスタ!$K$4&amp;"_"&amp;L$20,データシート1!$A:$BT,MATCH("ba_"&amp;$E23,データシート1!$A$1:$BT$1,0),0),0)</f>
        <v>8.5190000000000001</v>
      </c>
      <c r="M23" s="1000">
        <f>IFERROR(VLOOKUP(年度マスタ!$K$4&amp;"_"&amp;M$20,データシート1!$A:$BT,MATCH("ba_"&amp;$E23,データシート1!$A$1:$BT$1,0),0),0)</f>
        <v>8.5050000000000008</v>
      </c>
      <c r="N23" s="1000">
        <f>IFERROR(VLOOKUP(年度マスタ!$K$4&amp;"_"&amp;N$20,データシート1!$A:$BT,MATCH("ba_"&amp;$E23,データシート1!$A$1:$BT$1,0),0),0)</f>
        <v>8.4540000000000006</v>
      </c>
      <c r="O23" s="1000">
        <f>IFERROR(VLOOKUP(年度マスタ!$K$4&amp;"_"&amp;O$20,データシート1!$A:$BT,MATCH("ba_"&amp;$E23,データシート1!$A$1:$BT$1,0),0),0)</f>
        <v>0</v>
      </c>
      <c r="P23" s="1001">
        <f>IFERROR(VLOOKUP(年度マスタ!$K$4&amp;"_"&amp;P$20,データシート1!$A:$BT,MATCH("ba_"&amp;$E23,データシート1!$A$1:$BT$1,0),0),0)</f>
        <v>8.7490000000000006</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236.85742121312407</v>
      </c>
      <c r="AG24" s="996">
        <f t="shared" ref="AG24:AP24" si="7">AG25+AG29</f>
        <v>248.61363911431965</v>
      </c>
      <c r="AH24" s="996">
        <f t="shared" si="7"/>
        <v>235.70147664470966</v>
      </c>
      <c r="AI24" s="996">
        <f t="shared" si="7"/>
        <v>242.65993117565475</v>
      </c>
      <c r="AJ24" s="996">
        <f t="shared" si="7"/>
        <v>243.62278805433641</v>
      </c>
      <c r="AK24" s="996">
        <f t="shared" si="7"/>
        <v>243.5179461904799</v>
      </c>
      <c r="AL24" s="996">
        <f t="shared" si="7"/>
        <v>233.60584570510218</v>
      </c>
      <c r="AM24" s="996">
        <f t="shared" si="7"/>
        <v>233.82575600553864</v>
      </c>
      <c r="AN24" s="996">
        <f t="shared" si="7"/>
        <v>265.39616694935978</v>
      </c>
      <c r="AO24" s="996">
        <f>AO25+AO29</f>
        <v>219.96126474553085</v>
      </c>
      <c r="AP24" s="997">
        <f t="shared" si="7"/>
        <v>199.45564058013116</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20.229323149287261</v>
      </c>
      <c r="AG25" s="998">
        <f>①CO2排出量の現状把握!AA35</f>
        <v>37.74364900160937</v>
      </c>
      <c r="AH25" s="998">
        <f>①CO2排出量の現状把握!AB35</f>
        <v>17.128553487944266</v>
      </c>
      <c r="AI25" s="998">
        <f>①CO2排出量の現状把握!AC35</f>
        <v>17.046982089833392</v>
      </c>
      <c r="AJ25" s="998">
        <f>①CO2排出量の現状把握!AD35</f>
        <v>21.126237841499758</v>
      </c>
      <c r="AK25" s="998">
        <f>①CO2排出量の現状把握!AE35</f>
        <v>42.08484407753749</v>
      </c>
      <c r="AL25" s="998">
        <f>①CO2排出量の現状把握!AF35</f>
        <v>24.834116924250079</v>
      </c>
      <c r="AM25" s="998">
        <f>①CO2排出量の現状把握!AG35</f>
        <v>24.19269437653157</v>
      </c>
      <c r="AN25" s="998">
        <f>①CO2排出量の現状把握!AH35</f>
        <v>22.846978226801664</v>
      </c>
      <c r="AO25" s="998">
        <f>①CO2排出量の現状把握!AI35</f>
        <v>20.340212818723668</v>
      </c>
      <c r="AP25" s="999">
        <f>①CO2排出量の現状把握!AJ35</f>
        <v>37.974532316137349</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28.687999999999999</v>
      </c>
      <c r="G26" s="998">
        <f>IFERROR(VLOOKUP(年度マスタ!$K$4&amp;"_"&amp;G$20,データシート1!$A:$BT,MATCH("ba_"&amp;$D26,データシート1!$A$1:$BT$1,0),0),0)</f>
        <v>28.818000000000001</v>
      </c>
      <c r="H26" s="998">
        <f>IFERROR(VLOOKUP(年度マスタ!$K$4&amp;"_"&amp;H$20,データシート1!$A:$BT,MATCH("ba_"&amp;$D26,データシート1!$A$1:$BT$1,0),0),0)</f>
        <v>19.97</v>
      </c>
      <c r="I26" s="998">
        <f>IFERROR(VLOOKUP(年度マスタ!$K$4&amp;"_"&amp;I$20,データシート1!$A:$BT,MATCH("ba_"&amp;$D26,データシート1!$A$1:$BT$1,0),0),0)</f>
        <v>29.504999999999999</v>
      </c>
      <c r="J26" s="998">
        <f>IFERROR(VLOOKUP(年度マスタ!$K$4&amp;"_"&amp;J$20,データシート1!$A:$BT,MATCH("ba_"&amp;$D26,データシート1!$A$1:$BT$1,0),0),0)</f>
        <v>25.277999999999999</v>
      </c>
      <c r="K26" s="998">
        <f>IFERROR(VLOOKUP(年度マスタ!$K$4&amp;"_"&amp;K$20,データシート1!$A:$BT,MATCH("ba_"&amp;$D26,データシート1!$A$1:$BT$1,0),0),0)</f>
        <v>24.933999999999997</v>
      </c>
      <c r="L26" s="998">
        <f>IFERROR(VLOOKUP(年度マスタ!$K$4&amp;"_"&amp;L$20,データシート1!$A:$BT,MATCH("ba_"&amp;$D26,データシート1!$A$1:$BT$1,0),0),0)</f>
        <v>25.406999999999996</v>
      </c>
      <c r="M26" s="998">
        <f>IFERROR(VLOOKUP(年度マスタ!$K$4&amp;"_"&amp;M$20,データシート1!$A:$BT,MATCH("ba_"&amp;$D26,データシート1!$A$1:$BT$1,0),0),0)</f>
        <v>24.699000000000002</v>
      </c>
      <c r="N26" s="998">
        <f>IFERROR(VLOOKUP(年度マスタ!$K$4&amp;"_"&amp;N$20,データシート1!$A:$BT,MATCH("ba_"&amp;$D26,データシート1!$A$1:$BT$1,0),0),0)</f>
        <v>37.170999999999999</v>
      </c>
      <c r="O26" s="998">
        <f>IFERROR(VLOOKUP(年度マスタ!$K$4&amp;"_"&amp;O$20,データシート1!$A:$BT,MATCH("ba_"&amp;$D26,データシート1!$A$1:$BT$1,0),0),0)</f>
        <v>32.551000000000002</v>
      </c>
      <c r="P26" s="999">
        <f>IFERROR(VLOOKUP(年度マスタ!$K$4&amp;"_"&amp;P$20,データシート1!$A:$BT,MATCH("ba_"&amp;$D26,データシート1!$A$1:$BT$1,0),0),0)</f>
        <v>22.210999999999999</v>
      </c>
      <c r="Z26" s="313"/>
      <c r="AB26" s="312"/>
      <c r="AC26" s="572"/>
      <c r="AD26" s="458"/>
      <c r="AE26" s="457" t="s">
        <v>98</v>
      </c>
      <c r="AF26" s="1000">
        <f>①CO2排出量の現状把握!Z36</f>
        <v>11.216994126675703</v>
      </c>
      <c r="AG26" s="1000">
        <f>①CO2排出量の現状把握!AA36</f>
        <v>27.5613836005945</v>
      </c>
      <c r="AH26" s="1000">
        <f>①CO2排出量の現状把握!AB36</f>
        <v>8.1169517257444213</v>
      </c>
      <c r="AI26" s="1000">
        <f>①CO2排出量の現状把握!AC36</f>
        <v>8.6746797695074278</v>
      </c>
      <c r="AJ26" s="1000">
        <f>①CO2排出量の現状把握!AD36</f>
        <v>8.9757164379248131</v>
      </c>
      <c r="AK26" s="1000">
        <f>①CO2排出量の現状把握!AE36</f>
        <v>29.572153891199111</v>
      </c>
      <c r="AL26" s="1000">
        <f>①CO2排出量の現状把握!AF36</f>
        <v>12.899782432003159</v>
      </c>
      <c r="AM26" s="1000">
        <f>①CO2排出量の現状把握!AG36</f>
        <v>12.260475387406252</v>
      </c>
      <c r="AN26" s="1000">
        <f>①CO2排出量の現状把握!AH36</f>
        <v>11.492817974220879</v>
      </c>
      <c r="AO26" s="1000">
        <f>①CO2排出量の現状把握!AI36</f>
        <v>9.5352198756534658</v>
      </c>
      <c r="AP26" s="1001">
        <f>①CO2排出量の現状把握!AJ36</f>
        <v>29.481699774791618</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9.0123290226115564</v>
      </c>
      <c r="AG27" s="1000">
        <f>①CO2排出量の現状把握!AA37</f>
        <v>10.182265401014869</v>
      </c>
      <c r="AH27" s="1000">
        <f>①CO2排出量の現状把握!AB37</f>
        <v>9.0116017621998452</v>
      </c>
      <c r="AI27" s="1000">
        <f>①CO2排出量の現状把握!AC37</f>
        <v>8.3723023203259643</v>
      </c>
      <c r="AJ27" s="1000">
        <f>①CO2排出量の現状把握!AD37</f>
        <v>9.3679612320152952</v>
      </c>
      <c r="AK27" s="1000">
        <f>①CO2排出量の現状把握!AE37</f>
        <v>9.3167938918222806</v>
      </c>
      <c r="AL27" s="1000">
        <f>①CO2排出量の現状把握!AF37</f>
        <v>8.8842745049146661</v>
      </c>
      <c r="AM27" s="1000">
        <f>①CO2排出量の現状把握!AG37</f>
        <v>9.5641798860097911</v>
      </c>
      <c r="AN27" s="1000">
        <f>①CO2排出量の現状把握!AH37</f>
        <v>9.1249455043891885</v>
      </c>
      <c r="AO27" s="1000">
        <f>①CO2排出量の現状把握!AI37</f>
        <v>8.538007538661649</v>
      </c>
      <c r="AP27" s="1001">
        <f>①CO2排出量の現状把握!AJ37</f>
        <v>8.1356108762831436</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0</v>
      </c>
      <c r="AG28" s="1000">
        <f>①CO2排出量の現状把握!AA38</f>
        <v>0</v>
      </c>
      <c r="AH28" s="1000">
        <f>①CO2排出量の現状把握!AB38</f>
        <v>0</v>
      </c>
      <c r="AI28" s="1000">
        <f>①CO2排出量の現状把握!AC38</f>
        <v>0</v>
      </c>
      <c r="AJ28" s="1000">
        <f>①CO2排出量の現状把握!AD38</f>
        <v>2.7825601715596502</v>
      </c>
      <c r="AK28" s="1000">
        <f>①CO2排出量の現状把握!AE38</f>
        <v>3.195896294516094</v>
      </c>
      <c r="AL28" s="1000">
        <f>①CO2排出量の現状把握!AF38</f>
        <v>3.0500599873322551</v>
      </c>
      <c r="AM28" s="1000">
        <f>①CO2排出量の現状把握!AG38</f>
        <v>2.3680391031155281</v>
      </c>
      <c r="AN28" s="1000">
        <f>①CO2排出量の現状把握!AH38</f>
        <v>2.2292147481915991</v>
      </c>
      <c r="AO28" s="1000">
        <f>①CO2排出量の現状把握!AI38</f>
        <v>2.2669854044085556</v>
      </c>
      <c r="AP28" s="1001">
        <f>①CO2排出量の現状把握!AJ38</f>
        <v>0.35722166506259173</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216.6280980638368</v>
      </c>
      <c r="AG29" s="1002">
        <f>①CO2排出量の現状把握!AA39</f>
        <v>210.86999011271027</v>
      </c>
      <c r="AH29" s="1002">
        <f>①CO2排出量の現状把握!AB39</f>
        <v>218.5729231567654</v>
      </c>
      <c r="AI29" s="1002">
        <f>①CO2排出量の現状把握!AC39</f>
        <v>225.61294908582136</v>
      </c>
      <c r="AJ29" s="1002">
        <f>①CO2排出量の現状把握!AD39</f>
        <v>222.49655021283667</v>
      </c>
      <c r="AK29" s="1002">
        <f>①CO2排出量の現状把握!AE39</f>
        <v>201.43310211294241</v>
      </c>
      <c r="AL29" s="1002">
        <f>①CO2排出量の現状把握!AF39</f>
        <v>208.7717287808521</v>
      </c>
      <c r="AM29" s="1002">
        <f>①CO2排出量の現状把握!AG39</f>
        <v>209.63306162900707</v>
      </c>
      <c r="AN29" s="1002">
        <f>①CO2排出量の現状把握!AH39</f>
        <v>242.54918872255814</v>
      </c>
      <c r="AO29" s="1002">
        <f>①CO2排出量の現状把握!AI39</f>
        <v>199.62105192680718</v>
      </c>
      <c r="AP29" s="1003">
        <f>①CO2排出量の現状把握!AJ39</f>
        <v>161.4811082639938</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0.1574955929560421</v>
      </c>
      <c r="AG32" s="509">
        <f t="shared" si="12"/>
        <v>0.15108583798464861</v>
      </c>
      <c r="AH32" s="509">
        <f t="shared" si="12"/>
        <v>0.12229452445667137</v>
      </c>
      <c r="AI32" s="509">
        <f t="shared" si="12"/>
        <v>0.15766096946720923</v>
      </c>
      <c r="AJ32" s="509">
        <f t="shared" si="12"/>
        <v>0.13872265509276704</v>
      </c>
      <c r="AK32" s="509">
        <f t="shared" si="12"/>
        <v>0.1372588777249909</v>
      </c>
      <c r="AL32" s="509">
        <f t="shared" si="12"/>
        <v>0.14522753014848472</v>
      </c>
      <c r="AM32" s="509">
        <f t="shared" si="12"/>
        <v>0.14200317607104623</v>
      </c>
      <c r="AN32" s="509">
        <f t="shared" si="12"/>
        <v>0.17191280689711583</v>
      </c>
      <c r="AO32" s="509">
        <f t="shared" si="12"/>
        <v>0.14798514655595227</v>
      </c>
      <c r="AP32" s="509">
        <f t="shared" si="12"/>
        <v>0.15522248410699543</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0.42591637576878427</v>
      </c>
      <c r="AG33" s="506">
        <f t="shared" ref="AG33:AP33" si="13">IFERROR(IF(G22/AG25&gt;1,1,G22/AG25),0)</f>
        <v>0.23166811453834685</v>
      </c>
      <c r="AH33" s="506">
        <f t="shared" si="13"/>
        <v>0.51697301854663269</v>
      </c>
      <c r="AI33" s="506">
        <f t="shared" si="13"/>
        <v>0.51346331883695595</v>
      </c>
      <c r="AJ33" s="506">
        <f t="shared" si="13"/>
        <v>0.40319530925981967</v>
      </c>
      <c r="AK33" s="506">
        <f t="shared" si="13"/>
        <v>0.20175909370974754</v>
      </c>
      <c r="AL33" s="506">
        <f t="shared" si="13"/>
        <v>0.34303615570406476</v>
      </c>
      <c r="AM33" s="506">
        <f t="shared" si="13"/>
        <v>0.35155240948483951</v>
      </c>
      <c r="AN33" s="506">
        <f t="shared" si="13"/>
        <v>0.37002705198373498</v>
      </c>
      <c r="AO33" s="506">
        <f t="shared" si="13"/>
        <v>0</v>
      </c>
      <c r="AP33" s="506">
        <f t="shared" si="13"/>
        <v>0.23039125083002263</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0.76812022032799798</v>
      </c>
      <c r="AG34" s="507">
        <f t="shared" ref="AG34:AP36" si="14">IFERROR(IF(G23/AG26&gt;1,1,G23/AG26),0)</f>
        <v>0.31725548059246894</v>
      </c>
      <c r="AH34" s="507">
        <f t="shared" si="14"/>
        <v>1</v>
      </c>
      <c r="AI34" s="507">
        <f t="shared" si="14"/>
        <v>1</v>
      </c>
      <c r="AJ34" s="507">
        <f t="shared" si="14"/>
        <v>0.94900502471414561</v>
      </c>
      <c r="AK34" s="507">
        <f t="shared" si="14"/>
        <v>0.28712822309933206</v>
      </c>
      <c r="AL34" s="507">
        <f t="shared" si="14"/>
        <v>0.66039873501006918</v>
      </c>
      <c r="AM34" s="507">
        <f t="shared" si="14"/>
        <v>0.69369251446287228</v>
      </c>
      <c r="AN34" s="507">
        <f t="shared" si="14"/>
        <v>0.7355898282703911</v>
      </c>
      <c r="AO34" s="507">
        <f t="shared" si="14"/>
        <v>0</v>
      </c>
      <c r="AP34" s="507">
        <f t="shared" si="14"/>
        <v>0.29676036547529222</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0.13242972752106288</v>
      </c>
      <c r="AG37" s="508">
        <f t="shared" ref="AG37:AP37" si="17">IFERROR(IF(G26/AG29&gt;1,1,G26/AG29),0)</f>
        <v>0.13666240504206761</v>
      </c>
      <c r="AH37" s="508">
        <f t="shared" si="17"/>
        <v>9.1365388317916518E-2</v>
      </c>
      <c r="AI37" s="508">
        <f t="shared" si="17"/>
        <v>0.13077706806969017</v>
      </c>
      <c r="AJ37" s="508">
        <f t="shared" si="17"/>
        <v>0.11361075026026006</v>
      </c>
      <c r="AK37" s="508">
        <f t="shared" si="17"/>
        <v>0.12378303138090802</v>
      </c>
      <c r="AL37" s="508">
        <f t="shared" si="17"/>
        <v>0.1216975121505544</v>
      </c>
      <c r="AM37" s="508">
        <f t="shared" si="17"/>
        <v>0.1178201558860522</v>
      </c>
      <c r="AN37" s="508">
        <f t="shared" si="17"/>
        <v>0.15325138870086411</v>
      </c>
      <c r="AO37" s="508">
        <f t="shared" si="17"/>
        <v>0.1630639638745873</v>
      </c>
      <c r="AP37" s="508">
        <f t="shared" si="17"/>
        <v>0.13754550138266849</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F：電気・ガス・熱供給・水道業(N=1)</v>
      </c>
      <c r="BE39" s="961">
        <f>VLOOKUP(BE$13&amp;"_"&amp;$AV$8,データシート2!$A:$SI,MATCH($AV$5&amp;"_"&amp;$BA39&amp;$AV$6,データシート2!$A$1:$SI$1,0),0)</f>
        <v>1</v>
      </c>
      <c r="BF39" s="1071">
        <f>VLOOKUP(BF$13&amp;"_"&amp;$AW$8,データシート2!$A:$SI,MATCH($AW$5&amp;"_"&amp;$BA39&amp;$AW$6,データシート2!$A$1:$SI$1,0),0)</f>
        <v>12.042</v>
      </c>
      <c r="BG39" s="1071">
        <f t="shared" ref="BG39:BG50" si="18">BF39/BE39</f>
        <v>12.042</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f t="shared" ref="BK39:BK50" si="20">BG39/BJ39</f>
        <v>1.2161455459235051</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I：卸売業，小売業(N=1)</v>
      </c>
      <c r="BE42" s="961">
        <f>VLOOKUP(BE$13&amp;"_"&amp;$AV$8,データシート2!$A:$SI,MATCH($AV$5&amp;"_"&amp;$BA42&amp;$AV$6,データシート2!$A$1:$SI$1,0),0)</f>
        <v>1</v>
      </c>
      <c r="BF42" s="1071">
        <f>VLOOKUP(BF$13&amp;"_"&amp;$AW$8,データシート2!$A:$SI,MATCH($AW$5&amp;"_"&amp;$BA42&amp;$AW$6,データシート2!$A$1:$SI$1,0),0)</f>
        <v>6.7110000000000003</v>
      </c>
      <c r="BG42" s="1071">
        <f t="shared" si="18"/>
        <v>6.7110000000000003</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f t="shared" si="20"/>
        <v>1.6765065688205896</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M：宿泊業，飲食サービス業(N=1)</v>
      </c>
      <c r="BE46" s="961">
        <f>VLOOKUP(BE$13&amp;"_"&amp;$AV$8,データシート2!$A:$SI,MATCH($AV$5&amp;"_"&amp;$BA46&amp;$AV$6,データシート2!$A$1:$SI$1,0),0)</f>
        <v>1</v>
      </c>
      <c r="BF46" s="1071">
        <f>VLOOKUP(BF$13&amp;"_"&amp;$AW$8,データシート2!$A:$SI,MATCH($AW$5&amp;"_"&amp;$BA46&amp;$AW$6,データシート2!$A$1:$SI$1,0),0)</f>
        <v>3.4580000000000002</v>
      </c>
      <c r="BG46" s="1071">
        <f t="shared" si="18"/>
        <v>3.4580000000000002</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f t="shared" si="20"/>
        <v>0.82478967624739308</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37.304000000000002</v>
      </c>
      <c r="G55" s="1004">
        <f t="shared" ref="G55:P55" si="29">SUM(G56,G57,G60,G61,G62,G63,G64,G65,)</f>
        <v>37.561999999999998</v>
      </c>
      <c r="H55" s="1004">
        <f t="shared" si="29"/>
        <v>28.824999999999999</v>
      </c>
      <c r="I55" s="1004">
        <f t="shared" si="29"/>
        <v>38.258000000000003</v>
      </c>
      <c r="J55" s="1004">
        <f t="shared" si="29"/>
        <v>33.795999999999999</v>
      </c>
      <c r="K55" s="1004">
        <f t="shared" si="29"/>
        <v>33.424999999999997</v>
      </c>
      <c r="L55" s="1004">
        <f t="shared" si="29"/>
        <v>33.926000000000002</v>
      </c>
      <c r="M55" s="1004">
        <f t="shared" si="29"/>
        <v>33.204000000000001</v>
      </c>
      <c r="N55" s="1004">
        <f t="shared" si="29"/>
        <v>45.625</v>
      </c>
      <c r="O55" s="1004">
        <f t="shared" si="29"/>
        <v>32.551000000000002</v>
      </c>
      <c r="P55" s="1005">
        <f t="shared" si="29"/>
        <v>30.96</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37.304000000000002</v>
      </c>
      <c r="G56" s="1006">
        <f>IFERROR(VLOOKUP(年度マスタ!$K$4&amp;"_"&amp;G$54,データシート1!$A:$CD,MATCH("bc_"&amp;$C56,データシート1!$A$1:$CD$1,0),0),0)</f>
        <v>37.561999999999998</v>
      </c>
      <c r="H56" s="1006">
        <f>IFERROR(VLOOKUP(年度マスタ!$K$4&amp;"_"&amp;H$54,データシート1!$A:$CD,MATCH("bc_"&amp;$C56,データシート1!$A$1:$CD$1,0),0),0)</f>
        <v>28.824999999999999</v>
      </c>
      <c r="I56" s="1006">
        <f>IFERROR(VLOOKUP(年度マスタ!$K$4&amp;"_"&amp;I$54,データシート1!$A:$CD,MATCH("bc_"&amp;$C56,データシート1!$A$1:$CD$1,0),0),0)</f>
        <v>38.258000000000003</v>
      </c>
      <c r="J56" s="1006">
        <f>IFERROR(VLOOKUP(年度マスタ!$K$4&amp;"_"&amp;J$54,データシート1!$A:$CD,MATCH("bc_"&amp;$C56,データシート1!$A$1:$CD$1,0),0),0)</f>
        <v>33.795999999999999</v>
      </c>
      <c r="K56" s="1006">
        <f>IFERROR(VLOOKUP(年度マスタ!$K$4&amp;"_"&amp;K$54,データシート1!$A:$CD,MATCH("bc_"&amp;$C56,データシート1!$A$1:$CD$1,0),0),0)</f>
        <v>33.424999999999997</v>
      </c>
      <c r="L56" s="1006">
        <f>IFERROR(VLOOKUP(年度マスタ!$K$4&amp;"_"&amp;L$54,データシート1!$A:$CD,MATCH("bc_"&amp;$C56,データシート1!$A$1:$CD$1,0),0),0)</f>
        <v>33.926000000000002</v>
      </c>
      <c r="M56" s="1006">
        <f>IFERROR(VLOOKUP(年度マスタ!$K$4&amp;"_"&amp;M$54,データシート1!$A:$CD,MATCH("bc_"&amp;$C56,データシート1!$A$1:$CD$1,0),0),0)</f>
        <v>33.204000000000001</v>
      </c>
      <c r="N56" s="1006">
        <f>IFERROR(VLOOKUP(年度マスタ!$K$4&amp;"_"&amp;N$54,データシート1!$A:$CD,MATCH("bc_"&amp;$C56,データシート1!$A$1:$CD$1,0),0),0)</f>
        <v>45.625</v>
      </c>
      <c r="O56" s="1006">
        <f>IFERROR(VLOOKUP(年度マスタ!$K$4&amp;"_"&amp;O$54,データシート1!$A:$CD,MATCH("bc_"&amp;$C56,データシート1!$A$1:$CD$1,0),0),0)</f>
        <v>32.551000000000002</v>
      </c>
      <c r="P56" s="1007">
        <f>IFERROR(VLOOKUP(年度マスタ!$K$4&amp;"_"&amp;P$54,データシート1!$A:$CD,MATCH("bc_"&amp;$C56,データシート1!$A$1:$CD$1,0),0),0)</f>
        <v>30.96</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宜野湾市</v>
      </c>
      <c r="AF1" s="345"/>
      <c r="AG1" s="203"/>
      <c r="AH1" s="188"/>
      <c r="AI1" s="188"/>
      <c r="AJ1" s="188"/>
      <c r="AK1" s="188"/>
      <c r="AL1" s="189"/>
      <c r="AM1" s="189"/>
      <c r="AN1" s="189"/>
      <c r="AO1" s="189"/>
      <c r="AP1" s="189"/>
      <c r="AQ1" s="189"/>
      <c r="AR1" s="189"/>
      <c r="AS1" s="189"/>
      <c r="AT1" s="190"/>
    </row>
    <row r="2" spans="1:47" s="577" customFormat="1" ht="27.95" customHeight="1">
      <c r="A2" s="576"/>
      <c r="B2" s="576" t="s">
        <v>1637</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1641</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4464.8760000000002</v>
      </c>
      <c r="K6" s="688">
        <f>VLOOKUP(年度マスタ!$K$4&amp;"_"&amp;K$5,データシート1!$A:$BS,MATCH("cb_"&amp;$G6,データシート1!$A$1:$BS$1,0),0)</f>
        <v>4591.6769999999997</v>
      </c>
      <c r="L6" s="688">
        <f>VLOOKUP(年度マスタ!$K$4&amp;"_"&amp;L$5,データシート1!$A:$BS,MATCH("cb_"&amp;$G6,データシート1!$A$1:$BS$1,0),0)</f>
        <v>4832.0770000000002</v>
      </c>
      <c r="M6" s="688">
        <f>VLOOKUP(年度マスタ!$K$4&amp;"_"&amp;M$5,データシート1!$A:$BS,MATCH("cb_"&amp;$G6,データシート1!$A$1:$BS$1,0),0)</f>
        <v>4995.027</v>
      </c>
      <c r="N6" s="688">
        <f>VLOOKUP(年度マスタ!$K$4&amp;"_"&amp;N$5,データシート1!$A:$BS,MATCH("cb_"&amp;$G6,データシート1!$A$1:$BS$1,0),0)</f>
        <v>5218.0670000000009</v>
      </c>
      <c r="O6" s="688">
        <f>VLOOKUP(年度マスタ!$K$4&amp;"_"&amp;O$5,データシート1!$A:$BS,MATCH("cb_"&amp;$G6,データシート1!$A$1:$BS$1,0),0)</f>
        <v>5380.9970000000012</v>
      </c>
      <c r="P6" s="688">
        <f>VLOOKUP(年度マスタ!$K$4&amp;"_"&amp;P$5,データシート1!$A:$BS,MATCH("cb_"&amp;$G6,データシート1!$A$1:$BS$1,0),0)</f>
        <v>5534.4630000000016</v>
      </c>
      <c r="Q6" s="688">
        <f>VLOOKUP(年度マスタ!$K$4&amp;"_"&amp;Q$5,データシート1!$A:$BS,MATCH("cb_"&amp;$G6,データシート1!$A$1:$BS$1,0),0)</f>
        <v>5699.6430000000009</v>
      </c>
      <c r="R6" s="704">
        <f>VLOOKUP(年度マスタ!$K$4&amp;"_"&amp;R$5,データシート1!$A:$BS,MATCH("cb_"&amp;$G6,データシート1!$A$1:$BS$1,0),0)</f>
        <v>5989.2530000000024</v>
      </c>
      <c r="S6" s="627"/>
      <c r="T6" s="226"/>
      <c r="U6" s="640"/>
      <c r="V6" s="231"/>
      <c r="W6" s="231"/>
      <c r="X6" s="231"/>
      <c r="Y6" s="232" t="s">
        <v>233</v>
      </c>
      <c r="Z6" s="734" t="s">
        <v>234</v>
      </c>
      <c r="AA6" s="734"/>
      <c r="AB6" s="734"/>
      <c r="AC6" s="735">
        <f>SUM(AC7:AC8)</f>
        <v>199191</v>
      </c>
      <c r="AD6" s="735">
        <f>SUM(AD7:AD8)</f>
        <v>257446.95700000002</v>
      </c>
      <c r="AE6" s="736">
        <f>$AD6*3600/100000000</f>
        <v>9.2680904520000009</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5680.5649999999996</v>
      </c>
      <c r="K7" s="684">
        <f>VLOOKUP(年度マスタ!$K$4&amp;"_"&amp;K$5,データシート1!$A:$BS,MATCH("cb_"&amp;$G7,データシート1!$A$1:$BS$1,0),0)</f>
        <v>6183.4649999999992</v>
      </c>
      <c r="L7" s="684">
        <f>VLOOKUP(年度マスタ!$K$4&amp;"_"&amp;L$5,データシート1!$A:$BS,MATCH("cb_"&amp;$G7,データシート1!$A$1:$BS$1,0),0)</f>
        <v>6478.165</v>
      </c>
      <c r="M7" s="684">
        <f>VLOOKUP(年度マスタ!$K$4&amp;"_"&amp;M$5,データシート1!$A:$BS,MATCH("cb_"&amp;$G7,データシート1!$A$1:$BS$1,0),0)</f>
        <v>6741.3650000000043</v>
      </c>
      <c r="N7" s="684">
        <f>VLOOKUP(年度マスタ!$K$4&amp;"_"&amp;N$5,データシート1!$A:$BS,MATCH("cb_"&amp;$G7,データシート1!$A$1:$BS$1,0),0)</f>
        <v>6772.5649999999996</v>
      </c>
      <c r="O7" s="684">
        <f>VLOOKUP(年度マスタ!$K$4&amp;"_"&amp;O$5,データシート1!$A:$BS,MATCH("cb_"&amp;$G7,データシート1!$A$1:$BS$1,0),0)</f>
        <v>6886.0649999999923</v>
      </c>
      <c r="P7" s="684">
        <f>VLOOKUP(年度マスタ!$K$4&amp;"_"&amp;P$5,データシート1!$A:$BS,MATCH("cb_"&amp;$G7,データシート1!$A$1:$BS$1,0),0)</f>
        <v>6903.3649999999952</v>
      </c>
      <c r="Q7" s="684">
        <f>VLOOKUP(年度マスタ!$K$4&amp;"_"&amp;Q$5,データシート1!$A:$BS,MATCH("cb_"&amp;$G7,データシート1!$A$1:$BS$1,0),0)</f>
        <v>6903.3649999999952</v>
      </c>
      <c r="R7" s="705">
        <f>VLOOKUP(年度マスタ!$K$4&amp;"_"&amp;R$5,データシート1!$A:$BS,MATCH("cb_"&amp;$G7,データシート1!$A$1:$BS$1,0),0)</f>
        <v>6925.3649999999952</v>
      </c>
      <c r="S7" s="627"/>
      <c r="T7" s="226"/>
      <c r="U7" s="640"/>
      <c r="V7" s="231"/>
      <c r="W7" s="231"/>
      <c r="X7" s="231"/>
      <c r="Y7" s="232" t="s">
        <v>236</v>
      </c>
      <c r="Z7" s="248" t="s">
        <v>1368</v>
      </c>
      <c r="AA7" s="248"/>
      <c r="AB7" s="248"/>
      <c r="AC7" s="671">
        <f>VLOOKUP(年度マスタ!$K$4&amp;"_令和4年度",データシート3!A:AB,MATCH("ea_"&amp;$Y7&amp;"_設備",データシート3!$A$1:$AB$1,0),0)</f>
        <v>192633</v>
      </c>
      <c r="AD7" s="671">
        <f>VLOOKUP(年度マスタ!$K$4&amp;"_令和4年度",データシート3!A:AB,MATCH("ea_"&amp;$Y7&amp;"_年間発電",データシート3!$A$1:$AB$1,0),0)/10^3</f>
        <v>248939.54500000001</v>
      </c>
      <c r="AE7" s="606">
        <f t="shared" ref="AE7:AE16" si="0">$AD7*3600/100000000</f>
        <v>8.9618236200000005</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6558</v>
      </c>
      <c r="AD8" s="671">
        <f>VLOOKUP(年度マスタ!$K$4&amp;"_令和4年度",データシート3!A:AB,MATCH("ea_"&amp;$Y8&amp;"_年間発電",データシート3!$A$1:$AB$1,0),0)/10^3</f>
        <v>8507.4120000000003</v>
      </c>
      <c r="AE8" s="606">
        <f t="shared" si="0"/>
        <v>0.30626683199999999</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200</v>
      </c>
      <c r="AD9" s="737">
        <f>VLOOKUP(年度マスタ!$K$4&amp;"_令和4年度",データシート3!A:AB,MATCH("ea_"&amp;$Y9&amp;"_年間発電",データシート3!$A$1:$AB$1,0),0)/10^3</f>
        <v>603.303</v>
      </c>
      <c r="AE9" s="738">
        <f t="shared" si="0"/>
        <v>2.1718907999999999E-2</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0</v>
      </c>
      <c r="AD10" s="737">
        <f>SUM(AD11:AD12)</f>
        <v>0</v>
      </c>
      <c r="AE10" s="738">
        <f t="shared" si="0"/>
        <v>0</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1460</v>
      </c>
      <c r="M11" s="725">
        <f>VLOOKUP(年度マスタ!$K$4&amp;"_"&amp;M$5,データシート1!$A:$BS,MATCH("cb_"&amp;$G11,データシート1!$A$1:$BS$1,0),0)</f>
        <v>1460</v>
      </c>
      <c r="N11" s="725">
        <f>VLOOKUP(年度マスタ!$K$4&amp;"_"&amp;N$5,データシート1!$A:$BS,MATCH("cb_"&amp;$G11,データシート1!$A$1:$BS$1,0),0)</f>
        <v>1460</v>
      </c>
      <c r="O11" s="725">
        <f>VLOOKUP(年度マスタ!$K$4&amp;"_"&amp;O$5,データシート1!$A:$BS,MATCH("cb_"&amp;$G11,データシート1!$A$1:$BS$1,0),0)</f>
        <v>1460</v>
      </c>
      <c r="P11" s="725">
        <f>VLOOKUP(年度マスタ!$K$4&amp;"_"&amp;P$5,データシート1!$A:$BS,MATCH("cb_"&amp;$G11,データシート1!$A$1:$BS$1,0),0)</f>
        <v>1460</v>
      </c>
      <c r="Q11" s="725">
        <f>VLOOKUP(年度マスタ!$K$4&amp;"_"&amp;Q$5,データシート1!$A:$BS,MATCH("cb_"&amp;$G11,データシート1!$A$1:$BS$1,0),0)</f>
        <v>1460</v>
      </c>
      <c r="R11" s="726">
        <f>VLOOKUP(年度マスタ!$K$4&amp;"_"&amp;R$5,データシート1!$A:$BS,MATCH("cb_"&amp;$G11,データシート1!$A$1:$BS$1,0),0)</f>
        <v>1460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0</v>
      </c>
      <c r="AD11" s="671">
        <f>VLOOKUP(年度マスタ!$K$4&amp;"_令和4年度",データシート3!A:AB,MATCH("ea_"&amp;$Y11&amp;"_年間発電",データシート3!$A$1:$AB$1,0),0)/10^3</f>
        <v>0</v>
      </c>
      <c r="AE11" s="606">
        <f t="shared" si="0"/>
        <v>0</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10145.440999999999</v>
      </c>
      <c r="K12" s="722">
        <f t="shared" ref="K12:Q12" si="1">SUM(K6:K11)</f>
        <v>10775.142</v>
      </c>
      <c r="L12" s="722">
        <f t="shared" si="1"/>
        <v>12770.242</v>
      </c>
      <c r="M12" s="722">
        <f t="shared" si="1"/>
        <v>13196.392000000003</v>
      </c>
      <c r="N12" s="722">
        <f t="shared" si="1"/>
        <v>13450.632000000001</v>
      </c>
      <c r="O12" s="722">
        <f t="shared" si="1"/>
        <v>13727.061999999994</v>
      </c>
      <c r="P12" s="722">
        <f t="shared" si="1"/>
        <v>13897.827999999998</v>
      </c>
      <c r="Q12" s="722">
        <f t="shared" si="1"/>
        <v>14063.007999999996</v>
      </c>
      <c r="R12" s="723">
        <f t="shared" ref="R12" si="2">SUM(R6:R11)</f>
        <v>14374.617999999999</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4.9659095100000004</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15.956706430000001</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5358.3869851200006</v>
      </c>
      <c r="K19" s="682">
        <f>K6*別紙!$C5/100*別紙!$E5/10^3</f>
        <v>5510.5634012399987</v>
      </c>
      <c r="L19" s="682">
        <f>L6*別紙!$C5/100*別紙!$E5/10^3</f>
        <v>5799.07224924</v>
      </c>
      <c r="M19" s="682">
        <f>M6*別紙!$C5/100*別紙!$E5/10^3</f>
        <v>5994.6318032399995</v>
      </c>
      <c r="N19" s="682">
        <f>N6*別紙!$C5/100*別紙!$E5/10^3</f>
        <v>6262.3065680400014</v>
      </c>
      <c r="O19" s="682">
        <f>O6*別紙!$C5/100*別紙!$E5/10^3</f>
        <v>6457.8421196400013</v>
      </c>
      <c r="P19" s="682">
        <f>P6*別紙!$C5/100*別紙!$E5/10^3</f>
        <v>6642.0197355600021</v>
      </c>
      <c r="Q19" s="682">
        <f>Q6*別紙!$C5/100*別紙!$E5/10^3</f>
        <v>6840.2555571600014</v>
      </c>
      <c r="R19" s="710">
        <f>R6*別紙!$C5/100*別紙!$E5/10^3</f>
        <v>7187.8223103600012</v>
      </c>
      <c r="S19" s="631"/>
      <c r="T19" s="227"/>
      <c r="U19" s="647"/>
      <c r="W19" s="237"/>
      <c r="X19" s="237"/>
      <c r="Y19" s="209"/>
      <c r="Z19" s="699" t="s">
        <v>229</v>
      </c>
      <c r="AA19" s="748"/>
      <c r="AB19" s="749"/>
      <c r="AC19" s="750">
        <f>SUM($AC$6,$AC$9,$AC$10,$AC$13)</f>
        <v>199391</v>
      </c>
      <c r="AD19" s="750">
        <f>SUM($AD$6,$AD$9,$AD$10,$AD$13)</f>
        <v>258050.26000000004</v>
      </c>
      <c r="AE19" s="751">
        <f>SUM($AE$6,$AE$9,$AE$10,$AE$13,$AE$17,$AE$18)</f>
        <v>30.212425300000003</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7514.0241593999999</v>
      </c>
      <c r="K20" s="684">
        <f>K7*別紙!$C6/100*別紙!$E6/10^3</f>
        <v>8179.2401633999989</v>
      </c>
      <c r="L20" s="684">
        <f>L7*別紙!$C6/100*別紙!$E6/10^3</f>
        <v>8569.0575353999993</v>
      </c>
      <c r="M20" s="684">
        <f>M7*別紙!$C6/100*別紙!$E6/10^3</f>
        <v>8917.2079674000051</v>
      </c>
      <c r="N20" s="684">
        <f>N7*別紙!$C6/100*別紙!$E6/10^3</f>
        <v>8958.4780793999998</v>
      </c>
      <c r="O20" s="684">
        <f>O7*別紙!$C6/100*別紙!$E6/10^3</f>
        <v>9108.6113393999894</v>
      </c>
      <c r="P20" s="684">
        <f>P7*別紙!$C6/100*別紙!$E6/10^3</f>
        <v>9131.4950873999933</v>
      </c>
      <c r="Q20" s="684">
        <f>Q7*別紙!$C6/100*別紙!$E6/10^3</f>
        <v>9131.4950873999933</v>
      </c>
      <c r="R20" s="705">
        <f>R7*別紙!$C6/100*別紙!$E6/10^3</f>
        <v>9160.5958073999918</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10231.68</v>
      </c>
      <c r="M24" s="725">
        <f>M11*別紙!$C10/100*別紙!$E10/10^3</f>
        <v>10231.68</v>
      </c>
      <c r="N24" s="725">
        <f>N11*別紙!$C10/100*別紙!$E10/10^3</f>
        <v>10231.68</v>
      </c>
      <c r="O24" s="725">
        <f>O11*別紙!$C10/100*別紙!$E10/10^3</f>
        <v>10231.68</v>
      </c>
      <c r="P24" s="725">
        <f>P11*別紙!$C10/100*別紙!$E10/10^3</f>
        <v>10231.68</v>
      </c>
      <c r="Q24" s="725">
        <f>Q11*別紙!$C10/100*別紙!$E10/10^3</f>
        <v>10231.68</v>
      </c>
      <c r="R24" s="726">
        <f>R11*別紙!$C10/100*別紙!$E10/10^3</f>
        <v>10231.68</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12872.41114452</v>
      </c>
      <c r="K25" s="728">
        <f t="shared" si="3"/>
        <v>13689.803564639999</v>
      </c>
      <c r="L25" s="728">
        <f t="shared" si="3"/>
        <v>24599.809784639998</v>
      </c>
      <c r="M25" s="728">
        <f t="shared" si="3"/>
        <v>25143.519770640007</v>
      </c>
      <c r="N25" s="728">
        <f t="shared" si="3"/>
        <v>25452.46464744</v>
      </c>
      <c r="O25" s="728">
        <f t="shared" si="3"/>
        <v>25798.133459039993</v>
      </c>
      <c r="P25" s="728">
        <f t="shared" si="3"/>
        <v>26005.194822959995</v>
      </c>
      <c r="Q25" s="728">
        <f t="shared" si="3"/>
        <v>26203.430644559994</v>
      </c>
      <c r="R25" s="729">
        <f t="shared" ref="R25" si="4">SUM(R19:R24)</f>
        <v>26580.098117759993</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404145.67874575069</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407727.03019452683</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422966.26555833413</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434139.01279500261</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451294.51536923915</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394447.51773340302</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395954.53816713486</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399039.6981733024</v>
      </c>
      <c r="R26" s="726">
        <f>Q26</f>
        <v>399039.6981733024</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3.1850918669893966E-2</v>
      </c>
      <c r="K27" s="951">
        <f t="shared" ref="K27:P27" si="5">K25/K26</f>
        <v>3.3575903854371841E-2</v>
      </c>
      <c r="L27" s="951">
        <f t="shared" si="5"/>
        <v>5.8160216990750226E-2</v>
      </c>
      <c r="M27" s="951">
        <f t="shared" si="5"/>
        <v>5.7915826566161656E-2</v>
      </c>
      <c r="N27" s="951">
        <f t="shared" si="5"/>
        <v>5.6398790104097228E-2</v>
      </c>
      <c r="O27" s="951">
        <f t="shared" si="5"/>
        <v>6.5403209043582558E-2</v>
      </c>
      <c r="P27" s="951">
        <f t="shared" si="5"/>
        <v>6.5677223812959665E-2</v>
      </c>
      <c r="Q27" s="951">
        <f>Q25/Q26</f>
        <v>6.5666225101192507E-2</v>
      </c>
      <c r="R27" s="952">
        <f>R25/R26</f>
        <v>6.6610159940067651E-2</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6.6610159940067651E-2</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0.6466781655591799</v>
      </c>
      <c r="AA52" s="209"/>
      <c r="AB52" s="755" t="s">
        <v>232</v>
      </c>
      <c r="AC52" s="756">
        <f>$AD6</f>
        <v>257446.95700000002</v>
      </c>
      <c r="AD52" s="757">
        <f>R19+R20</f>
        <v>16348.418117759993</v>
      </c>
      <c r="AE52" s="758">
        <f t="shared" ref="AE52:AE54" si="6">IFERROR(AD52/AC52,"-")</f>
        <v>6.3502083335014878E-2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不足量[MWh]</v>
      </c>
      <c r="X53" s="763" t="s">
        <v>1408</v>
      </c>
      <c r="Y53" s="1141">
        <f>IF($AD$19&lt;$R$26,(-1)*($AD$19-$R$26),$AD$19-$R$26)</f>
        <v>140989.43817330236</v>
      </c>
      <c r="Z53" s="1142"/>
      <c r="AA53" s="209"/>
      <c r="AB53" s="755" t="s">
        <v>222</v>
      </c>
      <c r="AC53" s="756">
        <f>$AD9</f>
        <v>603.303</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0</v>
      </c>
      <c r="AD54" s="756">
        <f>R22</f>
        <v>0</v>
      </c>
      <c r="AE54" s="758" t="str">
        <f t="shared" si="6"/>
        <v>-</v>
      </c>
      <c r="AF54" s="523"/>
      <c r="AG54" s="47"/>
      <c r="AH54" s="468"/>
      <c r="AI54" s="490" t="s">
        <v>1284</v>
      </c>
      <c r="AJ54" s="491">
        <f>VLOOKUP(年度マスタ!$K$4&amp;"_"&amp;AJ$53,データシート1!$A$1:$BS$996,MATCH("ca_太陽光発電（10kW未満）",データシート1!$A$1:$BS$1,0),0)</f>
        <v>967</v>
      </c>
      <c r="AK54" s="491">
        <f>VLOOKUP(年度マスタ!$K$4&amp;"_"&amp;AK$53,データシート1!$A$1:$BS$996,MATCH("ca_太陽光発電（10kW未満）",データシート1!$A$1:$BS$1,0),0)</f>
        <v>988</v>
      </c>
      <c r="AL54" s="491">
        <f>VLOOKUP(年度マスタ!$K$4&amp;"_"&amp;AL$53,データシート1!$A$1:$BS$996,MATCH("ca_太陽光発電（10kW未満）",データシート1!$A$1:$BS$1,0),0)</f>
        <v>1028</v>
      </c>
      <c r="AM54" s="491">
        <f>VLOOKUP(年度マスタ!$K$4&amp;"_"&amp;AM$53,データシート1!$A$1:$BS$996,MATCH("ca_太陽光発電（10kW未満）",データシート1!$A$1:$BS$1,0),0)</f>
        <v>1056</v>
      </c>
      <c r="AN54" s="491">
        <f>VLOOKUP(年度マスタ!$K$4&amp;"_"&amp;AN$53,データシート1!$A$1:$BS$996,MATCH("ca_太陽光発電（10kW未満）",データシート1!$A$1:$BS$1,0),0)</f>
        <v>1096</v>
      </c>
      <c r="AO54" s="201">
        <f>VLOOKUP(年度マスタ!$K$4&amp;"_"&amp;AO$53,データシート1!$A$1:$BS$996,MATCH("ca_太陽光発電（10kW未満）",データシート1!$A$1:$BS$1,0),0)</f>
        <v>1123</v>
      </c>
      <c r="AP54" s="201">
        <f>VLOOKUP(年度マスタ!$K$4&amp;"_"&amp;AP$53,データシート1!$A$1:$BS$996,MATCH("ca_太陽光発電（10kW未満）",データシート1!$A$1:$BS$1,0),0)</f>
        <v>1150</v>
      </c>
      <c r="AQ54" s="201">
        <f>VLOOKUP(年度マスタ!$K$4&amp;"_"&amp;AQ$53,データシート1!$A$1:$BS$996,MATCH("ca_太陽光発電（10kW未満）",データシート1!$A$1:$BS$1,0),0)</f>
        <v>1177</v>
      </c>
      <c r="AR54" s="201">
        <f>VLOOKUP(年度マスタ!$K$4&amp;"_"&amp;AR$53,データシート1!$A$1:$BS$996,MATCH("ca_太陽光発電（10kW未満）",データシート1!$A$1:$BS$1,0),0)</f>
        <v>1227</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宜野湾市</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沖縄県</v>
      </c>
      <c r="AY12" s="25" t="str">
        <f>年度マスタ!$J4</f>
        <v>宜野湾市</v>
      </c>
      <c r="AZ12" s="25" t="str">
        <f>年度マスタ!$K4</f>
        <v>47205</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27222</v>
      </c>
      <c r="AY21" s="20" t="str">
        <f>IF(IFERROR(比較地域マスタ!$Z6,"")=0,"",IFERROR(比較地域マスタ!$Z6,""))</f>
        <v>羽曳野市</v>
      </c>
      <c r="BB21" s="122" t="str">
        <f t="shared" ref="BB21:BC68" si="0">AX21</f>
        <v>27222</v>
      </c>
      <c r="BC21" s="123" t="str">
        <f t="shared" si="0"/>
        <v>羽曳野市</v>
      </c>
      <c r="BD21" s="40">
        <f>SUM(BE21,BI21:BK21,BQ21)</f>
        <v>406.21915694063131</v>
      </c>
      <c r="BE21" s="40">
        <f>SUM(BF21:BH21)</f>
        <v>71.446687152884365</v>
      </c>
      <c r="BF21" s="40">
        <f>VLOOKUP($AX21&amp;"_"&amp;$BC$14,データシート1!$A:$BS,MATCH($BC$12&amp;"_"&amp;BF$20,データシート1!$A$1:$BS$1,0),0)</f>
        <v>68.012658968035339</v>
      </c>
      <c r="BG21" s="40">
        <f>VLOOKUP($AX21&amp;"_"&amp;$BC$14,データシート1!$A:$BS,MATCH($BC$12&amp;"_"&amp;BG$20,データシート1!$A$1:$BS$1,0),0)</f>
        <v>3.08851056719796</v>
      </c>
      <c r="BH21" s="40">
        <f>VLOOKUP($AX21&amp;"_"&amp;$BC$14,データシート1!$A:$BS,MATCH($BC$12&amp;"_"&amp;BH$20,データシート1!$A$1:$BS$1,0),0)</f>
        <v>0.34551761765107003</v>
      </c>
      <c r="BI21" s="40">
        <f>VLOOKUP($AX21&amp;"_"&amp;$BC$14,データシート1!$A:$BS,MATCH($BC$12&amp;"_"&amp;BI$20,データシート1!$A$1:$BS$1,0),0)</f>
        <v>78.187687118916429</v>
      </c>
      <c r="BJ21" s="40">
        <f>VLOOKUP($AX21&amp;"_"&amp;$BC$14,データシート1!$A:$BS,MATCH($BC$12&amp;"_"&amp;BJ$20,データシート1!$A$1:$BS$1,0),0)</f>
        <v>119.31479517239866</v>
      </c>
      <c r="BK21" s="40">
        <f t="shared" ref="BK21:BK68" si="1">SUM(BL21,BO21:BP21)</f>
        <v>120.59111039602263</v>
      </c>
      <c r="BL21" s="40">
        <f t="shared" ref="BL21:BL67" si="2">SUM(BM21:BN21)</f>
        <v>114.09891148414931</v>
      </c>
      <c r="BM21" s="40">
        <f>VLOOKUP($AX21&amp;"_"&amp;$BC$14,データシート1!$A:$BS,MATCH($BC$12&amp;"_"&amp;BM$20,データシート1!$A$1:$BS$1,0),0)</f>
        <v>64.502706425164433</v>
      </c>
      <c r="BN21" s="40">
        <f>VLOOKUP($AX21&amp;"_"&amp;$BC$14,データシート1!$A:$BS,MATCH($BC$12&amp;"_"&amp;BN$20,データシート1!$A$1:$BS$1,0),0)</f>
        <v>49.596205058984886</v>
      </c>
      <c r="BO21" s="40">
        <f>VLOOKUP($AX21&amp;"_"&amp;$BC$14,データシート1!$A:$BS,MATCH($BC$12&amp;"_"&amp;BO$20,データシート1!$A$1:$BS$1,0),0)</f>
        <v>6.4921989118733183</v>
      </c>
      <c r="BP21" s="40">
        <f>VLOOKUP($AX21&amp;"_"&amp;$BC$14,データシート1!$A:$BS,MATCH($BC$12&amp;"_"&amp;BP$20,データシート1!$A$1:$BS$1,0),0)</f>
        <v>0</v>
      </c>
      <c r="BQ21" s="40">
        <f>VLOOKUP($AX21&amp;"_"&amp;$BC$14,データシート1!$A:$BS,MATCH($BC$12&amp;"_"&amp;BQ$20,データシート1!$A$1:$BS$1,0),0)</f>
        <v>16.678877100409249</v>
      </c>
      <c r="BR21" s="41">
        <f t="shared" ref="BR21:BR68" si="3">BD21</f>
        <v>406.21915694063131</v>
      </c>
      <c r="BT21" s="124" t="str">
        <f t="shared" ref="BT21:BT68" si="4">AY21</f>
        <v>羽曳野市</v>
      </c>
      <c r="BU21" s="40">
        <f>BD21</f>
        <v>406.21915694063131</v>
      </c>
      <c r="BV21" s="70">
        <f>BE21/$BR21</f>
        <v>0.17588212158917521</v>
      </c>
      <c r="BW21" s="70">
        <f t="shared" ref="BW21:CH42" si="5">BF21/$BR21</f>
        <v>0.16742848732260884</v>
      </c>
      <c r="BX21" s="70">
        <f t="shared" si="5"/>
        <v>7.603064785172955E-3</v>
      </c>
      <c r="BY21" s="70">
        <f t="shared" si="5"/>
        <v>8.5056948139343219E-4</v>
      </c>
      <c r="BZ21" s="70">
        <f t="shared" si="5"/>
        <v>0.19247661215136516</v>
      </c>
      <c r="CA21" s="70">
        <f t="shared" si="5"/>
        <v>0.29372025699377946</v>
      </c>
      <c r="CB21" s="70">
        <f t="shared" si="5"/>
        <v>0.29686219454600205</v>
      </c>
      <c r="CC21" s="70">
        <f t="shared" si="5"/>
        <v>0.28088018384820979</v>
      </c>
      <c r="CD21" s="70">
        <f t="shared" si="5"/>
        <v>0.15878794813852529</v>
      </c>
      <c r="CE21" s="70">
        <f t="shared" si="5"/>
        <v>0.12209223570968451</v>
      </c>
      <c r="CF21" s="70">
        <f t="shared" si="5"/>
        <v>1.5982010697792249E-2</v>
      </c>
      <c r="CG21" s="70">
        <f t="shared" si="5"/>
        <v>0</v>
      </c>
      <c r="CH21" s="70">
        <f>BQ21/$BR21</f>
        <v>4.105881471967817E-2</v>
      </c>
      <c r="CI21" s="125">
        <f t="shared" ref="CI21:CI68" si="6">BR21/$BR21</f>
        <v>1</v>
      </c>
      <c r="CK21" s="126" t="str">
        <f t="shared" ref="CK21:CK68" si="7">AY21</f>
        <v>羽曳野市</v>
      </c>
      <c r="CL21" s="127">
        <f>CN21+CP21+CR21</f>
        <v>71.446687152884365</v>
      </c>
      <c r="CM21" s="71">
        <f>IF(IF(CL21=0,0,CW21/CL21)&gt;1,1,IF(CL21=0,0,CW21/CL21))</f>
        <v>0.38612007217309147</v>
      </c>
      <c r="CN21" s="72">
        <f>BF21</f>
        <v>68.012658968035339</v>
      </c>
      <c r="CO21" s="71">
        <f>IF(IF(CN21=0,0,CX21/CN21)&gt;1,1,IF(CN21=0,0,CX21/CN21))</f>
        <v>0.40561566653298126</v>
      </c>
      <c r="CP21" s="72">
        <f t="shared" ref="CP21:CP68" si="8">BG21</f>
        <v>3.08851056719796</v>
      </c>
      <c r="CQ21" s="71">
        <f>IF(IF(CP21=0,0,CY21/CP21)&gt;1,1,IF(CP21=0,0,CY21/CP21))</f>
        <v>0</v>
      </c>
      <c r="CR21" s="72">
        <f t="shared" ref="CR21:CR68" si="9">BH21</f>
        <v>0.34551761765107003</v>
      </c>
      <c r="CS21" s="71">
        <f>IF(IF(CR21=0,0,CZ21/CR21)&gt;1,1,IF(CR21=0,0,CZ21/CR21))</f>
        <v>0</v>
      </c>
      <c r="CT21" s="72">
        <f t="shared" ref="CT21:CT68" si="10">BI21</f>
        <v>78.187687118916429</v>
      </c>
      <c r="CU21" s="73">
        <f>IF(IF(CT21=0,0,DA21/CT21)&gt;1,1,IF(CT21=0,0,DA21/CT21))</f>
        <v>8.0882300436662946E-2</v>
      </c>
      <c r="CV21" s="18"/>
      <c r="CW21" s="1075">
        <f>SUM(CX21:CZ21)</f>
        <v>27.587</v>
      </c>
      <c r="CX21" s="1076">
        <f>VLOOKUP($AX21&amp;"_"&amp;$CW$14,データシート1!$A:$BS,MATCH($CW$12&amp;"_"&amp;CX$20,データシート1!$A$1:$BS$1,0),0)</f>
        <v>27.587</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6.3239999999999998</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33.911000000000001</v>
      </c>
      <c r="DE21" s="18"/>
      <c r="DF21" s="128">
        <f>VLOOKUP($AX21&amp;"_"&amp;$DF$14,データシート1!$A:$BS,MATCH($DF$12&amp;"_"&amp;DF$20,データシート1!$A$1:$BS$1,0),0)</f>
        <v>3</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2</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5</v>
      </c>
      <c r="DM21" s="18"/>
      <c r="DN21" s="131">
        <f>IF($DD21=0,0,ROUND(CX21/$DD21,2))</f>
        <v>0.81</v>
      </c>
      <c r="DO21" s="132">
        <f>IF($DD21=0,0,ROUND(CY21/$DD21,2))</f>
        <v>0</v>
      </c>
      <c r="DP21" s="132">
        <f t="shared" ref="DP21:DR36" si="13">IF($DD21=0,0,ROUND(CZ21/$DD21,2))</f>
        <v>0</v>
      </c>
      <c r="DQ21" s="132">
        <f t="shared" si="13"/>
        <v>0.19</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01203</v>
      </c>
      <c r="AY22" s="20" t="str">
        <f>IF(IFERROR(比較地域マスタ!$Z7,"")=0,"",IFERROR(比較地域マスタ!$Z7,""))</f>
        <v>小樽市</v>
      </c>
      <c r="BB22" s="122" t="str">
        <f t="shared" si="0"/>
        <v>01203</v>
      </c>
      <c r="BC22" s="123" t="str">
        <f t="shared" si="0"/>
        <v>小樽市</v>
      </c>
      <c r="BD22" s="40">
        <f t="shared" ref="BD22:BD68" si="14">SUM(BE22,BI22:BK22,BQ22)</f>
        <v>1037.5026169988732</v>
      </c>
      <c r="BE22" s="40">
        <f t="shared" ref="BE22:BE67" si="15">SUM(BF22:BH22)</f>
        <v>369.18047386452372</v>
      </c>
      <c r="BF22" s="40">
        <f>VLOOKUP($AX22&amp;"_"&amp;$BC$14,データシート1!$A:$BS,MATCH($BC$12&amp;"_"&amp;BF$20,データシート1!$A$1:$BS$1,0),0)</f>
        <v>355.17094991379031</v>
      </c>
      <c r="BG22" s="40">
        <f>VLOOKUP($AX22&amp;"_"&amp;$BC$14,データシート1!$A:$BS,MATCH($BC$12&amp;"_"&amp;BG$20,データシート1!$A$1:$BS$1,0),0)</f>
        <v>7.0128791196151283</v>
      </c>
      <c r="BH22" s="40">
        <f>VLOOKUP($AX22&amp;"_"&amp;$BC$14,データシート1!$A:$BS,MATCH($BC$12&amp;"_"&amp;BH$20,データシート1!$A$1:$BS$1,0),0)</f>
        <v>6.9966448311182603</v>
      </c>
      <c r="BI22" s="40">
        <f>VLOOKUP($AX22&amp;"_"&amp;$BC$14,データシート1!$A:$BS,MATCH($BC$12&amp;"_"&amp;BI$20,データシート1!$A$1:$BS$1,0),0)</f>
        <v>186.87616353176048</v>
      </c>
      <c r="BJ22" s="40">
        <f>VLOOKUP($AX22&amp;"_"&amp;$BC$14,データシート1!$A:$BS,MATCH($BC$12&amp;"_"&amp;BJ$20,データシート1!$A$1:$BS$1,0),0)</f>
        <v>278.18593947332408</v>
      </c>
      <c r="BK22" s="40">
        <f t="shared" si="1"/>
        <v>193.46292397355091</v>
      </c>
      <c r="BL22" s="40">
        <f t="shared" si="2"/>
        <v>129.17106645767683</v>
      </c>
      <c r="BM22" s="40">
        <f>VLOOKUP($AX22&amp;"_"&amp;$BC$14,データシート1!$A:$BS,MATCH($BC$12&amp;"_"&amp;BM$20,データシート1!$A$1:$BS$1,0),0)</f>
        <v>70.594442107468112</v>
      </c>
      <c r="BN22" s="40">
        <f>VLOOKUP($AX22&amp;"_"&amp;$BC$14,データシート1!$A:$BS,MATCH($BC$12&amp;"_"&amp;BN$20,データシート1!$A$1:$BS$1,0),0)</f>
        <v>58.576624350208711</v>
      </c>
      <c r="BO22" s="40">
        <f>VLOOKUP($AX22&amp;"_"&amp;$BC$14,データシート1!$A:$BS,MATCH($BC$12&amp;"_"&amp;BO$20,データシート1!$A$1:$BS$1,0),0)</f>
        <v>6.630408584819671</v>
      </c>
      <c r="BP22" s="40">
        <f>VLOOKUP($AX22&amp;"_"&amp;$BC$14,データシート1!$A:$BS,MATCH($BC$12&amp;"_"&amp;BP$20,データシート1!$A$1:$BS$1,0),0)</f>
        <v>57.66144893105443</v>
      </c>
      <c r="BQ22" s="40">
        <f>VLOOKUP($AX22&amp;"_"&amp;$BC$14,データシート1!$A:$BS,MATCH($BC$12&amp;"_"&amp;BQ$20,データシート1!$A$1:$BS$1,0),0)</f>
        <v>9.797116155713848</v>
      </c>
      <c r="BR22" s="41">
        <f t="shared" si="3"/>
        <v>1037.5026169988732</v>
      </c>
      <c r="BT22" s="134" t="str">
        <f t="shared" si="4"/>
        <v>小樽市</v>
      </c>
      <c r="BU22" s="38">
        <f>BD22</f>
        <v>1037.5026169988732</v>
      </c>
      <c r="BV22" s="69">
        <f t="shared" ref="BV22:BZ68" si="16">BE22/$BR22</f>
        <v>0.35583570375218115</v>
      </c>
      <c r="BW22" s="69">
        <f t="shared" si="5"/>
        <v>0.3423325821974057</v>
      </c>
      <c r="BX22" s="69">
        <f t="shared" si="5"/>
        <v>6.759384511145522E-3</v>
      </c>
      <c r="BY22" s="69">
        <f t="shared" si="5"/>
        <v>6.7437370436298945E-3</v>
      </c>
      <c r="BZ22" s="69">
        <f t="shared" si="5"/>
        <v>0.18012114906497959</v>
      </c>
      <c r="CA22" s="69">
        <f t="shared" si="5"/>
        <v>0.26813034966409749</v>
      </c>
      <c r="CB22" s="69">
        <f t="shared" si="5"/>
        <v>0.18646981781421476</v>
      </c>
      <c r="CC22" s="69">
        <f t="shared" si="5"/>
        <v>0.12450191868558642</v>
      </c>
      <c r="CD22" s="69">
        <f t="shared" si="5"/>
        <v>6.8042664134836381E-2</v>
      </c>
      <c r="CE22" s="69">
        <f t="shared" si="5"/>
        <v>5.6459254550750043E-2</v>
      </c>
      <c r="CF22" s="69">
        <f t="shared" si="5"/>
        <v>6.3907391424217214E-3</v>
      </c>
      <c r="CG22" s="69">
        <f t="shared" si="5"/>
        <v>5.5577159986206617E-2</v>
      </c>
      <c r="CH22" s="69">
        <f t="shared" si="5"/>
        <v>9.4429797045268438E-3</v>
      </c>
      <c r="CI22" s="135">
        <f t="shared" si="6"/>
        <v>1</v>
      </c>
      <c r="CK22" s="136" t="str">
        <f t="shared" si="7"/>
        <v>小樽市</v>
      </c>
      <c r="CL22" s="137">
        <f t="shared" ref="CL22:CL68" si="17">CN22+CP22+CR22</f>
        <v>369.18047386452372</v>
      </c>
      <c r="CM22" s="75">
        <f t="shared" ref="CM22:CM68" si="18">IF(IF(CL22=0,0,CW22/CL22)&gt;1,1,IF(CL22=0,0,CW22/CL22))</f>
        <v>0.12613343146931463</v>
      </c>
      <c r="CN22" s="76">
        <f t="shared" ref="CN22:CN68" si="19">BF22</f>
        <v>355.17094991379031</v>
      </c>
      <c r="CO22" s="75">
        <f t="shared" ref="CO22:CO68" si="20">IF(IF(CN22=0,0,CX22/CN22)&gt;1,1,IF(CN22=0,0,CX22/CN22))</f>
        <v>0.13110869571766171</v>
      </c>
      <c r="CP22" s="76">
        <f t="shared" si="8"/>
        <v>7.0128791196151283</v>
      </c>
      <c r="CQ22" s="75">
        <f t="shared" ref="CQ22:CQ68" si="21">IF(IF(CP22=0,0,CY22/CP22)&gt;1,1,IF(CP22=0,0,CY22/CP22))</f>
        <v>0</v>
      </c>
      <c r="CR22" s="76">
        <f t="shared" si="9"/>
        <v>6.9966448311182603</v>
      </c>
      <c r="CS22" s="75">
        <f t="shared" ref="CS22:CS68" si="22">IF(IF(CR22=0,0,CZ22/CR22)&gt;1,1,IF(CR22=0,0,CZ22/CR22))</f>
        <v>0</v>
      </c>
      <c r="CT22" s="76">
        <f t="shared" si="10"/>
        <v>186.87616353176048</v>
      </c>
      <c r="CU22" s="77">
        <f t="shared" ref="CU22:CU68" si="23">IF(IF(CT22=0,0,DA22/CT22)&gt;1,1,IF(CT22=0,0,DA22/CT22))</f>
        <v>0.15596959745508865</v>
      </c>
      <c r="CV22" s="18"/>
      <c r="CW22" s="1078">
        <f t="shared" ref="CW22:CW68" si="24">SUM(CX22:CZ22)</f>
        <v>46.566000000000003</v>
      </c>
      <c r="CX22" s="1079">
        <f>VLOOKUP($AX22&amp;"_"&amp;$CW$14,データシート1!$A:$BS,MATCH($CW$12&amp;"_"&amp;CX$20,データシート1!$A$1:$BS$1,0),0)</f>
        <v>46.566000000000003</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29.146999999999998</v>
      </c>
      <c r="DB22" s="1079">
        <f>VLOOKUP($AX22&amp;"_"&amp;$CW$14,データシート1!$A:$BS,MATCH($CW$12&amp;"_"&amp;DB$20,データシート1!$A$1:$BS$1,0),0)</f>
        <v>24.763999999999999</v>
      </c>
      <c r="DC22" s="1079">
        <f>VLOOKUP($AX22&amp;"_"&amp;$CW$14,データシート1!$A:$BS,MATCH($CW$12&amp;"_"&amp;DC$20,データシート1!$A$1:$BS$1,0),0)</f>
        <v>0</v>
      </c>
      <c r="DD22" s="1080">
        <f t="shared" si="11"/>
        <v>100.47699999999999</v>
      </c>
      <c r="DE22" s="18"/>
      <c r="DF22" s="138">
        <f>VLOOKUP($AX22&amp;"_"&amp;$DF$14,データシート1!$A:$BS,MATCH($DF$12&amp;"_"&amp;DF$20,データシート1!$A$1:$BS$1,0),0)</f>
        <v>10</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6</v>
      </c>
      <c r="DJ22" s="74">
        <f>VLOOKUP($AX22&amp;"_"&amp;$DF$14,データシート1!$A:$BS,MATCH($DF$12&amp;"_"&amp;DJ$20,データシート1!$A$1:$BS$1,0),0)</f>
        <v>1</v>
      </c>
      <c r="DK22" s="74">
        <f>VLOOKUP($AX22&amp;"_"&amp;$DF$14,データシート1!$A:$BS,MATCH($DF$12&amp;"_"&amp;DK$20,データシート1!$A$1:$BS$1,0),0)</f>
        <v>0</v>
      </c>
      <c r="DL22" s="78">
        <f t="shared" si="12"/>
        <v>17</v>
      </c>
      <c r="DM22" s="18"/>
      <c r="DN22" s="139">
        <f>IF($DD22=0,0,ROUND(CX22/$DD22,2))</f>
        <v>0.46</v>
      </c>
      <c r="DO22" s="140">
        <f>IF($DD22=0,0,ROUND(CY22/$DD22,2))</f>
        <v>0</v>
      </c>
      <c r="DP22" s="140">
        <f t="shared" si="13"/>
        <v>0</v>
      </c>
      <c r="DQ22" s="140">
        <f t="shared" si="13"/>
        <v>0.28999999999999998</v>
      </c>
      <c r="DR22" s="140">
        <f t="shared" si="13"/>
        <v>0.25</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40202</v>
      </c>
      <c r="AY23" s="20" t="str">
        <f>IF(IFERROR(比較地域マスタ!$Z8,"")=0,"",IFERROR(比較地域マスタ!$Z8,""))</f>
        <v>大牟田市</v>
      </c>
      <c r="BB23" s="122" t="str">
        <f t="shared" si="0"/>
        <v>40202</v>
      </c>
      <c r="BC23" s="123" t="str">
        <f t="shared" si="0"/>
        <v>大牟田市</v>
      </c>
      <c r="BD23" s="40">
        <f t="shared" si="14"/>
        <v>931.71028201009312</v>
      </c>
      <c r="BE23" s="40">
        <f t="shared" si="15"/>
        <v>516.52798904334327</v>
      </c>
      <c r="BF23" s="40">
        <f>VLOOKUP($AX23&amp;"_"&amp;$BC$14,データシート1!$A:$BS,MATCH($BC$12&amp;"_"&amp;BF$20,データシート1!$A$1:$BS$1,0),0)</f>
        <v>505.84149020560437</v>
      </c>
      <c r="BG23" s="40">
        <f>VLOOKUP($AX23&amp;"_"&amp;$BC$14,データシート1!$A:$BS,MATCH($BC$12&amp;"_"&amp;BG$20,データシート1!$A$1:$BS$1,0),0)</f>
        <v>6.4338942024290544</v>
      </c>
      <c r="BH23" s="40">
        <f>VLOOKUP($AX23&amp;"_"&amp;$BC$14,データシート1!$A:$BS,MATCH($BC$12&amp;"_"&amp;BH$20,データシート1!$A$1:$BS$1,0),0)</f>
        <v>4.2526046353097851</v>
      </c>
      <c r="BI23" s="40">
        <f>VLOOKUP($AX23&amp;"_"&amp;$BC$14,データシート1!$A:$BS,MATCH($BC$12&amp;"_"&amp;BI$20,データシート1!$A$1:$BS$1,0),0)</f>
        <v>139.36353532903092</v>
      </c>
      <c r="BJ23" s="40">
        <f>VLOOKUP($AX23&amp;"_"&amp;$BC$14,データシート1!$A:$BS,MATCH($BC$12&amp;"_"&amp;BJ$20,データシート1!$A$1:$BS$1,0),0)</f>
        <v>106.34866025124641</v>
      </c>
      <c r="BK23" s="40">
        <f t="shared" si="1"/>
        <v>169.4700973864725</v>
      </c>
      <c r="BL23" s="40">
        <f t="shared" si="2"/>
        <v>158.79100845194318</v>
      </c>
      <c r="BM23" s="40">
        <f>VLOOKUP($AX23&amp;"_"&amp;$BC$14,データシート1!$A:$BS,MATCH($BC$12&amp;"_"&amp;BM$20,データシート1!$A$1:$BS$1,0),0)</f>
        <v>94.319044685481927</v>
      </c>
      <c r="BN23" s="40">
        <f>VLOOKUP($AX23&amp;"_"&amp;$BC$14,データシート1!$A:$BS,MATCH($BC$12&amp;"_"&amp;BN$20,データシート1!$A$1:$BS$1,0),0)</f>
        <v>64.471963766461272</v>
      </c>
      <c r="BO23" s="40">
        <f>VLOOKUP($AX23&amp;"_"&amp;$BC$14,データシート1!$A:$BS,MATCH($BC$12&amp;"_"&amp;BO$20,データシート1!$A$1:$BS$1,0),0)</f>
        <v>6.6019293732014583</v>
      </c>
      <c r="BP23" s="40">
        <f>VLOOKUP($AX23&amp;"_"&amp;$BC$14,データシート1!$A:$BS,MATCH($BC$12&amp;"_"&amp;BP$20,データシート1!$A$1:$BS$1,0),0)</f>
        <v>4.0771595613278464</v>
      </c>
      <c r="BQ23" s="40">
        <f>VLOOKUP($AX23&amp;"_"&amp;$BC$14,データシート1!$A:$BS,MATCH($BC$12&amp;"_"&amp;BQ$20,データシート1!$A$1:$BS$1,0),0)</f>
        <v>0</v>
      </c>
      <c r="BR23" s="41">
        <f t="shared" si="3"/>
        <v>931.71028201009312</v>
      </c>
      <c r="BT23" s="134" t="str">
        <f t="shared" si="4"/>
        <v>大牟田市</v>
      </c>
      <c r="BU23" s="38">
        <f t="shared" ref="BU23:BU68" si="25">BD23</f>
        <v>931.71028201009312</v>
      </c>
      <c r="BV23" s="69">
        <f t="shared" si="16"/>
        <v>0.55438691513522198</v>
      </c>
      <c r="BW23" s="69">
        <f t="shared" si="5"/>
        <v>0.54291714921755541</v>
      </c>
      <c r="BX23" s="69">
        <f t="shared" si="5"/>
        <v>6.9054665668692884E-3</v>
      </c>
      <c r="BY23" s="69">
        <f t="shared" si="5"/>
        <v>4.5642993507972436E-3</v>
      </c>
      <c r="BZ23" s="69">
        <f t="shared" si="5"/>
        <v>0.14957818757604011</v>
      </c>
      <c r="CA23" s="69">
        <f t="shared" si="5"/>
        <v>0.11414348677338558</v>
      </c>
      <c r="CB23" s="69">
        <f t="shared" si="5"/>
        <v>0.18189141051535229</v>
      </c>
      <c r="CC23" s="69">
        <f t="shared" si="5"/>
        <v>0.17042959760985338</v>
      </c>
      <c r="CD23" s="69">
        <f t="shared" si="5"/>
        <v>0.10123216036855991</v>
      </c>
      <c r="CE23" s="69">
        <f t="shared" si="5"/>
        <v>6.9197437241293486E-2</v>
      </c>
      <c r="CF23" s="69">
        <f t="shared" si="5"/>
        <v>7.0858178778045733E-3</v>
      </c>
      <c r="CG23" s="69">
        <f t="shared" si="5"/>
        <v>4.3759950276943266E-3</v>
      </c>
      <c r="CH23" s="69">
        <f t="shared" si="5"/>
        <v>0</v>
      </c>
      <c r="CI23" s="135">
        <f t="shared" si="6"/>
        <v>1</v>
      </c>
      <c r="CK23" s="136" t="str">
        <f t="shared" si="7"/>
        <v>大牟田市</v>
      </c>
      <c r="CL23" s="137">
        <f t="shared" si="17"/>
        <v>516.52798904334327</v>
      </c>
      <c r="CM23" s="75">
        <f t="shared" si="18"/>
        <v>1</v>
      </c>
      <c r="CN23" s="76">
        <f t="shared" si="19"/>
        <v>505.84149020560437</v>
      </c>
      <c r="CO23" s="75">
        <f t="shared" si="20"/>
        <v>1</v>
      </c>
      <c r="CP23" s="76">
        <f t="shared" si="8"/>
        <v>6.4338942024290544</v>
      </c>
      <c r="CQ23" s="75">
        <f t="shared" si="21"/>
        <v>0</v>
      </c>
      <c r="CR23" s="76">
        <f t="shared" si="9"/>
        <v>4.2526046353097851</v>
      </c>
      <c r="CS23" s="75">
        <f t="shared" si="22"/>
        <v>0</v>
      </c>
      <c r="CT23" s="76">
        <f t="shared" si="10"/>
        <v>139.36353532903092</v>
      </c>
      <c r="CU23" s="77">
        <f t="shared" si="23"/>
        <v>0.15504055597460886</v>
      </c>
      <c r="CV23" s="18"/>
      <c r="CW23" s="1078">
        <f t="shared" si="24"/>
        <v>769.77599999999995</v>
      </c>
      <c r="CX23" s="1081">
        <f>VLOOKUP($AX23&amp;"_"&amp;$CW$14,データシート1!$A:$BS,MATCH($CW$12&amp;"_"&amp;CX$20,データシート1!$A$1:$BS$1,0),0)</f>
        <v>769.77599999999995</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21.606999999999999</v>
      </c>
      <c r="DB23" s="1081">
        <f>VLOOKUP($AX23&amp;"_"&amp;$CW$14,データシート1!$A:$BS,MATCH($CW$12&amp;"_"&amp;DB$20,データシート1!$A$1:$BS$1,0),0)</f>
        <v>0.60699999999999998</v>
      </c>
      <c r="DC23" s="1081">
        <f>VLOOKUP($AX23&amp;"_"&amp;$CW$14,データシート1!$A:$BS,MATCH($CW$12&amp;"_"&amp;DC$20,データシート1!$A$1:$BS$1,0),0)</f>
        <v>0</v>
      </c>
      <c r="DD23" s="1080">
        <f t="shared" si="11"/>
        <v>791.9899999999999</v>
      </c>
      <c r="DE23" s="18"/>
      <c r="DF23" s="138">
        <f>VLOOKUP($AX23&amp;"_"&amp;$DF$14,データシート1!$A:$BS,MATCH($DF$12&amp;"_"&amp;DF$20,データシート1!$A$1:$BS$1,0),0)</f>
        <v>17</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4</v>
      </c>
      <c r="DJ23" s="74">
        <f>VLOOKUP($AX23&amp;"_"&amp;$DF$14,データシート1!$A:$BS,MATCH($DF$12&amp;"_"&amp;DJ$20,データシート1!$A$1:$BS$1,0),0)</f>
        <v>1</v>
      </c>
      <c r="DK23" s="74">
        <f>VLOOKUP($AX23&amp;"_"&amp;$DF$14,データシート1!$A:$BS,MATCH($DF$12&amp;"_"&amp;DK$20,データシート1!$A$1:$BS$1,0),0)</f>
        <v>0</v>
      </c>
      <c r="DL23" s="78">
        <f t="shared" si="12"/>
        <v>22</v>
      </c>
      <c r="DM23" s="18"/>
      <c r="DN23" s="139">
        <f t="shared" ref="DN23:DN67" si="26">IF($DD23=0,0,ROUND(CX23/$DD23,2))</f>
        <v>0.97</v>
      </c>
      <c r="DO23" s="140">
        <f t="shared" ref="DO23:DO67" si="27">IF($DD23=0,0,ROUND(CY23/$DD23,2))</f>
        <v>0</v>
      </c>
      <c r="DP23" s="140">
        <f t="shared" si="13"/>
        <v>0</v>
      </c>
      <c r="DQ23" s="140">
        <f t="shared" si="13"/>
        <v>0.03</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28219</v>
      </c>
      <c r="AY24" s="20" t="str">
        <f>IF(IFERROR(比較地域マスタ!$Z9,"")=0,"",IFERROR(比較地域マスタ!$Z9,""))</f>
        <v>三田市</v>
      </c>
      <c r="BB24" s="122" t="str">
        <f t="shared" si="0"/>
        <v>28219</v>
      </c>
      <c r="BC24" s="123" t="str">
        <f t="shared" si="0"/>
        <v>三田市</v>
      </c>
      <c r="BD24" s="40">
        <f t="shared" si="14"/>
        <v>1282.2133689178261</v>
      </c>
      <c r="BE24" s="40">
        <f t="shared" si="15"/>
        <v>936.21761136658267</v>
      </c>
      <c r="BF24" s="40">
        <f>VLOOKUP($AX24&amp;"_"&amp;$BC$14,データシート1!$A:$BS,MATCH($BC$12&amp;"_"&amp;BF$20,データシート1!$A$1:$BS$1,0),0)</f>
        <v>923.79029644186392</v>
      </c>
      <c r="BG24" s="40">
        <f>VLOOKUP($AX24&amp;"_"&amp;$BC$14,データシート1!$A:$BS,MATCH($BC$12&amp;"_"&amp;BG$20,データシート1!$A$1:$BS$1,0),0)</f>
        <v>1.723319448234309</v>
      </c>
      <c r="BH24" s="40">
        <f>VLOOKUP($AX24&amp;"_"&amp;$BC$14,データシート1!$A:$BS,MATCH($BC$12&amp;"_"&amp;BH$20,データシート1!$A$1:$BS$1,0),0)</f>
        <v>10.703995476484488</v>
      </c>
      <c r="BI24" s="40">
        <f>VLOOKUP($AX24&amp;"_"&amp;$BC$14,データシート1!$A:$BS,MATCH($BC$12&amp;"_"&amp;BI$20,データシート1!$A$1:$BS$1,0),0)</f>
        <v>100.27815402980744</v>
      </c>
      <c r="BJ24" s="40">
        <f>VLOOKUP($AX24&amp;"_"&amp;$BC$14,データシート1!$A:$BS,MATCH($BC$12&amp;"_"&amp;BJ$20,データシート1!$A$1:$BS$1,0),0)</f>
        <v>91.774682284736699</v>
      </c>
      <c r="BK24" s="40">
        <f t="shared" si="1"/>
        <v>125.78150475685914</v>
      </c>
      <c r="BL24" s="40">
        <f t="shared" si="2"/>
        <v>119.2446707244993</v>
      </c>
      <c r="BM24" s="40">
        <f>VLOOKUP($AX24&amp;"_"&amp;$BC$14,データシート1!$A:$BS,MATCH($BC$12&amp;"_"&amp;BM$20,データシート1!$A$1:$BS$1,0),0)</f>
        <v>79.364694237262995</v>
      </c>
      <c r="BN24" s="40">
        <f>VLOOKUP($AX24&amp;"_"&amp;$BC$14,データシート1!$A:$BS,MATCH($BC$12&amp;"_"&amp;BN$20,データシート1!$A$1:$BS$1,0),0)</f>
        <v>39.879976487236306</v>
      </c>
      <c r="BO24" s="40">
        <f>VLOOKUP($AX24&amp;"_"&amp;$BC$14,データシート1!$A:$BS,MATCH($BC$12&amp;"_"&amp;BO$20,データシート1!$A$1:$BS$1,0),0)</f>
        <v>6.536834032359832</v>
      </c>
      <c r="BP24" s="40">
        <f>VLOOKUP($AX24&amp;"_"&amp;$BC$14,データシート1!$A:$BS,MATCH($BC$12&amp;"_"&amp;BP$20,データシート1!$A$1:$BS$1,0),0)</f>
        <v>0</v>
      </c>
      <c r="BQ24" s="40">
        <f>VLOOKUP($AX24&amp;"_"&amp;$BC$14,データシート1!$A:$BS,MATCH($BC$12&amp;"_"&amp;BQ$20,データシート1!$A$1:$BS$1,0),0)</f>
        <v>28.161416479839989</v>
      </c>
      <c r="BR24" s="41">
        <f t="shared" si="3"/>
        <v>1282.2133689178261</v>
      </c>
      <c r="BT24" s="134" t="str">
        <f t="shared" si="4"/>
        <v>三田市</v>
      </c>
      <c r="BU24" s="38">
        <f t="shared" si="25"/>
        <v>1282.2133689178261</v>
      </c>
      <c r="BV24" s="69">
        <f t="shared" si="16"/>
        <v>0.73015742470127265</v>
      </c>
      <c r="BW24" s="69">
        <f t="shared" si="5"/>
        <v>0.72046534440795351</v>
      </c>
      <c r="BX24" s="69">
        <f t="shared" si="5"/>
        <v>1.344019248285308E-3</v>
      </c>
      <c r="BY24" s="69">
        <f t="shared" si="5"/>
        <v>8.3480610450338243E-3</v>
      </c>
      <c r="BZ24" s="69">
        <f t="shared" si="5"/>
        <v>7.8207072598565325E-2</v>
      </c>
      <c r="CA24" s="69">
        <f t="shared" si="5"/>
        <v>7.1575203089789582E-2</v>
      </c>
      <c r="CB24" s="69">
        <f t="shared" si="5"/>
        <v>9.809717150509617E-2</v>
      </c>
      <c r="CC24" s="69">
        <f t="shared" si="5"/>
        <v>9.2999085499428605E-2</v>
      </c>
      <c r="CD24" s="69">
        <f t="shared" si="5"/>
        <v>6.1896636052271019E-2</v>
      </c>
      <c r="CE24" s="69">
        <f t="shared" si="5"/>
        <v>3.1102449447157586E-2</v>
      </c>
      <c r="CF24" s="69">
        <f t="shared" si="5"/>
        <v>5.0980860056675653E-3</v>
      </c>
      <c r="CG24" s="69">
        <f t="shared" si="5"/>
        <v>0</v>
      </c>
      <c r="CH24" s="69">
        <f t="shared" si="5"/>
        <v>2.1963128105276203E-2</v>
      </c>
      <c r="CI24" s="135">
        <f t="shared" si="6"/>
        <v>1</v>
      </c>
      <c r="CK24" s="136" t="str">
        <f t="shared" si="7"/>
        <v>三田市</v>
      </c>
      <c r="CL24" s="137">
        <f t="shared" si="17"/>
        <v>936.21761136658267</v>
      </c>
      <c r="CM24" s="75">
        <f t="shared" si="18"/>
        <v>5.3408523181926515E-2</v>
      </c>
      <c r="CN24" s="76">
        <f t="shared" si="19"/>
        <v>923.79029644186392</v>
      </c>
      <c r="CO24" s="75">
        <f t="shared" si="20"/>
        <v>5.4127002841003247E-2</v>
      </c>
      <c r="CP24" s="76">
        <f t="shared" si="8"/>
        <v>1.723319448234309</v>
      </c>
      <c r="CQ24" s="75">
        <f t="shared" si="21"/>
        <v>0</v>
      </c>
      <c r="CR24" s="76">
        <f t="shared" si="9"/>
        <v>10.703995476484488</v>
      </c>
      <c r="CS24" s="75">
        <f t="shared" si="22"/>
        <v>0</v>
      </c>
      <c r="CT24" s="76">
        <f t="shared" si="10"/>
        <v>100.27815402980744</v>
      </c>
      <c r="CU24" s="77">
        <f t="shared" si="23"/>
        <v>0.62246857856443794</v>
      </c>
      <c r="CV24" s="18"/>
      <c r="CW24" s="1078">
        <f t="shared" si="24"/>
        <v>50.002000000000002</v>
      </c>
      <c r="CX24" s="1081">
        <f>VLOOKUP($AX24&amp;"_"&amp;$CW$14,データシート1!$A:$BS,MATCH($CW$12&amp;"_"&amp;CX$20,データシート1!$A$1:$BS$1,0),0)</f>
        <v>50.002000000000002</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62.42</v>
      </c>
      <c r="DB24" s="1081">
        <f>VLOOKUP($AX24&amp;"_"&amp;$CW$14,データシート1!$A:$BS,MATCH($CW$12&amp;"_"&amp;DB$20,データシート1!$A$1:$BS$1,0),0)</f>
        <v>0</v>
      </c>
      <c r="DC24" s="1081">
        <f>VLOOKUP($AX24&amp;"_"&amp;$CW$14,データシート1!$A:$BS,MATCH($CW$12&amp;"_"&amp;DC$20,データシート1!$A$1:$BS$1,0),0)</f>
        <v>0</v>
      </c>
      <c r="DD24" s="1080">
        <f t="shared" si="11"/>
        <v>112.422</v>
      </c>
      <c r="DE24" s="18"/>
      <c r="DF24" s="138">
        <f>VLOOKUP($AX24&amp;"_"&amp;$DF$14,データシート1!$A:$BS,MATCH($DF$12&amp;"_"&amp;DF$20,データシート1!$A$1:$BS$1,0),0)</f>
        <v>13</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7</v>
      </c>
      <c r="DJ24" s="74">
        <f>VLOOKUP($AX24&amp;"_"&amp;$DF$14,データシート1!$A:$BS,MATCH($DF$12&amp;"_"&amp;DJ$20,データシート1!$A$1:$BS$1,0),0)</f>
        <v>0</v>
      </c>
      <c r="DK24" s="74">
        <f>VLOOKUP($AX24&amp;"_"&amp;$DF$14,データシート1!$A:$BS,MATCH($DF$12&amp;"_"&amp;DK$20,データシート1!$A$1:$BS$1,0),0)</f>
        <v>0</v>
      </c>
      <c r="DL24" s="78">
        <f t="shared" si="12"/>
        <v>20</v>
      </c>
      <c r="DM24" s="18"/>
      <c r="DN24" s="139">
        <f t="shared" si="26"/>
        <v>0.44</v>
      </c>
      <c r="DO24" s="140">
        <f t="shared" si="27"/>
        <v>0</v>
      </c>
      <c r="DP24" s="140">
        <f t="shared" si="13"/>
        <v>0</v>
      </c>
      <c r="DQ24" s="140">
        <f t="shared" si="13"/>
        <v>0.56000000000000005</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27214</v>
      </c>
      <c r="AY25" s="20" t="str">
        <f>IF(IFERROR(比較地域マスタ!$Z10,"")=0,"",IFERROR(比較地域マスタ!$Z10,""))</f>
        <v>富田林市</v>
      </c>
      <c r="BB25" s="122" t="str">
        <f t="shared" si="0"/>
        <v>27214</v>
      </c>
      <c r="BC25" s="123" t="str">
        <f t="shared" si="0"/>
        <v>富田林市</v>
      </c>
      <c r="BD25" s="40">
        <f t="shared" si="14"/>
        <v>427.67043039093346</v>
      </c>
      <c r="BE25" s="40">
        <f t="shared" si="15"/>
        <v>89.180977119210198</v>
      </c>
      <c r="BF25" s="40">
        <f>VLOOKUP($AX25&amp;"_"&amp;$BC$14,データシート1!$A:$BS,MATCH($BC$12&amp;"_"&amp;BF$20,データシート1!$A$1:$BS$1,0),0)</f>
        <v>80.117933704163363</v>
      </c>
      <c r="BG25" s="40">
        <f>VLOOKUP($AX25&amp;"_"&amp;$BC$14,データシート1!$A:$BS,MATCH($BC$12&amp;"_"&amp;BG$20,データシート1!$A$1:$BS$1,0),0)</f>
        <v>2.3600016326160826</v>
      </c>
      <c r="BH25" s="40">
        <f>VLOOKUP($AX25&amp;"_"&amp;$BC$14,データシート1!$A:$BS,MATCH($BC$12&amp;"_"&amp;BH$20,データシート1!$A$1:$BS$1,0),0)</f>
        <v>6.7030417824307582</v>
      </c>
      <c r="BI25" s="40">
        <f>VLOOKUP($AX25&amp;"_"&amp;$BC$14,データシート1!$A:$BS,MATCH($BC$12&amp;"_"&amp;BI$20,データシート1!$A$1:$BS$1,0),0)</f>
        <v>80.598613659628199</v>
      </c>
      <c r="BJ25" s="40">
        <f>VLOOKUP($AX25&amp;"_"&amp;$BC$14,データシート1!$A:$BS,MATCH($BC$12&amp;"_"&amp;BJ$20,データシート1!$A$1:$BS$1,0),0)</f>
        <v>121.70632697387352</v>
      </c>
      <c r="BK25" s="40">
        <f t="shared" si="1"/>
        <v>122.4738326189235</v>
      </c>
      <c r="BL25" s="40">
        <f t="shared" si="2"/>
        <v>115.98823758220803</v>
      </c>
      <c r="BM25" s="40">
        <f>VLOOKUP($AX25&amp;"_"&amp;$BC$14,データシート1!$A:$BS,MATCH($BC$12&amp;"_"&amp;BM$20,データシート1!$A$1:$BS$1,0),0)</f>
        <v>69.964696861192749</v>
      </c>
      <c r="BN25" s="40">
        <f>VLOOKUP($AX25&amp;"_"&amp;$BC$14,データシート1!$A:$BS,MATCH($BC$12&amp;"_"&amp;BN$20,データシート1!$A$1:$BS$1,0),0)</f>
        <v>46.023540721015287</v>
      </c>
      <c r="BO25" s="40">
        <f>VLOOKUP($AX25&amp;"_"&amp;$BC$14,データシート1!$A:$BS,MATCH($BC$12&amp;"_"&amp;BO$20,データシート1!$A$1:$BS$1,0),0)</f>
        <v>6.4855950367154716</v>
      </c>
      <c r="BP25" s="40">
        <f>VLOOKUP($AX25&amp;"_"&amp;$BC$14,データシート1!$A:$BS,MATCH($BC$12&amp;"_"&amp;BP$20,データシート1!$A$1:$BS$1,0),0)</f>
        <v>0</v>
      </c>
      <c r="BQ25" s="40">
        <f>VLOOKUP($AX25&amp;"_"&amp;$BC$14,データシート1!$A:$BS,MATCH($BC$12&amp;"_"&amp;BQ$20,データシート1!$A$1:$BS$1,0),0)</f>
        <v>13.71068001929811</v>
      </c>
      <c r="BR25" s="41">
        <f t="shared" si="3"/>
        <v>427.67043039093346</v>
      </c>
      <c r="BT25" s="134" t="str">
        <f t="shared" si="4"/>
        <v>富田林市</v>
      </c>
      <c r="BU25" s="38">
        <f t="shared" si="25"/>
        <v>427.67043039093346</v>
      </c>
      <c r="BV25" s="69">
        <f t="shared" si="16"/>
        <v>0.20852733970335494</v>
      </c>
      <c r="BW25" s="69">
        <f t="shared" si="5"/>
        <v>0.18733568657278357</v>
      </c>
      <c r="BX25" s="69">
        <f t="shared" si="5"/>
        <v>5.5182716992119504E-3</v>
      </c>
      <c r="BY25" s="69">
        <f t="shared" si="5"/>
        <v>1.5673381431359445E-2</v>
      </c>
      <c r="BZ25" s="69">
        <f t="shared" si="5"/>
        <v>0.18845963604720817</v>
      </c>
      <c r="CA25" s="69">
        <f t="shared" si="5"/>
        <v>0.28457970980743696</v>
      </c>
      <c r="CB25" s="69">
        <f t="shared" si="5"/>
        <v>0.28637432919308964</v>
      </c>
      <c r="CC25" s="69">
        <f t="shared" si="5"/>
        <v>0.27120939241972658</v>
      </c>
      <c r="CD25" s="69">
        <f t="shared" si="5"/>
        <v>0.16359488963788782</v>
      </c>
      <c r="CE25" s="69">
        <f t="shared" si="5"/>
        <v>0.10761450278183876</v>
      </c>
      <c r="CF25" s="69">
        <f t="shared" si="5"/>
        <v>1.5164936773363055E-2</v>
      </c>
      <c r="CG25" s="69">
        <f t="shared" si="5"/>
        <v>0</v>
      </c>
      <c r="CH25" s="69">
        <f t="shared" si="5"/>
        <v>3.2058985248910425E-2</v>
      </c>
      <c r="CI25" s="135">
        <f t="shared" si="6"/>
        <v>1</v>
      </c>
      <c r="CK25" s="136" t="str">
        <f t="shared" si="7"/>
        <v>富田林市</v>
      </c>
      <c r="CL25" s="137">
        <f t="shared" si="17"/>
        <v>89.180977119210198</v>
      </c>
      <c r="CM25" s="75">
        <f t="shared" si="18"/>
        <v>6.714436411697651E-2</v>
      </c>
      <c r="CN25" s="76">
        <f t="shared" si="19"/>
        <v>80.117933704163363</v>
      </c>
      <c r="CO25" s="75">
        <f t="shared" si="20"/>
        <v>7.4739820701202525E-2</v>
      </c>
      <c r="CP25" s="76">
        <f t="shared" si="8"/>
        <v>2.3600016326160826</v>
      </c>
      <c r="CQ25" s="75">
        <f t="shared" si="21"/>
        <v>0</v>
      </c>
      <c r="CR25" s="76">
        <f t="shared" si="9"/>
        <v>6.7030417824307582</v>
      </c>
      <c r="CS25" s="75">
        <f t="shared" si="22"/>
        <v>0</v>
      </c>
      <c r="CT25" s="76">
        <f t="shared" si="10"/>
        <v>80.598613659628199</v>
      </c>
      <c r="CU25" s="77">
        <f t="shared" si="23"/>
        <v>0.50763900447203725</v>
      </c>
      <c r="CV25" s="18"/>
      <c r="CW25" s="1078">
        <f t="shared" si="24"/>
        <v>5.9880000000000004</v>
      </c>
      <c r="CX25" s="1081">
        <f>VLOOKUP($AX25&amp;"_"&amp;$CW$14,データシート1!$A:$BS,MATCH($CW$12&amp;"_"&amp;CX$20,データシート1!$A$1:$BS$1,0),0)</f>
        <v>5.9880000000000004</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40.914999999999999</v>
      </c>
      <c r="DB25" s="1081">
        <f>VLOOKUP($AX25&amp;"_"&amp;$CW$14,データシート1!$A:$BS,MATCH($CW$12&amp;"_"&amp;DB$20,データシート1!$A$1:$BS$1,0),0)</f>
        <v>0</v>
      </c>
      <c r="DC25" s="1081">
        <f>VLOOKUP($AX25&amp;"_"&amp;$CW$14,データシート1!$A:$BS,MATCH($CW$12&amp;"_"&amp;DC$20,データシート1!$A$1:$BS$1,0),0)</f>
        <v>0</v>
      </c>
      <c r="DD25" s="1080">
        <f t="shared" si="11"/>
        <v>46.902999999999999</v>
      </c>
      <c r="DE25" s="18"/>
      <c r="DF25" s="138">
        <f>VLOOKUP($AX25&amp;"_"&amp;$DF$14,データシート1!$A:$BS,MATCH($DF$12&amp;"_"&amp;DF$20,データシート1!$A$1:$BS$1,0),0)</f>
        <v>2</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4</v>
      </c>
      <c r="DJ25" s="74">
        <f>VLOOKUP($AX25&amp;"_"&amp;$DF$14,データシート1!$A:$BS,MATCH($DF$12&amp;"_"&amp;DJ$20,データシート1!$A$1:$BS$1,0),0)</f>
        <v>0</v>
      </c>
      <c r="DK25" s="74">
        <f>VLOOKUP($AX25&amp;"_"&amp;$DF$14,データシート1!$A:$BS,MATCH($DF$12&amp;"_"&amp;DK$20,データシート1!$A$1:$BS$1,0),0)</f>
        <v>0</v>
      </c>
      <c r="DL25" s="78">
        <f t="shared" si="12"/>
        <v>6</v>
      </c>
      <c r="DM25" s="18"/>
      <c r="DN25" s="139">
        <f t="shared" si="26"/>
        <v>0.13</v>
      </c>
      <c r="DO25" s="140">
        <f t="shared" si="27"/>
        <v>0</v>
      </c>
      <c r="DP25" s="140">
        <f t="shared" si="13"/>
        <v>0</v>
      </c>
      <c r="DQ25" s="140">
        <f t="shared" si="13"/>
        <v>0.87</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21204</v>
      </c>
      <c r="AY26" s="20" t="str">
        <f>IF(IFERROR(比較地域マスタ!$Z11,"")=0,"",IFERROR(比較地域マスタ!$Z11,""))</f>
        <v>多治見市</v>
      </c>
      <c r="BB26" s="122" t="str">
        <f t="shared" si="0"/>
        <v>21204</v>
      </c>
      <c r="BC26" s="123" t="str">
        <f t="shared" si="0"/>
        <v>多治見市</v>
      </c>
      <c r="BD26" s="40">
        <f t="shared" si="14"/>
        <v>561.44307681822102</v>
      </c>
      <c r="BE26" s="40">
        <f t="shared" si="15"/>
        <v>111.14165084347644</v>
      </c>
      <c r="BF26" s="40">
        <f>VLOOKUP($AX26&amp;"_"&amp;$BC$14,データシート1!$A:$BS,MATCH($BC$12&amp;"_"&amp;BF$20,データシート1!$A$1:$BS$1,0),0)</f>
        <v>103.3102187262617</v>
      </c>
      <c r="BG26" s="40">
        <f>VLOOKUP($AX26&amp;"_"&amp;$BC$14,データシート1!$A:$BS,MATCH($BC$12&amp;"_"&amp;BG$20,データシート1!$A$1:$BS$1,0),0)</f>
        <v>6.4325588579609327</v>
      </c>
      <c r="BH26" s="40">
        <f>VLOOKUP($AX26&amp;"_"&amp;$BC$14,データシート1!$A:$BS,MATCH($BC$12&amp;"_"&amp;BH$20,データシート1!$A$1:$BS$1,0),0)</f>
        <v>1.3988732592538162</v>
      </c>
      <c r="BI26" s="40">
        <f>VLOOKUP($AX26&amp;"_"&amp;$BC$14,データシート1!$A:$BS,MATCH($BC$12&amp;"_"&amp;BI$20,データシート1!$A$1:$BS$1,0),0)</f>
        <v>126.97996777438642</v>
      </c>
      <c r="BJ26" s="40">
        <f>VLOOKUP($AX26&amp;"_"&amp;$BC$14,データシート1!$A:$BS,MATCH($BC$12&amp;"_"&amp;BJ$20,データシート1!$A$1:$BS$1,0),0)</f>
        <v>142.77856734655177</v>
      </c>
      <c r="BK26" s="40">
        <f t="shared" si="1"/>
        <v>165.17298457420651</v>
      </c>
      <c r="BL26" s="40">
        <f t="shared" si="2"/>
        <v>158.71928861303027</v>
      </c>
      <c r="BM26" s="40">
        <f>VLOOKUP($AX26&amp;"_"&amp;$BC$14,データシート1!$A:$BS,MATCH($BC$12&amp;"_"&amp;BM$20,データシート1!$A$1:$BS$1,0),0)</f>
        <v>99.68167531598678</v>
      </c>
      <c r="BN26" s="40">
        <f>VLOOKUP($AX26&amp;"_"&amp;$BC$14,データシート1!$A:$BS,MATCH($BC$12&amp;"_"&amp;BN$20,データシート1!$A$1:$BS$1,0),0)</f>
        <v>59.037613297043499</v>
      </c>
      <c r="BO26" s="40">
        <f>VLOOKUP($AX26&amp;"_"&amp;$BC$14,データシート1!$A:$BS,MATCH($BC$12&amp;"_"&amp;BO$20,データシート1!$A$1:$BS$1,0),0)</f>
        <v>6.4536959611762335</v>
      </c>
      <c r="BP26" s="40">
        <f>VLOOKUP($AX26&amp;"_"&amp;$BC$14,データシート1!$A:$BS,MATCH($BC$12&amp;"_"&amp;BP$20,データシート1!$A$1:$BS$1,0),0)</f>
        <v>0</v>
      </c>
      <c r="BQ26" s="40">
        <f>VLOOKUP($AX26&amp;"_"&amp;$BC$14,データシート1!$A:$BS,MATCH($BC$12&amp;"_"&amp;BQ$20,データシート1!$A$1:$BS$1,0),0)</f>
        <v>15.3699062796</v>
      </c>
      <c r="BR26" s="41">
        <f t="shared" si="3"/>
        <v>561.44307681822102</v>
      </c>
      <c r="BT26" s="134" t="str">
        <f t="shared" si="4"/>
        <v>多治見市</v>
      </c>
      <c r="BU26" s="38">
        <f t="shared" si="25"/>
        <v>561.44307681822102</v>
      </c>
      <c r="BV26" s="69">
        <f t="shared" si="16"/>
        <v>0.19795711343228636</v>
      </c>
      <c r="BW26" s="69">
        <f t="shared" si="5"/>
        <v>0.18400835808989865</v>
      </c>
      <c r="BX26" s="69">
        <f t="shared" si="5"/>
        <v>1.1457187956462431E-2</v>
      </c>
      <c r="BY26" s="69">
        <f t="shared" si="5"/>
        <v>2.4915673859252714E-3</v>
      </c>
      <c r="BZ26" s="69">
        <f t="shared" si="5"/>
        <v>0.22616712720726781</v>
      </c>
      <c r="CA26" s="69">
        <f t="shared" si="5"/>
        <v>0.25430639942289168</v>
      </c>
      <c r="CB26" s="69">
        <f t="shared" si="5"/>
        <v>0.29419364383343305</v>
      </c>
      <c r="CC26" s="69">
        <f t="shared" si="5"/>
        <v>0.28269880806530806</v>
      </c>
      <c r="CD26" s="69">
        <f t="shared" si="5"/>
        <v>0.17754547064841769</v>
      </c>
      <c r="CE26" s="69">
        <f t="shared" si="5"/>
        <v>0.10515333741689038</v>
      </c>
      <c r="CF26" s="69">
        <f t="shared" si="5"/>
        <v>1.1494835768124991E-2</v>
      </c>
      <c r="CG26" s="69">
        <f t="shared" si="5"/>
        <v>0</v>
      </c>
      <c r="CH26" s="69">
        <f t="shared" si="5"/>
        <v>2.7375716104121327E-2</v>
      </c>
      <c r="CI26" s="135">
        <f t="shared" si="6"/>
        <v>1</v>
      </c>
      <c r="CK26" s="136" t="str">
        <f t="shared" si="7"/>
        <v>多治見市</v>
      </c>
      <c r="CL26" s="137">
        <f t="shared" si="17"/>
        <v>111.14165084347644</v>
      </c>
      <c r="CM26" s="75">
        <f t="shared" si="18"/>
        <v>0.72500272749664307</v>
      </c>
      <c r="CN26" s="76">
        <f t="shared" si="19"/>
        <v>103.3102187262617</v>
      </c>
      <c r="CO26" s="75">
        <f t="shared" si="20"/>
        <v>0.77996156617870838</v>
      </c>
      <c r="CP26" s="76">
        <f t="shared" si="8"/>
        <v>6.4325588579609327</v>
      </c>
      <c r="CQ26" s="75">
        <f t="shared" si="21"/>
        <v>0</v>
      </c>
      <c r="CR26" s="76">
        <f t="shared" si="9"/>
        <v>1.3988732592538162</v>
      </c>
      <c r="CS26" s="75">
        <f t="shared" si="22"/>
        <v>0</v>
      </c>
      <c r="CT26" s="76">
        <f t="shared" si="10"/>
        <v>126.97996777438642</v>
      </c>
      <c r="CU26" s="77">
        <f t="shared" si="23"/>
        <v>0.32787848925882418</v>
      </c>
      <c r="CV26" s="18"/>
      <c r="CW26" s="1078">
        <f t="shared" si="24"/>
        <v>80.578000000000003</v>
      </c>
      <c r="CX26" s="1081">
        <f>VLOOKUP($AX26&amp;"_"&amp;$CW$14,データシート1!$A:$BS,MATCH($CW$12&amp;"_"&amp;CX$20,データシート1!$A$1:$BS$1,0),0)</f>
        <v>80.578000000000003</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41.634</v>
      </c>
      <c r="DB26" s="1081">
        <f>VLOOKUP($AX26&amp;"_"&amp;$CW$14,データシート1!$A:$BS,MATCH($CW$12&amp;"_"&amp;DB$20,データシート1!$A$1:$BS$1,0),0)</f>
        <v>0</v>
      </c>
      <c r="DC26" s="1081">
        <f>VLOOKUP($AX26&amp;"_"&amp;$CW$14,データシート1!$A:$BS,MATCH($CW$12&amp;"_"&amp;DC$20,データシート1!$A$1:$BS$1,0),0)</f>
        <v>0</v>
      </c>
      <c r="DD26" s="1080">
        <f t="shared" si="11"/>
        <v>122.212</v>
      </c>
      <c r="DE26" s="18"/>
      <c r="DF26" s="138">
        <f>VLOOKUP($AX26&amp;"_"&amp;$DF$14,データシート1!$A:$BS,MATCH($DF$12&amp;"_"&amp;DF$20,データシート1!$A$1:$BS$1,0),0)</f>
        <v>12</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3</v>
      </c>
      <c r="DJ26" s="74">
        <f>VLOOKUP($AX26&amp;"_"&amp;$DF$14,データシート1!$A:$BS,MATCH($DF$12&amp;"_"&amp;DJ$20,データシート1!$A$1:$BS$1,0),0)</f>
        <v>0</v>
      </c>
      <c r="DK26" s="74">
        <f>VLOOKUP($AX26&amp;"_"&amp;$DF$14,データシート1!$A:$BS,MATCH($DF$12&amp;"_"&amp;DK$20,データシート1!$A$1:$BS$1,0),0)</f>
        <v>0</v>
      </c>
      <c r="DL26" s="78">
        <f t="shared" si="12"/>
        <v>15</v>
      </c>
      <c r="DM26" s="18"/>
      <c r="DN26" s="139">
        <f t="shared" si="26"/>
        <v>0.66</v>
      </c>
      <c r="DO26" s="140">
        <f t="shared" si="27"/>
        <v>0</v>
      </c>
      <c r="DP26" s="140">
        <f t="shared" si="13"/>
        <v>0</v>
      </c>
      <c r="DQ26" s="140">
        <f t="shared" si="13"/>
        <v>0.34</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22206</v>
      </c>
      <c r="AY27" s="20" t="str">
        <f>IF(IFERROR(比較地域マスタ!$Z12,"")=0,"",IFERROR(比較地域マスタ!$Z12,""))</f>
        <v>三島市</v>
      </c>
      <c r="BB27" s="122" t="str">
        <f t="shared" si="0"/>
        <v>22206</v>
      </c>
      <c r="BC27" s="123" t="str">
        <f t="shared" si="0"/>
        <v>三島市</v>
      </c>
      <c r="BD27" s="40">
        <f t="shared" si="14"/>
        <v>502.40213139236073</v>
      </c>
      <c r="BE27" s="40">
        <f t="shared" si="15"/>
        <v>90.204350851475539</v>
      </c>
      <c r="BF27" s="40">
        <f>VLOOKUP($AX27&amp;"_"&amp;$BC$14,データシート1!$A:$BS,MATCH($BC$12&amp;"_"&amp;BF$20,データシート1!$A$1:$BS$1,0),0)</f>
        <v>77.447261736710473</v>
      </c>
      <c r="BG27" s="40">
        <f>VLOOKUP($AX27&amp;"_"&amp;$BC$14,データシート1!$A:$BS,MATCH($BC$12&amp;"_"&amp;BG$20,データシート1!$A$1:$BS$1,0),0)</f>
        <v>6.4421564782078171</v>
      </c>
      <c r="BH27" s="40">
        <f>VLOOKUP($AX27&amp;"_"&amp;$BC$14,データシート1!$A:$BS,MATCH($BC$12&amp;"_"&amp;BH$20,データシート1!$A$1:$BS$1,0),0)</f>
        <v>6.3149326365572476</v>
      </c>
      <c r="BI27" s="40">
        <f>VLOOKUP($AX27&amp;"_"&amp;$BC$14,データシート1!$A:$BS,MATCH($BC$12&amp;"_"&amp;BI$20,データシート1!$A$1:$BS$1,0),0)</f>
        <v>122.80330062117251</v>
      </c>
      <c r="BJ27" s="40">
        <f>VLOOKUP($AX27&amp;"_"&amp;$BC$14,データシート1!$A:$BS,MATCH($BC$12&amp;"_"&amp;BJ$20,データシート1!$A$1:$BS$1,0),0)</f>
        <v>134.0518699284506</v>
      </c>
      <c r="BK27" s="40">
        <f t="shared" si="1"/>
        <v>145.13000625734205</v>
      </c>
      <c r="BL27" s="40">
        <f t="shared" si="2"/>
        <v>138.7000134909288</v>
      </c>
      <c r="BM27" s="40">
        <f>VLOOKUP($AX27&amp;"_"&amp;$BC$14,データシート1!$A:$BS,MATCH($BC$12&amp;"_"&amp;BM$20,データシート1!$A$1:$BS$1,0),0)</f>
        <v>88.168532780192564</v>
      </c>
      <c r="BN27" s="40">
        <f>VLOOKUP($AX27&amp;"_"&amp;$BC$14,データシート1!$A:$BS,MATCH($BC$12&amp;"_"&amp;BN$20,データシート1!$A$1:$BS$1,0),0)</f>
        <v>50.531480710736233</v>
      </c>
      <c r="BO27" s="40">
        <f>VLOOKUP($AX27&amp;"_"&amp;$BC$14,データシート1!$A:$BS,MATCH($BC$12&amp;"_"&amp;BO$20,データシート1!$A$1:$BS$1,0),0)</f>
        <v>6.4299927664132497</v>
      </c>
      <c r="BP27" s="40">
        <f>VLOOKUP($AX27&amp;"_"&amp;$BC$14,データシート1!$A:$BS,MATCH($BC$12&amp;"_"&amp;BP$20,データシート1!$A$1:$BS$1,0),0)</f>
        <v>0</v>
      </c>
      <c r="BQ27" s="40">
        <f>VLOOKUP($AX27&amp;"_"&amp;$BC$14,データシート1!$A:$BS,MATCH($BC$12&amp;"_"&amp;BQ$20,データシート1!$A$1:$BS$1,0),0)</f>
        <v>10.21260373392</v>
      </c>
      <c r="BR27" s="41">
        <f t="shared" si="3"/>
        <v>502.40213139236073</v>
      </c>
      <c r="BT27" s="134" t="str">
        <f t="shared" si="4"/>
        <v>三島市</v>
      </c>
      <c r="BU27" s="38">
        <f t="shared" si="25"/>
        <v>502.40213139236073</v>
      </c>
      <c r="BV27" s="69">
        <f t="shared" si="16"/>
        <v>0.17954611498458931</v>
      </c>
      <c r="BW27" s="69">
        <f t="shared" si="5"/>
        <v>0.1541539274964312</v>
      </c>
      <c r="BX27" s="69">
        <f t="shared" si="5"/>
        <v>1.2822709291367813E-2</v>
      </c>
      <c r="BY27" s="69">
        <f t="shared" si="5"/>
        <v>1.2569478196790287E-2</v>
      </c>
      <c r="BZ27" s="69">
        <f t="shared" si="5"/>
        <v>0.24443228431542396</v>
      </c>
      <c r="CA27" s="69">
        <f t="shared" si="5"/>
        <v>0.26682185753658794</v>
      </c>
      <c r="CB27" s="69">
        <f t="shared" si="5"/>
        <v>0.28887219458071911</v>
      </c>
      <c r="CC27" s="69">
        <f t="shared" si="5"/>
        <v>0.27607369639641977</v>
      </c>
      <c r="CD27" s="69">
        <f t="shared" si="5"/>
        <v>0.17549394652415523</v>
      </c>
      <c r="CE27" s="69">
        <f t="shared" si="5"/>
        <v>0.10057974987226455</v>
      </c>
      <c r="CF27" s="69">
        <f t="shared" si="5"/>
        <v>1.2798498184299345E-2</v>
      </c>
      <c r="CG27" s="69">
        <f t="shared" si="5"/>
        <v>0</v>
      </c>
      <c r="CH27" s="69">
        <f t="shared" si="5"/>
        <v>2.0327548582679614E-2</v>
      </c>
      <c r="CI27" s="135">
        <f t="shared" si="6"/>
        <v>1</v>
      </c>
      <c r="CK27" s="136" t="str">
        <f t="shared" si="7"/>
        <v>三島市</v>
      </c>
      <c r="CL27" s="137">
        <f t="shared" si="17"/>
        <v>90.204350851475539</v>
      </c>
      <c r="CM27" s="75">
        <f t="shared" si="18"/>
        <v>1</v>
      </c>
      <c r="CN27" s="76">
        <f t="shared" si="19"/>
        <v>77.447261736710473</v>
      </c>
      <c r="CO27" s="75">
        <f t="shared" si="20"/>
        <v>1</v>
      </c>
      <c r="CP27" s="76">
        <f t="shared" si="8"/>
        <v>6.4421564782078171</v>
      </c>
      <c r="CQ27" s="75">
        <f t="shared" si="21"/>
        <v>0</v>
      </c>
      <c r="CR27" s="76">
        <f t="shared" si="9"/>
        <v>6.3149326365572476</v>
      </c>
      <c r="CS27" s="75">
        <f t="shared" si="22"/>
        <v>0</v>
      </c>
      <c r="CT27" s="76">
        <f t="shared" si="10"/>
        <v>122.80330062117251</v>
      </c>
      <c r="CU27" s="77">
        <f t="shared" si="23"/>
        <v>0.21056437301931788</v>
      </c>
      <c r="CV27" s="18"/>
      <c r="CW27" s="1078">
        <f t="shared" si="24"/>
        <v>169.637</v>
      </c>
      <c r="CX27" s="1081">
        <f>VLOOKUP($AX27&amp;"_"&amp;$CW$14,データシート1!$A:$BS,MATCH($CW$12&amp;"_"&amp;CX$20,データシート1!$A$1:$BS$1,0),0)</f>
        <v>169.637</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25.858000000000001</v>
      </c>
      <c r="DB27" s="1081">
        <f>VLOOKUP($AX27&amp;"_"&amp;$CW$14,データシート1!$A:$BS,MATCH($CW$12&amp;"_"&amp;DB$20,データシート1!$A$1:$BS$1,0),0)</f>
        <v>0</v>
      </c>
      <c r="DC27" s="1081">
        <f>VLOOKUP($AX27&amp;"_"&amp;$CW$14,データシート1!$A:$BS,MATCH($CW$12&amp;"_"&amp;DC$20,データシート1!$A$1:$BS$1,0),0)</f>
        <v>0</v>
      </c>
      <c r="DD27" s="1080">
        <f t="shared" si="11"/>
        <v>195.495</v>
      </c>
      <c r="DE27" s="18"/>
      <c r="DF27" s="138">
        <f>VLOOKUP($AX27&amp;"_"&amp;$DF$14,データシート1!$A:$BS,MATCH($DF$12&amp;"_"&amp;DF$20,データシート1!$A$1:$BS$1,0),0)</f>
        <v>5</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6</v>
      </c>
      <c r="DJ27" s="74">
        <f>VLOOKUP($AX27&amp;"_"&amp;$DF$14,データシート1!$A:$BS,MATCH($DF$12&amp;"_"&amp;DJ$20,データシート1!$A$1:$BS$1,0),0)</f>
        <v>0</v>
      </c>
      <c r="DK27" s="74">
        <f>VLOOKUP($AX27&amp;"_"&amp;$DF$14,データシート1!$A:$BS,MATCH($DF$12&amp;"_"&amp;DK$20,データシート1!$A$1:$BS$1,0),0)</f>
        <v>0</v>
      </c>
      <c r="DL27" s="78">
        <f t="shared" si="12"/>
        <v>11</v>
      </c>
      <c r="DM27" s="18"/>
      <c r="DN27" s="139">
        <f t="shared" si="26"/>
        <v>0.87</v>
      </c>
      <c r="DO27" s="140">
        <f t="shared" si="27"/>
        <v>0</v>
      </c>
      <c r="DP27" s="140">
        <f t="shared" si="13"/>
        <v>0</v>
      </c>
      <c r="DQ27" s="140">
        <f t="shared" si="13"/>
        <v>0.13</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40217</v>
      </c>
      <c r="AY28" s="20" t="str">
        <f>IF(IFERROR(比較地域マスタ!$Z13,"")=0,"",IFERROR(比較地域マスタ!$Z13,""))</f>
        <v>筑紫野市</v>
      </c>
      <c r="BB28" s="122" t="str">
        <f t="shared" si="0"/>
        <v>40217</v>
      </c>
      <c r="BC28" s="123" t="str">
        <f t="shared" si="0"/>
        <v>筑紫野市</v>
      </c>
      <c r="BD28" s="40">
        <f t="shared" si="14"/>
        <v>741.33449254319578</v>
      </c>
      <c r="BE28" s="40">
        <f t="shared" si="15"/>
        <v>414.77372999125197</v>
      </c>
      <c r="BF28" s="40">
        <f>VLOOKUP($AX28&amp;"_"&amp;$BC$14,データシート1!$A:$BS,MATCH($BC$12&amp;"_"&amp;BF$20,データシート1!$A$1:$BS$1,0),0)</f>
        <v>407.46998390218329</v>
      </c>
      <c r="BG28" s="40">
        <f>VLOOKUP($AX28&amp;"_"&amp;$BC$14,データシート1!$A:$BS,MATCH($BC$12&amp;"_"&amp;BG$20,データシート1!$A$1:$BS$1,0),0)</f>
        <v>4.5820791224704456</v>
      </c>
      <c r="BH28" s="40">
        <f>VLOOKUP($AX28&amp;"_"&amp;$BC$14,データシート1!$A:$BS,MATCH($BC$12&amp;"_"&amp;BH$20,データシート1!$A$1:$BS$1,0),0)</f>
        <v>2.7216669665982627</v>
      </c>
      <c r="BI28" s="40">
        <f>VLOOKUP($AX28&amp;"_"&amp;$BC$14,データシート1!$A:$BS,MATCH($BC$12&amp;"_"&amp;BI$20,データシート1!$A$1:$BS$1,0),0)</f>
        <v>107.34451995411874</v>
      </c>
      <c r="BJ28" s="40">
        <f>VLOOKUP($AX28&amp;"_"&amp;$BC$14,データシート1!$A:$BS,MATCH($BC$12&amp;"_"&amp;BJ$20,データシート1!$A$1:$BS$1,0),0)</f>
        <v>86.691234252603039</v>
      </c>
      <c r="BK28" s="40">
        <f t="shared" si="1"/>
        <v>125.01679332743733</v>
      </c>
      <c r="BL28" s="40">
        <f t="shared" si="2"/>
        <v>118.84830222464058</v>
      </c>
      <c r="BM28" s="40">
        <f>VLOOKUP($AX28&amp;"_"&amp;$BC$14,データシート1!$A:$BS,MATCH($BC$12&amp;"_"&amp;BM$20,データシート1!$A$1:$BS$1,0),0)</f>
        <v>76.406291013649408</v>
      </c>
      <c r="BN28" s="40">
        <f>VLOOKUP($AX28&amp;"_"&amp;$BC$14,データシート1!$A:$BS,MATCH($BC$12&amp;"_"&amp;BN$20,データシート1!$A$1:$BS$1,0),0)</f>
        <v>42.442011210991176</v>
      </c>
      <c r="BO28" s="40">
        <f>VLOOKUP($AX28&amp;"_"&amp;$BC$14,データシート1!$A:$BS,MATCH($BC$12&amp;"_"&amp;BO$20,データシート1!$A$1:$BS$1,0),0)</f>
        <v>6.1684911027967511</v>
      </c>
      <c r="BP28" s="40">
        <f>VLOOKUP($AX28&amp;"_"&amp;$BC$14,データシート1!$A:$BS,MATCH($BC$12&amp;"_"&amp;BP$20,データシート1!$A$1:$BS$1,0),0)</f>
        <v>0</v>
      </c>
      <c r="BQ28" s="40">
        <f>VLOOKUP($AX28&amp;"_"&amp;$BC$14,データシート1!$A:$BS,MATCH($BC$12&amp;"_"&amp;BQ$20,データシート1!$A$1:$BS$1,0),0)</f>
        <v>7.5082150177846891</v>
      </c>
      <c r="BR28" s="41">
        <f t="shared" si="3"/>
        <v>741.33449254319578</v>
      </c>
      <c r="BT28" s="134" t="str">
        <f t="shared" si="4"/>
        <v>筑紫野市</v>
      </c>
      <c r="BU28" s="38">
        <f t="shared" si="25"/>
        <v>741.33449254319578</v>
      </c>
      <c r="BV28" s="69">
        <f t="shared" si="16"/>
        <v>0.55949606306371091</v>
      </c>
      <c r="BW28" s="69">
        <f t="shared" si="5"/>
        <v>0.54964390298950105</v>
      </c>
      <c r="BX28" s="69">
        <f t="shared" si="5"/>
        <v>6.1808524607445793E-3</v>
      </c>
      <c r="BY28" s="69">
        <f t="shared" si="5"/>
        <v>3.6713076134652911E-3</v>
      </c>
      <c r="BZ28" s="69">
        <f t="shared" si="5"/>
        <v>0.14479903610833814</v>
      </c>
      <c r="CA28" s="69">
        <f t="shared" si="5"/>
        <v>0.1169394316932471</v>
      </c>
      <c r="CB28" s="69">
        <f t="shared" si="5"/>
        <v>0.16863749708793283</v>
      </c>
      <c r="CC28" s="69">
        <f t="shared" si="5"/>
        <v>0.16031670375530999</v>
      </c>
      <c r="CD28" s="69">
        <f t="shared" si="5"/>
        <v>0.1030658788741</v>
      </c>
      <c r="CE28" s="69">
        <f t="shared" si="5"/>
        <v>5.7250824881209993E-2</v>
      </c>
      <c r="CF28" s="69">
        <f t="shared" si="5"/>
        <v>8.3207933326228285E-3</v>
      </c>
      <c r="CG28" s="69">
        <f t="shared" si="5"/>
        <v>0</v>
      </c>
      <c r="CH28" s="69">
        <f t="shared" si="5"/>
        <v>1.0127972046771051E-2</v>
      </c>
      <c r="CI28" s="135">
        <f t="shared" si="6"/>
        <v>1</v>
      </c>
      <c r="CK28" s="136" t="str">
        <f t="shared" si="7"/>
        <v>筑紫野市</v>
      </c>
      <c r="CL28" s="137">
        <f t="shared" si="17"/>
        <v>414.77372999125197</v>
      </c>
      <c r="CM28" s="75">
        <f t="shared" si="18"/>
        <v>2.6363771881673007E-2</v>
      </c>
      <c r="CN28" s="76">
        <f t="shared" si="19"/>
        <v>407.46998390218329</v>
      </c>
      <c r="CO28" s="75">
        <f t="shared" si="20"/>
        <v>2.683633256928452E-2</v>
      </c>
      <c r="CP28" s="76">
        <f t="shared" si="8"/>
        <v>4.5820791224704456</v>
      </c>
      <c r="CQ28" s="75">
        <f t="shared" si="21"/>
        <v>0</v>
      </c>
      <c r="CR28" s="76">
        <f t="shared" si="9"/>
        <v>2.7216669665982627</v>
      </c>
      <c r="CS28" s="75">
        <f t="shared" si="22"/>
        <v>0</v>
      </c>
      <c r="CT28" s="76">
        <f t="shared" si="10"/>
        <v>107.34451995411874</v>
      </c>
      <c r="CU28" s="77">
        <f t="shared" si="23"/>
        <v>0.33781882871617064</v>
      </c>
      <c r="CV28" s="18"/>
      <c r="CW28" s="1078">
        <f t="shared" si="24"/>
        <v>10.935</v>
      </c>
      <c r="CX28" s="1081">
        <f>VLOOKUP($AX28&amp;"_"&amp;$CW$14,データシート1!$A:$BS,MATCH($CW$12&amp;"_"&amp;CX$20,データシート1!$A$1:$BS$1,0),0)</f>
        <v>10.935</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36.262999999999998</v>
      </c>
      <c r="DB28" s="1081">
        <f>VLOOKUP($AX28&amp;"_"&amp;$CW$14,データシート1!$A:$BS,MATCH($CW$12&amp;"_"&amp;DB$20,データシート1!$A$1:$BS$1,0),0)</f>
        <v>0</v>
      </c>
      <c r="DC28" s="1081">
        <f>VLOOKUP($AX28&amp;"_"&amp;$CW$14,データシート1!$A:$BS,MATCH($CW$12&amp;"_"&amp;DC$20,データシート1!$A$1:$BS$1,0),0)</f>
        <v>0</v>
      </c>
      <c r="DD28" s="1080">
        <f t="shared" si="11"/>
        <v>47.198</v>
      </c>
      <c r="DE28" s="18"/>
      <c r="DF28" s="138">
        <f>VLOOKUP($AX28&amp;"_"&amp;$DF$14,データシート1!$A:$BS,MATCH($DF$12&amp;"_"&amp;DF$20,データシート1!$A$1:$BS$1,0),0)</f>
        <v>2</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4</v>
      </c>
      <c r="DJ28" s="74">
        <f>VLOOKUP($AX28&amp;"_"&amp;$DF$14,データシート1!$A:$BS,MATCH($DF$12&amp;"_"&amp;DJ$20,データシート1!$A$1:$BS$1,0),0)</f>
        <v>0</v>
      </c>
      <c r="DK28" s="74">
        <f>VLOOKUP($AX28&amp;"_"&amp;$DF$14,データシート1!$A:$BS,MATCH($DF$12&amp;"_"&amp;DK$20,データシート1!$A$1:$BS$1,0),0)</f>
        <v>0</v>
      </c>
      <c r="DL28" s="78">
        <f t="shared" si="12"/>
        <v>6</v>
      </c>
      <c r="DM28" s="18"/>
      <c r="DN28" s="139">
        <f t="shared" si="26"/>
        <v>0.23</v>
      </c>
      <c r="DO28" s="140">
        <f t="shared" si="27"/>
        <v>0</v>
      </c>
      <c r="DP28" s="140">
        <f t="shared" si="13"/>
        <v>0</v>
      </c>
      <c r="DQ28" s="140">
        <f t="shared" si="13"/>
        <v>0.77</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17203</v>
      </c>
      <c r="AY29" s="20" t="str">
        <f>IF(IFERROR(比較地域マスタ!$Z14,"")=0,"",IFERROR(比較地域マスタ!$Z14,""))</f>
        <v>小松市</v>
      </c>
      <c r="BB29" s="122" t="str">
        <f t="shared" si="0"/>
        <v>17203</v>
      </c>
      <c r="BC29" s="123" t="str">
        <f t="shared" si="0"/>
        <v>小松市</v>
      </c>
      <c r="BD29" s="40">
        <f t="shared" si="14"/>
        <v>827.01200186828248</v>
      </c>
      <c r="BE29" s="40">
        <f t="shared" si="15"/>
        <v>333.86466536436546</v>
      </c>
      <c r="BF29" s="40">
        <f>VLOOKUP($AX29&amp;"_"&amp;$BC$14,データシート1!$A:$BS,MATCH($BC$12&amp;"_"&amp;BF$20,データシート1!$A$1:$BS$1,0),0)</f>
        <v>309.45615462482277</v>
      </c>
      <c r="BG29" s="40">
        <f>VLOOKUP($AX29&amp;"_"&amp;$BC$14,データシート1!$A:$BS,MATCH($BC$12&amp;"_"&amp;BG$20,データシート1!$A$1:$BS$1,0),0)</f>
        <v>5.8630467631463565</v>
      </c>
      <c r="BH29" s="40">
        <f>VLOOKUP($AX29&amp;"_"&amp;$BC$14,データシート1!$A:$BS,MATCH($BC$12&amp;"_"&amp;BH$20,データシート1!$A$1:$BS$1,0),0)</f>
        <v>18.545463976396313</v>
      </c>
      <c r="BI29" s="40">
        <f>VLOOKUP($AX29&amp;"_"&amp;$BC$14,データシート1!$A:$BS,MATCH($BC$12&amp;"_"&amp;BI$20,データシート1!$A$1:$BS$1,0),0)</f>
        <v>148.28253834159517</v>
      </c>
      <c r="BJ29" s="40">
        <f>VLOOKUP($AX29&amp;"_"&amp;$BC$14,データシート1!$A:$BS,MATCH($BC$12&amp;"_"&amp;BJ$20,データシート1!$A$1:$BS$1,0),0)</f>
        <v>158.38783875339499</v>
      </c>
      <c r="BK29" s="40">
        <f t="shared" si="1"/>
        <v>176.46392719632681</v>
      </c>
      <c r="BL29" s="40">
        <f t="shared" si="2"/>
        <v>170.11229648424194</v>
      </c>
      <c r="BM29" s="40">
        <f>VLOOKUP($AX29&amp;"_"&amp;$BC$14,データシート1!$A:$BS,MATCH($BC$12&amp;"_"&amp;BM$20,データシート1!$A$1:$BS$1,0),0)</f>
        <v>103.23343850497983</v>
      </c>
      <c r="BN29" s="40">
        <f>VLOOKUP($AX29&amp;"_"&amp;$BC$14,データシート1!$A:$BS,MATCH($BC$12&amp;"_"&amp;BN$20,データシート1!$A$1:$BS$1,0),0)</f>
        <v>66.878857979262122</v>
      </c>
      <c r="BO29" s="40">
        <f>VLOOKUP($AX29&amp;"_"&amp;$BC$14,データシート1!$A:$BS,MATCH($BC$12&amp;"_"&amp;BO$20,データシート1!$A$1:$BS$1,0),0)</f>
        <v>6.3516307120848783</v>
      </c>
      <c r="BP29" s="40">
        <f>VLOOKUP($AX29&amp;"_"&amp;$BC$14,データシート1!$A:$BS,MATCH($BC$12&amp;"_"&amp;BP$20,データシート1!$A$1:$BS$1,0),0)</f>
        <v>0</v>
      </c>
      <c r="BQ29" s="40">
        <f>VLOOKUP($AX29&amp;"_"&amp;$BC$14,データシート1!$A:$BS,MATCH($BC$12&amp;"_"&amp;BQ$20,データシート1!$A$1:$BS$1,0),0)</f>
        <v>10.013032212600001</v>
      </c>
      <c r="BR29" s="41">
        <f t="shared" si="3"/>
        <v>827.01200186828248</v>
      </c>
      <c r="BT29" s="134" t="str">
        <f t="shared" si="4"/>
        <v>小松市</v>
      </c>
      <c r="BU29" s="38">
        <f t="shared" si="25"/>
        <v>827.01200186828248</v>
      </c>
      <c r="BV29" s="69">
        <f t="shared" si="16"/>
        <v>0.40369990352031171</v>
      </c>
      <c r="BW29" s="69">
        <f t="shared" si="5"/>
        <v>0.37418580858045347</v>
      </c>
      <c r="BX29" s="69">
        <f t="shared" si="5"/>
        <v>7.0894337082186131E-3</v>
      </c>
      <c r="BY29" s="69">
        <f t="shared" si="5"/>
        <v>2.2424661231639578E-2</v>
      </c>
      <c r="BZ29" s="69">
        <f t="shared" si="5"/>
        <v>0.17929913714264573</v>
      </c>
      <c r="CA29" s="69">
        <f t="shared" si="5"/>
        <v>0.19151818642968291</v>
      </c>
      <c r="CB29" s="69">
        <f t="shared" si="5"/>
        <v>0.21337529177047188</v>
      </c>
      <c r="CC29" s="69">
        <f t="shared" si="5"/>
        <v>0.2056950758875874</v>
      </c>
      <c r="CD29" s="69">
        <f t="shared" si="5"/>
        <v>0.12482701372140635</v>
      </c>
      <c r="CE29" s="69">
        <f t="shared" si="5"/>
        <v>8.0868062166181073E-2</v>
      </c>
      <c r="CF29" s="69">
        <f t="shared" si="5"/>
        <v>7.6802158828844875E-3</v>
      </c>
      <c r="CG29" s="69">
        <f t="shared" si="5"/>
        <v>0</v>
      </c>
      <c r="CH29" s="69">
        <f t="shared" si="5"/>
        <v>1.2107481136887742E-2</v>
      </c>
      <c r="CI29" s="135">
        <f t="shared" si="6"/>
        <v>1</v>
      </c>
      <c r="CK29" s="136" t="str">
        <f t="shared" si="7"/>
        <v>小松市</v>
      </c>
      <c r="CL29" s="137">
        <f t="shared" si="17"/>
        <v>333.86466536436546</v>
      </c>
      <c r="CM29" s="75">
        <f t="shared" si="18"/>
        <v>0.25532501292692472</v>
      </c>
      <c r="CN29" s="76">
        <f t="shared" si="19"/>
        <v>309.45615462482277</v>
      </c>
      <c r="CO29" s="75">
        <f t="shared" si="20"/>
        <v>0.2754639024819131</v>
      </c>
      <c r="CP29" s="76">
        <f t="shared" si="8"/>
        <v>5.8630467631463565</v>
      </c>
      <c r="CQ29" s="75">
        <f t="shared" si="21"/>
        <v>0</v>
      </c>
      <c r="CR29" s="76">
        <f t="shared" si="9"/>
        <v>18.545463976396313</v>
      </c>
      <c r="CS29" s="75">
        <f t="shared" si="22"/>
        <v>0</v>
      </c>
      <c r="CT29" s="76">
        <f t="shared" si="10"/>
        <v>148.28253834159517</v>
      </c>
      <c r="CU29" s="77">
        <f t="shared" si="23"/>
        <v>0.10066593252951338</v>
      </c>
      <c r="CV29" s="18"/>
      <c r="CW29" s="1078">
        <f t="shared" si="24"/>
        <v>85.244</v>
      </c>
      <c r="CX29" s="1081">
        <f>VLOOKUP($AX29&amp;"_"&amp;$CW$14,データシート1!$A:$BS,MATCH($CW$12&amp;"_"&amp;CX$20,データシート1!$A$1:$BS$1,0),0)</f>
        <v>85.244</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14.927</v>
      </c>
      <c r="DB29" s="1081">
        <f>VLOOKUP($AX29&amp;"_"&amp;$CW$14,データシート1!$A:$BS,MATCH($CW$12&amp;"_"&amp;DB$20,データシート1!$A$1:$BS$1,0),0)</f>
        <v>0</v>
      </c>
      <c r="DC29" s="1081">
        <f>VLOOKUP($AX29&amp;"_"&amp;$CW$14,データシート1!$A:$BS,MATCH($CW$12&amp;"_"&amp;DC$20,データシート1!$A$1:$BS$1,0),0)</f>
        <v>0</v>
      </c>
      <c r="DD29" s="1080">
        <f t="shared" si="11"/>
        <v>100.17099999999999</v>
      </c>
      <c r="DE29" s="18"/>
      <c r="DF29" s="138">
        <f>VLOOKUP($AX29&amp;"_"&amp;$DF$14,データシート1!$A:$BS,MATCH($DF$12&amp;"_"&amp;DF$20,データシート1!$A$1:$BS$1,0),0)</f>
        <v>11</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2</v>
      </c>
      <c r="DJ29" s="74">
        <f>VLOOKUP($AX29&amp;"_"&amp;$DF$14,データシート1!$A:$BS,MATCH($DF$12&amp;"_"&amp;DJ$20,データシート1!$A$1:$BS$1,0),0)</f>
        <v>0</v>
      </c>
      <c r="DK29" s="74">
        <f>VLOOKUP($AX29&amp;"_"&amp;$DF$14,データシート1!$A:$BS,MATCH($DF$12&amp;"_"&amp;DK$20,データシート1!$A$1:$BS$1,0),0)</f>
        <v>0</v>
      </c>
      <c r="DL29" s="78">
        <f t="shared" si="12"/>
        <v>13</v>
      </c>
      <c r="DM29" s="18"/>
      <c r="DN29" s="139">
        <f t="shared" si="26"/>
        <v>0.85</v>
      </c>
      <c r="DO29" s="140">
        <f t="shared" si="27"/>
        <v>0</v>
      </c>
      <c r="DP29" s="140">
        <f t="shared" si="13"/>
        <v>0</v>
      </c>
      <c r="DQ29" s="140">
        <f t="shared" si="13"/>
        <v>0.15</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08217</v>
      </c>
      <c r="AY30" s="20" t="str">
        <f>IF(IFERROR(比較地域マスタ!$Z15,"")=0,"",IFERROR(比較地域マスタ!$Z15,""))</f>
        <v>取手市</v>
      </c>
      <c r="BB30" s="122" t="str">
        <f t="shared" si="0"/>
        <v>08217</v>
      </c>
      <c r="BC30" s="123" t="str">
        <f t="shared" si="0"/>
        <v>取手市</v>
      </c>
      <c r="BD30" s="40">
        <f t="shared" si="14"/>
        <v>835.50433862106297</v>
      </c>
      <c r="BE30" s="40">
        <f t="shared" si="15"/>
        <v>456.05455073547716</v>
      </c>
      <c r="BF30" s="40">
        <f>VLOOKUP($AX30&amp;"_"&amp;$BC$14,データシート1!$A:$BS,MATCH($BC$12&amp;"_"&amp;BF$20,データシート1!$A$1:$BS$1,0),0)</f>
        <v>446.46434812614359</v>
      </c>
      <c r="BG30" s="40">
        <f>VLOOKUP($AX30&amp;"_"&amp;$BC$14,データシート1!$A:$BS,MATCH($BC$12&amp;"_"&amp;BG$20,データシート1!$A$1:$BS$1,0),0)</f>
        <v>2.5203847176399812</v>
      </c>
      <c r="BH30" s="40">
        <f>VLOOKUP($AX30&amp;"_"&amp;$BC$14,データシート1!$A:$BS,MATCH($BC$12&amp;"_"&amp;BH$20,データシート1!$A$1:$BS$1,0),0)</f>
        <v>7.0698178916935968</v>
      </c>
      <c r="BI30" s="40">
        <f>VLOOKUP($AX30&amp;"_"&amp;$BC$14,データシート1!$A:$BS,MATCH($BC$12&amp;"_"&amp;BI$20,データシート1!$A$1:$BS$1,0),0)</f>
        <v>95.240899651991739</v>
      </c>
      <c r="BJ30" s="40">
        <f>VLOOKUP($AX30&amp;"_"&amp;$BC$14,データシート1!$A:$BS,MATCH($BC$12&amp;"_"&amp;BJ$20,データシート1!$A$1:$BS$1,0),0)</f>
        <v>152.09538091805013</v>
      </c>
      <c r="BK30" s="40">
        <f t="shared" si="1"/>
        <v>124.63717675202076</v>
      </c>
      <c r="BL30" s="40">
        <f t="shared" si="2"/>
        <v>118.31420214106726</v>
      </c>
      <c r="BM30" s="40">
        <f>VLOOKUP($AX30&amp;"_"&amp;$BC$14,データシート1!$A:$BS,MATCH($BC$12&amp;"_"&amp;BM$20,データシート1!$A$1:$BS$1,0),0)</f>
        <v>79.755136289953711</v>
      </c>
      <c r="BN30" s="40">
        <f>VLOOKUP($AX30&amp;"_"&amp;$BC$14,データシート1!$A:$BS,MATCH($BC$12&amp;"_"&amp;BN$20,データシート1!$A$1:$BS$1,0),0)</f>
        <v>38.559065851113552</v>
      </c>
      <c r="BO30" s="40">
        <f>VLOOKUP($AX30&amp;"_"&amp;$BC$14,データシート1!$A:$BS,MATCH($BC$12&amp;"_"&amp;BO$20,データシート1!$A$1:$BS$1,0),0)</f>
        <v>6.3229746109535094</v>
      </c>
      <c r="BP30" s="40">
        <f>VLOOKUP($AX30&amp;"_"&amp;$BC$14,データシート1!$A:$BS,MATCH($BC$12&amp;"_"&amp;BP$20,データシート1!$A$1:$BS$1,0),0)</f>
        <v>0</v>
      </c>
      <c r="BQ30" s="40">
        <f>VLOOKUP($AX30&amp;"_"&amp;$BC$14,データシート1!$A:$BS,MATCH($BC$12&amp;"_"&amp;BQ$20,データシート1!$A$1:$BS$1,0),0)</f>
        <v>7.4763305635232529</v>
      </c>
      <c r="BR30" s="41">
        <f t="shared" si="3"/>
        <v>835.50433862106297</v>
      </c>
      <c r="BT30" s="134" t="str">
        <f t="shared" si="4"/>
        <v>取手市</v>
      </c>
      <c r="BU30" s="38">
        <f t="shared" si="25"/>
        <v>835.50433862106297</v>
      </c>
      <c r="BV30" s="69">
        <f t="shared" si="16"/>
        <v>0.54584342612530401</v>
      </c>
      <c r="BW30" s="69">
        <f t="shared" si="5"/>
        <v>0.53436508643749159</v>
      </c>
      <c r="BX30" s="69">
        <f t="shared" si="5"/>
        <v>3.0166027884423515E-3</v>
      </c>
      <c r="BY30" s="69">
        <f t="shared" si="5"/>
        <v>8.4617368993700256E-3</v>
      </c>
      <c r="BZ30" s="69">
        <f t="shared" si="5"/>
        <v>0.11399210662290477</v>
      </c>
      <c r="CA30" s="69">
        <f t="shared" si="5"/>
        <v>0.18204020480500688</v>
      </c>
      <c r="CB30" s="69">
        <f t="shared" si="5"/>
        <v>0.14917597789824172</v>
      </c>
      <c r="CC30" s="69">
        <f t="shared" si="5"/>
        <v>0.14160812418560978</v>
      </c>
      <c r="CD30" s="69">
        <f t="shared" si="5"/>
        <v>9.5457477122840029E-2</v>
      </c>
      <c r="CE30" s="69">
        <f t="shared" si="5"/>
        <v>4.6150647062769758E-2</v>
      </c>
      <c r="CF30" s="69">
        <f t="shared" si="5"/>
        <v>7.567853712631945E-3</v>
      </c>
      <c r="CG30" s="69">
        <f t="shared" si="5"/>
        <v>0</v>
      </c>
      <c r="CH30" s="69">
        <f t="shared" si="5"/>
        <v>8.9482845485427086E-3</v>
      </c>
      <c r="CI30" s="135">
        <f t="shared" si="6"/>
        <v>1</v>
      </c>
      <c r="CK30" s="136" t="str">
        <f t="shared" si="7"/>
        <v>取手市</v>
      </c>
      <c r="CL30" s="137">
        <f t="shared" si="17"/>
        <v>456.05455073547716</v>
      </c>
      <c r="CM30" s="75">
        <f t="shared" si="18"/>
        <v>0.23523501701055283</v>
      </c>
      <c r="CN30" s="76">
        <f t="shared" si="19"/>
        <v>446.46434812614359</v>
      </c>
      <c r="CO30" s="75">
        <f t="shared" si="20"/>
        <v>0.24028794337166026</v>
      </c>
      <c r="CP30" s="76">
        <f t="shared" si="8"/>
        <v>2.5203847176399812</v>
      </c>
      <c r="CQ30" s="75">
        <f t="shared" si="21"/>
        <v>0</v>
      </c>
      <c r="CR30" s="76">
        <f t="shared" si="9"/>
        <v>7.0698178916935968</v>
      </c>
      <c r="CS30" s="75">
        <f t="shared" si="22"/>
        <v>0</v>
      </c>
      <c r="CT30" s="76">
        <f t="shared" si="10"/>
        <v>95.240899651991739</v>
      </c>
      <c r="CU30" s="77">
        <f t="shared" si="23"/>
        <v>9.4780709054455292E-2</v>
      </c>
      <c r="CV30" s="18"/>
      <c r="CW30" s="1078">
        <f t="shared" si="24"/>
        <v>107.28</v>
      </c>
      <c r="CX30" s="1081">
        <f>VLOOKUP($AX30&amp;"_"&amp;$CW$14,データシート1!$A:$BS,MATCH($CW$12&amp;"_"&amp;CX$20,データシート1!$A$1:$BS$1,0),0)</f>
        <v>107.28</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9.027000000000001</v>
      </c>
      <c r="DB30" s="1081">
        <f>VLOOKUP($AX30&amp;"_"&amp;$CW$14,データシート1!$A:$BS,MATCH($CW$12&amp;"_"&amp;DB$20,データシート1!$A$1:$BS$1,0),0)</f>
        <v>0</v>
      </c>
      <c r="DC30" s="1081">
        <f>VLOOKUP($AX30&amp;"_"&amp;$CW$14,データシート1!$A:$BS,MATCH($CW$12&amp;"_"&amp;DC$20,データシート1!$A$1:$BS$1,0),0)</f>
        <v>0</v>
      </c>
      <c r="DD30" s="1080">
        <f t="shared" si="11"/>
        <v>116.307</v>
      </c>
      <c r="DE30" s="18"/>
      <c r="DF30" s="138">
        <f>VLOOKUP($AX30&amp;"_"&amp;$DF$14,データシート1!$A:$BS,MATCH($DF$12&amp;"_"&amp;DF$20,データシート1!$A$1:$BS$1,0),0)</f>
        <v>5</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2</v>
      </c>
      <c r="DJ30" s="74">
        <f>VLOOKUP($AX30&amp;"_"&amp;$DF$14,データシート1!$A:$BS,MATCH($DF$12&amp;"_"&amp;DJ$20,データシート1!$A$1:$BS$1,0),0)</f>
        <v>0</v>
      </c>
      <c r="DK30" s="74">
        <f>VLOOKUP($AX30&amp;"_"&amp;$DF$14,データシート1!$A:$BS,MATCH($DF$12&amp;"_"&amp;DK$20,データシート1!$A$1:$BS$1,0),0)</f>
        <v>0</v>
      </c>
      <c r="DL30" s="78">
        <f t="shared" si="12"/>
        <v>7</v>
      </c>
      <c r="DM30" s="18"/>
      <c r="DN30" s="139">
        <f t="shared" si="26"/>
        <v>0.92</v>
      </c>
      <c r="DO30" s="140">
        <f t="shared" si="27"/>
        <v>0</v>
      </c>
      <c r="DP30" s="140">
        <f t="shared" si="13"/>
        <v>0</v>
      </c>
      <c r="DQ30" s="140">
        <f t="shared" si="13"/>
        <v>0.08</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38206</v>
      </c>
      <c r="AY31" s="20" t="str">
        <f>IF(IFERROR(比較地域マスタ!$Z16,"")=0,"",IFERROR(比較地域マスタ!$Z16,""))</f>
        <v>西条市</v>
      </c>
      <c r="BB31" s="122" t="str">
        <f t="shared" si="0"/>
        <v>38206</v>
      </c>
      <c r="BC31" s="123" t="str">
        <f t="shared" si="0"/>
        <v>西条市</v>
      </c>
      <c r="BD31" s="40">
        <f t="shared" si="14"/>
        <v>2362.0715763911617</v>
      </c>
      <c r="BE31" s="40">
        <f t="shared" si="15"/>
        <v>1830.8009312824458</v>
      </c>
      <c r="BF31" s="40">
        <f>VLOOKUP($AX31&amp;"_"&amp;$BC$14,データシート1!$A:$BS,MATCH($BC$12&amp;"_"&amp;BF$20,データシート1!$A$1:$BS$1,0),0)</f>
        <v>1780.404439741834</v>
      </c>
      <c r="BG31" s="40">
        <f>VLOOKUP($AX31&amp;"_"&amp;$BC$14,データシート1!$A:$BS,MATCH($BC$12&amp;"_"&amp;BG$20,データシート1!$A$1:$BS$1,0),0)</f>
        <v>8.5535181602473713</v>
      </c>
      <c r="BH31" s="40">
        <f>VLOOKUP($AX31&amp;"_"&amp;$BC$14,データシート1!$A:$BS,MATCH($BC$12&amp;"_"&amp;BH$20,データシート1!$A$1:$BS$1,0),0)</f>
        <v>41.842973380364349</v>
      </c>
      <c r="BI31" s="40">
        <f>VLOOKUP($AX31&amp;"_"&amp;$BC$14,データシート1!$A:$BS,MATCH($BC$12&amp;"_"&amp;BI$20,データシート1!$A$1:$BS$1,0),0)</f>
        <v>120.30393650444287</v>
      </c>
      <c r="BJ31" s="40">
        <f>VLOOKUP($AX31&amp;"_"&amp;$BC$14,データシート1!$A:$BS,MATCH($BC$12&amp;"_"&amp;BJ$20,データシート1!$A$1:$BS$1,0),0)</f>
        <v>163.93803890739795</v>
      </c>
      <c r="BK31" s="40">
        <f t="shared" si="1"/>
        <v>234.73829145812132</v>
      </c>
      <c r="BL31" s="40">
        <f t="shared" si="2"/>
        <v>189.1698423188933</v>
      </c>
      <c r="BM31" s="40">
        <f>VLOOKUP($AX31&amp;"_"&amp;$BC$14,データシート1!$A:$BS,MATCH($BC$12&amp;"_"&amp;BM$20,データシート1!$A$1:$BS$1,0),0)</f>
        <v>93.377225683830105</v>
      </c>
      <c r="BN31" s="40">
        <f>VLOOKUP($AX31&amp;"_"&amp;$BC$14,データシート1!$A:$BS,MATCH($BC$12&amp;"_"&amp;BN$20,データシート1!$A$1:$BS$1,0),0)</f>
        <v>95.792616635063212</v>
      </c>
      <c r="BO31" s="40">
        <f>VLOOKUP($AX31&amp;"_"&amp;$BC$14,データシート1!$A:$BS,MATCH($BC$12&amp;"_"&amp;BO$20,データシート1!$A$1:$BS$1,0),0)</f>
        <v>6.3694965529136933</v>
      </c>
      <c r="BP31" s="40">
        <f>VLOOKUP($AX31&amp;"_"&amp;$BC$14,データシート1!$A:$BS,MATCH($BC$12&amp;"_"&amp;BP$20,データシート1!$A$1:$BS$1,0),0)</f>
        <v>39.198952586314341</v>
      </c>
      <c r="BQ31" s="40">
        <f>VLOOKUP($AX31&amp;"_"&amp;$BC$14,データシート1!$A:$BS,MATCH($BC$12&amp;"_"&amp;BQ$20,データシート1!$A$1:$BS$1,0),0)</f>
        <v>12.290378238754</v>
      </c>
      <c r="BR31" s="41">
        <f t="shared" si="3"/>
        <v>2362.0715763911617</v>
      </c>
      <c r="BT31" s="134" t="str">
        <f t="shared" si="4"/>
        <v>西条市</v>
      </c>
      <c r="BU31" s="38">
        <f t="shared" si="25"/>
        <v>2362.0715763911617</v>
      </c>
      <c r="BV31" s="69">
        <f t="shared" si="16"/>
        <v>0.77508274921947717</v>
      </c>
      <c r="BW31" s="69">
        <f t="shared" si="5"/>
        <v>0.75374703185835934</v>
      </c>
      <c r="BX31" s="69">
        <f t="shared" si="5"/>
        <v>3.6211934666754144E-3</v>
      </c>
      <c r="BY31" s="69">
        <f t="shared" si="5"/>
        <v>1.7714523894442353E-2</v>
      </c>
      <c r="BZ31" s="69">
        <f t="shared" si="5"/>
        <v>5.0931537260291898E-2</v>
      </c>
      <c r="CA31" s="69">
        <f t="shared" si="5"/>
        <v>6.9404348515918826E-2</v>
      </c>
      <c r="CB31" s="69">
        <f t="shared" si="5"/>
        <v>9.9378144931899559E-2</v>
      </c>
      <c r="CC31" s="69">
        <f t="shared" si="5"/>
        <v>8.0086414065365541E-2</v>
      </c>
      <c r="CD31" s="69">
        <f t="shared" si="5"/>
        <v>3.9531920462162459E-2</v>
      </c>
      <c r="CE31" s="69">
        <f t="shared" si="5"/>
        <v>4.0554493603203096E-2</v>
      </c>
      <c r="CF31" s="69">
        <f t="shared" si="5"/>
        <v>2.6965722023738104E-3</v>
      </c>
      <c r="CG31" s="69">
        <f t="shared" si="5"/>
        <v>1.6595158664160205E-2</v>
      </c>
      <c r="CH31" s="69">
        <f t="shared" si="5"/>
        <v>5.2032200724126997E-3</v>
      </c>
      <c r="CI31" s="135">
        <f t="shared" si="6"/>
        <v>1</v>
      </c>
      <c r="CK31" s="136" t="str">
        <f t="shared" si="7"/>
        <v>西条市</v>
      </c>
      <c r="CL31" s="137">
        <f t="shared" si="17"/>
        <v>1830.8009312824458</v>
      </c>
      <c r="CM31" s="75">
        <f t="shared" si="18"/>
        <v>0.45172961509293164</v>
      </c>
      <c r="CN31" s="76">
        <f t="shared" si="19"/>
        <v>1780.404439741834</v>
      </c>
      <c r="CO31" s="75">
        <f t="shared" si="20"/>
        <v>0.46438661999735792</v>
      </c>
      <c r="CP31" s="76">
        <f t="shared" si="8"/>
        <v>8.5535181602473713</v>
      </c>
      <c r="CQ31" s="75">
        <f t="shared" si="21"/>
        <v>0</v>
      </c>
      <c r="CR31" s="76">
        <f t="shared" si="9"/>
        <v>41.842973380364349</v>
      </c>
      <c r="CS31" s="75">
        <f t="shared" si="22"/>
        <v>5.5206401777461011E-3</v>
      </c>
      <c r="CT31" s="76">
        <f t="shared" si="10"/>
        <v>120.30393650444287</v>
      </c>
      <c r="CU31" s="77">
        <f t="shared" si="23"/>
        <v>0.17898001200654656</v>
      </c>
      <c r="CV31" s="18"/>
      <c r="CW31" s="1078">
        <f t="shared" si="24"/>
        <v>827.02700000000004</v>
      </c>
      <c r="CX31" s="1081">
        <f>VLOOKUP($AX31&amp;"_"&amp;$CW$14,データシート1!$A:$BS,MATCH($CW$12&amp;"_"&amp;CX$20,データシート1!$A$1:$BS$1,0),0)</f>
        <v>826.79600000000005</v>
      </c>
      <c r="CY31" s="1081">
        <f>VLOOKUP($AX31&amp;"_"&amp;$CW$14,データシート1!$A:$BS,MATCH($CW$12&amp;"_"&amp;CY$20,データシート1!$A$1:$BS$1,0),0)</f>
        <v>0</v>
      </c>
      <c r="CZ31" s="1081">
        <f>VLOOKUP($AX31&amp;"_"&amp;$CW$14,データシート1!$A:$BS,MATCH($CW$12&amp;"_"&amp;CZ$20,データシート1!$A$1:$BS$1,0),0)</f>
        <v>0.23100000000000001</v>
      </c>
      <c r="DA31" s="1081">
        <f>VLOOKUP($AX31&amp;"_"&amp;$CW$14,データシート1!$A:$BS,MATCH($CW$12&amp;"_"&amp;DA$20,データシート1!$A$1:$BS$1,0),0)</f>
        <v>21.532</v>
      </c>
      <c r="DB31" s="1081">
        <f>VLOOKUP($AX31&amp;"_"&amp;$CW$14,データシート1!$A:$BS,MATCH($CW$12&amp;"_"&amp;DB$20,データシート1!$A$1:$BS$1,0),0)</f>
        <v>251.67</v>
      </c>
      <c r="DC31" s="1081">
        <f>VLOOKUP($AX31&amp;"_"&amp;$CW$14,データシート1!$A:$BS,MATCH($CW$12&amp;"_"&amp;DC$20,データシート1!$A$1:$BS$1,0),0)</f>
        <v>0</v>
      </c>
      <c r="DD31" s="1080">
        <f t="shared" si="11"/>
        <v>1100.229</v>
      </c>
      <c r="DE31" s="18"/>
      <c r="DF31" s="138">
        <f>VLOOKUP($AX31&amp;"_"&amp;$DF$14,データシート1!$A:$BS,MATCH($DF$12&amp;"_"&amp;DF$20,データシート1!$A$1:$BS$1,0),0)</f>
        <v>23</v>
      </c>
      <c r="DG31" s="74">
        <f>VLOOKUP($AX31&amp;"_"&amp;$DF$14,データシート1!$A:$BS,MATCH($DF$12&amp;"_"&amp;DG$20,データシート1!$A$1:$BS$1,0),0)</f>
        <v>0</v>
      </c>
      <c r="DH31" s="74">
        <f>VLOOKUP($AX31&amp;"_"&amp;$DF$14,データシート1!$A:$BS,MATCH($DF$12&amp;"_"&amp;DH$20,データシート1!$A$1:$BS$1,0),0)</f>
        <v>1</v>
      </c>
      <c r="DI31" s="74">
        <f>VLOOKUP($AX31&amp;"_"&amp;$DF$14,データシート1!$A:$BS,MATCH($DF$12&amp;"_"&amp;DI$20,データシート1!$A$1:$BS$1,0),0)</f>
        <v>3</v>
      </c>
      <c r="DJ31" s="74">
        <f>VLOOKUP($AX31&amp;"_"&amp;$DF$14,データシート1!$A:$BS,MATCH($DF$12&amp;"_"&amp;DJ$20,データシート1!$A$1:$BS$1,0),0)</f>
        <v>2</v>
      </c>
      <c r="DK31" s="74">
        <f>VLOOKUP($AX31&amp;"_"&amp;$DF$14,データシート1!$A:$BS,MATCH($DF$12&amp;"_"&amp;DK$20,データシート1!$A$1:$BS$1,0),0)</f>
        <v>0</v>
      </c>
      <c r="DL31" s="78">
        <f t="shared" si="12"/>
        <v>29</v>
      </c>
      <c r="DM31" s="18"/>
      <c r="DN31" s="139">
        <f t="shared" si="26"/>
        <v>0.75</v>
      </c>
      <c r="DO31" s="140">
        <f t="shared" si="27"/>
        <v>0</v>
      </c>
      <c r="DP31" s="140">
        <f t="shared" si="13"/>
        <v>0</v>
      </c>
      <c r="DQ31" s="140">
        <f t="shared" si="13"/>
        <v>0.02</v>
      </c>
      <c r="DR31" s="140">
        <f t="shared" si="13"/>
        <v>0.23</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10203</v>
      </c>
      <c r="AY32" s="20" t="str">
        <f>IF(IFERROR(比較地域マスタ!$Z17,"")=0,"",IFERROR(比較地域マスタ!$Z17,""))</f>
        <v>桐生市</v>
      </c>
      <c r="AZ32" s="18"/>
      <c r="BA32" s="18"/>
      <c r="BB32" s="122" t="str">
        <f t="shared" si="0"/>
        <v>10203</v>
      </c>
      <c r="BC32" s="123" t="str">
        <f t="shared" si="0"/>
        <v>桐生市</v>
      </c>
      <c r="BD32" s="40">
        <f t="shared" si="14"/>
        <v>560.15786166815781</v>
      </c>
      <c r="BE32" s="40">
        <f t="shared" si="15"/>
        <v>104.47926419093679</v>
      </c>
      <c r="BF32" s="40">
        <f>VLOOKUP($AX32&amp;"_"&amp;$BC$14,データシート1!$A:$BS,MATCH($BC$12&amp;"_"&amp;BF$20,データシート1!$A$1:$BS$1,0),0)</f>
        <v>91.124095682140762</v>
      </c>
      <c r="BG32" s="40">
        <f>VLOOKUP($AX32&amp;"_"&amp;$BC$14,データシート1!$A:$BS,MATCH($BC$12&amp;"_"&amp;BG$20,データシート1!$A$1:$BS$1,0),0)</f>
        <v>4.7264257067723792</v>
      </c>
      <c r="BH32" s="40">
        <f>VLOOKUP($AX32&amp;"_"&amp;$BC$14,データシート1!$A:$BS,MATCH($BC$12&amp;"_"&amp;BH$20,データシート1!$A$1:$BS$1,0),0)</f>
        <v>8.6287428020236518</v>
      </c>
      <c r="BI32" s="40">
        <f>VLOOKUP($AX32&amp;"_"&amp;$BC$14,データシート1!$A:$BS,MATCH($BC$12&amp;"_"&amp;BI$20,データシート1!$A$1:$BS$1,0),0)</f>
        <v>113.57924646672456</v>
      </c>
      <c r="BJ32" s="40">
        <f>VLOOKUP($AX32&amp;"_"&amp;$BC$14,データシート1!$A:$BS,MATCH($BC$12&amp;"_"&amp;BJ$20,データシート1!$A$1:$BS$1,0),0)</f>
        <v>130.01828627018043</v>
      </c>
      <c r="BK32" s="40">
        <f t="shared" si="1"/>
        <v>183.11227972271601</v>
      </c>
      <c r="BL32" s="40">
        <f t="shared" si="2"/>
        <v>176.72479940263139</v>
      </c>
      <c r="BM32" s="40">
        <f>VLOOKUP($AX32&amp;"_"&amp;$BC$14,データシート1!$A:$BS,MATCH($BC$12&amp;"_"&amp;BM$20,データシート1!$A$1:$BS$1,0),0)</f>
        <v>110.08086848281393</v>
      </c>
      <c r="BN32" s="40">
        <f>VLOOKUP($AX32&amp;"_"&amp;$BC$14,データシート1!$A:$BS,MATCH($BC$12&amp;"_"&amp;BN$20,データシート1!$A$1:$BS$1,0),0)</f>
        <v>66.643930919817478</v>
      </c>
      <c r="BO32" s="40">
        <f>VLOOKUP($AX32&amp;"_"&amp;$BC$14,データシート1!$A:$BS,MATCH($BC$12&amp;"_"&amp;BO$20,データシート1!$A$1:$BS$1,0),0)</f>
        <v>6.387480320084614</v>
      </c>
      <c r="BP32" s="40">
        <f>VLOOKUP($AX32&amp;"_"&amp;$BC$14,データシート1!$A:$BS,MATCH($BC$12&amp;"_"&amp;BP$20,データシート1!$A$1:$BS$1,0),0)</f>
        <v>0</v>
      </c>
      <c r="BQ32" s="40">
        <f>VLOOKUP($AX32&amp;"_"&amp;$BC$14,データシート1!$A:$BS,MATCH($BC$12&amp;"_"&amp;BQ$20,データシート1!$A$1:$BS$1,0),0)</f>
        <v>28.968785017600009</v>
      </c>
      <c r="BR32" s="41">
        <f t="shared" si="3"/>
        <v>560.15786166815781</v>
      </c>
      <c r="BS32" s="23"/>
      <c r="BT32" s="134" t="str">
        <f t="shared" si="4"/>
        <v>桐生市</v>
      </c>
      <c r="BU32" s="38">
        <f t="shared" si="25"/>
        <v>560.15786166815781</v>
      </c>
      <c r="BV32" s="69">
        <f t="shared" si="16"/>
        <v>0.18651753610990321</v>
      </c>
      <c r="BW32" s="69">
        <f t="shared" si="5"/>
        <v>0.16267574181815811</v>
      </c>
      <c r="BX32" s="69">
        <f t="shared" si="5"/>
        <v>8.437667361655906E-3</v>
      </c>
      <c r="BY32" s="69">
        <f t="shared" si="5"/>
        <v>1.5404126930089202E-2</v>
      </c>
      <c r="BZ32" s="69">
        <f t="shared" si="5"/>
        <v>0.20276292495205547</v>
      </c>
      <c r="CA32" s="69">
        <f t="shared" si="5"/>
        <v>0.23211008033161257</v>
      </c>
      <c r="CB32" s="69">
        <f t="shared" si="5"/>
        <v>0.32689406371519114</v>
      </c>
      <c r="CC32" s="69">
        <f t="shared" si="5"/>
        <v>0.3154910633162275</v>
      </c>
      <c r="CD32" s="69">
        <f t="shared" si="5"/>
        <v>0.19651758194554583</v>
      </c>
      <c r="CE32" s="69">
        <f t="shared" si="5"/>
        <v>0.11897348137068171</v>
      </c>
      <c r="CF32" s="69">
        <f t="shared" si="5"/>
        <v>1.1403000398963624E-2</v>
      </c>
      <c r="CG32" s="69">
        <f t="shared" si="5"/>
        <v>0</v>
      </c>
      <c r="CH32" s="69">
        <f t="shared" si="5"/>
        <v>5.1715394891237568E-2</v>
      </c>
      <c r="CI32" s="135">
        <f t="shared" si="6"/>
        <v>1</v>
      </c>
      <c r="CJ32" s="18"/>
      <c r="CK32" s="136" t="str">
        <f t="shared" si="7"/>
        <v>桐生市</v>
      </c>
      <c r="CL32" s="137">
        <f t="shared" si="17"/>
        <v>104.47926419093679</v>
      </c>
      <c r="CM32" s="75">
        <f t="shared" si="18"/>
        <v>0.37697432409192444</v>
      </c>
      <c r="CN32" s="76">
        <f t="shared" si="19"/>
        <v>91.124095682140762</v>
      </c>
      <c r="CO32" s="75">
        <f t="shared" si="20"/>
        <v>0.43222376809517343</v>
      </c>
      <c r="CP32" s="76">
        <f t="shared" si="8"/>
        <v>4.7264257067723792</v>
      </c>
      <c r="CQ32" s="75">
        <f t="shared" si="21"/>
        <v>0</v>
      </c>
      <c r="CR32" s="76">
        <f t="shared" si="9"/>
        <v>8.6287428020236518</v>
      </c>
      <c r="CS32" s="75">
        <f t="shared" si="22"/>
        <v>0</v>
      </c>
      <c r="CT32" s="76">
        <f t="shared" si="10"/>
        <v>113.57924646672456</v>
      </c>
      <c r="CU32" s="77">
        <f t="shared" si="23"/>
        <v>0.22115836106871112</v>
      </c>
      <c r="CV32" s="18"/>
      <c r="CW32" s="1078">
        <f t="shared" si="24"/>
        <v>39.386000000000003</v>
      </c>
      <c r="CX32" s="1081">
        <f>VLOOKUP($AX32&amp;"_"&amp;$CW$14,データシート1!$A:$BS,MATCH($CW$12&amp;"_"&amp;CX$20,データシート1!$A$1:$BS$1,0),0)</f>
        <v>39.386000000000003</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25.119</v>
      </c>
      <c r="DB32" s="1081">
        <f>VLOOKUP($AX32&amp;"_"&amp;$CW$14,データシート1!$A:$BS,MATCH($CW$12&amp;"_"&amp;DB$20,データシート1!$A$1:$BS$1,0),0)</f>
        <v>0</v>
      </c>
      <c r="DC32" s="1081">
        <f>VLOOKUP($AX32&amp;"_"&amp;$CW$14,データシート1!$A:$BS,MATCH($CW$12&amp;"_"&amp;DC$20,データシート1!$A$1:$BS$1,0),0)</f>
        <v>0</v>
      </c>
      <c r="DD32" s="1080">
        <f t="shared" si="11"/>
        <v>64.504999999999995</v>
      </c>
      <c r="DE32" s="18"/>
      <c r="DF32" s="138">
        <f>VLOOKUP($AX32&amp;"_"&amp;$DF$14,データシート1!$A:$BS,MATCH($DF$12&amp;"_"&amp;DF$20,データシート1!$A$1:$BS$1,0),0)</f>
        <v>6</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4</v>
      </c>
      <c r="DJ32" s="74">
        <f>VLOOKUP($AX32&amp;"_"&amp;$DF$14,データシート1!$A:$BS,MATCH($DF$12&amp;"_"&amp;DJ$20,データシート1!$A$1:$BS$1,0),0)</f>
        <v>0</v>
      </c>
      <c r="DK32" s="74">
        <f>VLOOKUP($AX32&amp;"_"&amp;$DF$14,データシート1!$A:$BS,MATCH($DF$12&amp;"_"&amp;DK$20,データシート1!$A$1:$BS$1,0),0)</f>
        <v>0</v>
      </c>
      <c r="DL32" s="78">
        <f t="shared" si="12"/>
        <v>10</v>
      </c>
      <c r="DM32" s="18"/>
      <c r="DN32" s="139">
        <f t="shared" si="26"/>
        <v>0.61</v>
      </c>
      <c r="DO32" s="140">
        <f t="shared" si="27"/>
        <v>0</v>
      </c>
      <c r="DP32" s="140">
        <f t="shared" si="13"/>
        <v>0</v>
      </c>
      <c r="DQ32" s="140">
        <f t="shared" si="13"/>
        <v>0.39</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40230</v>
      </c>
      <c r="AY33" s="20" t="str">
        <f>IF(IFERROR(比較地域マスタ!$Z18,"")=0,"",IFERROR(比較地域マスタ!$Z18,""))</f>
        <v>糸島市</v>
      </c>
      <c r="BB33" s="122" t="str">
        <f t="shared" si="0"/>
        <v>40230</v>
      </c>
      <c r="BC33" s="123" t="str">
        <f t="shared" si="0"/>
        <v>糸島市</v>
      </c>
      <c r="BD33" s="40">
        <f t="shared" si="14"/>
        <v>464.22931019162957</v>
      </c>
      <c r="BE33" s="40">
        <f t="shared" si="15"/>
        <v>140.17530995458085</v>
      </c>
      <c r="BF33" s="40">
        <f>VLOOKUP($AX33&amp;"_"&amp;$BC$14,データシート1!$A:$BS,MATCH($BC$12&amp;"_"&amp;BF$20,データシート1!$A$1:$BS$1,0),0)</f>
        <v>116.0410686239868</v>
      </c>
      <c r="BG33" s="40">
        <f>VLOOKUP($AX33&amp;"_"&amp;$BC$14,データシート1!$A:$BS,MATCH($BC$12&amp;"_"&amp;BG$20,データシート1!$A$1:$BS$1,0),0)</f>
        <v>3.2681279200073532</v>
      </c>
      <c r="BH33" s="40">
        <f>VLOOKUP($AX33&amp;"_"&amp;$BC$14,データシート1!$A:$BS,MATCH($BC$12&amp;"_"&amp;BH$20,データシート1!$A$1:$BS$1,0),0)</f>
        <v>20.866113410586681</v>
      </c>
      <c r="BI33" s="40">
        <f>VLOOKUP($AX33&amp;"_"&amp;$BC$14,データシート1!$A:$BS,MATCH($BC$12&amp;"_"&amp;BI$20,データシート1!$A$1:$BS$1,0),0)</f>
        <v>76.077776926886784</v>
      </c>
      <c r="BJ33" s="40">
        <f>VLOOKUP($AX33&amp;"_"&amp;$BC$14,データシート1!$A:$BS,MATCH($BC$12&amp;"_"&amp;BJ$20,データシート1!$A$1:$BS$1,0),0)</f>
        <v>82.750293821513765</v>
      </c>
      <c r="BK33" s="40">
        <f t="shared" si="1"/>
        <v>144.84046714948812</v>
      </c>
      <c r="BL33" s="40">
        <f t="shared" si="2"/>
        <v>138.79397084759836</v>
      </c>
      <c r="BM33" s="40">
        <f>VLOOKUP($AX33&amp;"_"&amp;$BC$14,データシート1!$A:$BS,MATCH($BC$12&amp;"_"&amp;BM$20,データシート1!$A$1:$BS$1,0),0)</f>
        <v>76.556030438874885</v>
      </c>
      <c r="BN33" s="40">
        <f>VLOOKUP($AX33&amp;"_"&amp;$BC$14,データシート1!$A:$BS,MATCH($BC$12&amp;"_"&amp;BN$20,データシート1!$A$1:$BS$1,0),0)</f>
        <v>62.23794040872346</v>
      </c>
      <c r="BO33" s="40">
        <f>VLOOKUP($AX33&amp;"_"&amp;$BC$14,データシート1!$A:$BS,MATCH($BC$12&amp;"_"&amp;BO$20,データシート1!$A$1:$BS$1,0),0)</f>
        <v>6.0464963018897526</v>
      </c>
      <c r="BP33" s="40">
        <f>VLOOKUP($AX33&amp;"_"&amp;$BC$14,データシート1!$A:$BS,MATCH($BC$12&amp;"_"&amp;BP$20,データシート1!$A$1:$BS$1,0),0)</f>
        <v>0</v>
      </c>
      <c r="BQ33" s="40">
        <f>VLOOKUP($AX33&amp;"_"&amp;$BC$14,データシート1!$A:$BS,MATCH($BC$12&amp;"_"&amp;BQ$20,データシート1!$A$1:$BS$1,0),0)</f>
        <v>20.38546233916</v>
      </c>
      <c r="BR33" s="41">
        <f t="shared" si="3"/>
        <v>464.22931019162957</v>
      </c>
      <c r="BT33" s="134" t="str">
        <f t="shared" si="4"/>
        <v>糸島市</v>
      </c>
      <c r="BU33" s="38">
        <f t="shared" si="25"/>
        <v>464.22931019162957</v>
      </c>
      <c r="BV33" s="69">
        <f t="shared" si="16"/>
        <v>0.30195273516167642</v>
      </c>
      <c r="BW33" s="69">
        <f t="shared" si="5"/>
        <v>0.24996497652439506</v>
      </c>
      <c r="BX33" s="69">
        <f t="shared" si="5"/>
        <v>7.0398999982536651E-3</v>
      </c>
      <c r="BY33" s="69">
        <f t="shared" si="5"/>
        <v>4.4947858639027644E-2</v>
      </c>
      <c r="BZ33" s="69">
        <f t="shared" si="5"/>
        <v>0.16387973627835473</v>
      </c>
      <c r="CA33" s="69">
        <f t="shared" si="5"/>
        <v>0.17825305728187479</v>
      </c>
      <c r="CB33" s="69">
        <f t="shared" si="5"/>
        <v>0.31200198688380815</v>
      </c>
      <c r="CC33" s="69">
        <f t="shared" si="5"/>
        <v>0.29897718175163368</v>
      </c>
      <c r="CD33" s="69">
        <f t="shared" si="5"/>
        <v>0.16490994592149569</v>
      </c>
      <c r="CE33" s="69">
        <f t="shared" si="5"/>
        <v>0.13406723583013794</v>
      </c>
      <c r="CF33" s="69">
        <f t="shared" si="5"/>
        <v>1.3024805132174473E-2</v>
      </c>
      <c r="CG33" s="69">
        <f t="shared" si="5"/>
        <v>0</v>
      </c>
      <c r="CH33" s="69">
        <f t="shared" si="5"/>
        <v>4.3912484394285814E-2</v>
      </c>
      <c r="CI33" s="135">
        <f t="shared" si="6"/>
        <v>1</v>
      </c>
      <c r="CK33" s="136" t="str">
        <f t="shared" si="7"/>
        <v>糸島市</v>
      </c>
      <c r="CL33" s="137">
        <f t="shared" si="17"/>
        <v>140.17530995458085</v>
      </c>
      <c r="CM33" s="75">
        <f t="shared" si="18"/>
        <v>0.13465281443726299</v>
      </c>
      <c r="CN33" s="76">
        <f t="shared" si="19"/>
        <v>116.0410686239868</v>
      </c>
      <c r="CO33" s="75">
        <f t="shared" si="20"/>
        <v>0.16265792985034919</v>
      </c>
      <c r="CP33" s="76">
        <f t="shared" si="8"/>
        <v>3.2681279200073532</v>
      </c>
      <c r="CQ33" s="75">
        <f t="shared" si="21"/>
        <v>0</v>
      </c>
      <c r="CR33" s="76">
        <f t="shared" si="9"/>
        <v>20.866113410586681</v>
      </c>
      <c r="CS33" s="75">
        <f t="shared" si="22"/>
        <v>0</v>
      </c>
      <c r="CT33" s="76">
        <f t="shared" si="10"/>
        <v>76.077776926886784</v>
      </c>
      <c r="CU33" s="77">
        <f t="shared" si="23"/>
        <v>0.49270630023828565</v>
      </c>
      <c r="CV33" s="18"/>
      <c r="CW33" s="1078">
        <f t="shared" si="24"/>
        <v>18.875</v>
      </c>
      <c r="CX33" s="1081">
        <f>VLOOKUP($AX33&amp;"_"&amp;$CW$14,データシート1!$A:$BS,MATCH($CW$12&amp;"_"&amp;CX$20,データシート1!$A$1:$BS$1,0),0)</f>
        <v>18.875</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37.484000000000002</v>
      </c>
      <c r="DB33" s="1081">
        <f>VLOOKUP($AX33&amp;"_"&amp;$CW$14,データシート1!$A:$BS,MATCH($CW$12&amp;"_"&amp;DB$20,データシート1!$A$1:$BS$1,0),0)</f>
        <v>0</v>
      </c>
      <c r="DC33" s="1081">
        <f>VLOOKUP($AX33&amp;"_"&amp;$CW$14,データシート1!$A:$BS,MATCH($CW$12&amp;"_"&amp;DC$20,データシート1!$A$1:$BS$1,0),0)</f>
        <v>0</v>
      </c>
      <c r="DD33" s="1080">
        <f t="shared" si="11"/>
        <v>56.359000000000002</v>
      </c>
      <c r="DE33" s="18"/>
      <c r="DF33" s="138">
        <f>VLOOKUP($AX33&amp;"_"&amp;$DF$14,データシート1!$A:$BS,MATCH($DF$12&amp;"_"&amp;DF$20,データシート1!$A$1:$BS$1,0),0)</f>
        <v>2</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1</v>
      </c>
      <c r="DJ33" s="74">
        <f>VLOOKUP($AX33&amp;"_"&amp;$DF$14,データシート1!$A:$BS,MATCH($DF$12&amp;"_"&amp;DJ$20,データシート1!$A$1:$BS$1,0),0)</f>
        <v>0</v>
      </c>
      <c r="DK33" s="74">
        <f>VLOOKUP($AX33&amp;"_"&amp;$DF$14,データシート1!$A:$BS,MATCH($DF$12&amp;"_"&amp;DK$20,データシート1!$A$1:$BS$1,0),0)</f>
        <v>0</v>
      </c>
      <c r="DL33" s="78">
        <f t="shared" si="12"/>
        <v>3</v>
      </c>
      <c r="DM33" s="18"/>
      <c r="DN33" s="139">
        <f t="shared" si="26"/>
        <v>0.33</v>
      </c>
      <c r="DO33" s="140">
        <f t="shared" si="27"/>
        <v>0</v>
      </c>
      <c r="DP33" s="140">
        <f t="shared" si="13"/>
        <v>0</v>
      </c>
      <c r="DQ33" s="140">
        <f t="shared" si="13"/>
        <v>0.67</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27204</v>
      </c>
      <c r="AY34" s="20" t="str">
        <f>IF(IFERROR(比較地域マスタ!$Z19,"")=0,"",IFERROR(比較地域マスタ!$Z19,""))</f>
        <v>池田市</v>
      </c>
      <c r="BB34" s="122" t="str">
        <f t="shared" si="0"/>
        <v>27204</v>
      </c>
      <c r="BC34" s="123" t="str">
        <f t="shared" si="0"/>
        <v>池田市</v>
      </c>
      <c r="BD34" s="40">
        <f t="shared" si="14"/>
        <v>1176.4312647100828</v>
      </c>
      <c r="BE34" s="40">
        <f t="shared" si="15"/>
        <v>880.90243861632212</v>
      </c>
      <c r="BF34" s="40">
        <f>VLOOKUP($AX34&amp;"_"&amp;$BC$14,データシート1!$A:$BS,MATCH($BC$12&amp;"_"&amp;BF$20,データシート1!$A$1:$BS$1,0),0)</f>
        <v>875.62102758231185</v>
      </c>
      <c r="BG34" s="40">
        <f>VLOOKUP($AX34&amp;"_"&amp;$BC$14,データシート1!$A:$BS,MATCH($BC$12&amp;"_"&amp;BG$20,データシート1!$A$1:$BS$1,0),0)</f>
        <v>2.1717524751505972</v>
      </c>
      <c r="BH34" s="40">
        <f>VLOOKUP($AX34&amp;"_"&amp;$BC$14,データシート1!$A:$BS,MATCH($BC$12&amp;"_"&amp;BH$20,データシート1!$A$1:$BS$1,0),0)</f>
        <v>3.1096585588596302</v>
      </c>
      <c r="BI34" s="40">
        <f>VLOOKUP($AX34&amp;"_"&amp;$BC$14,データシート1!$A:$BS,MATCH($BC$12&amp;"_"&amp;BI$20,データシート1!$A$1:$BS$1,0),0)</f>
        <v>86.966361768313689</v>
      </c>
      <c r="BJ34" s="40">
        <f>VLOOKUP($AX34&amp;"_"&amp;$BC$14,データシート1!$A:$BS,MATCH($BC$12&amp;"_"&amp;BJ$20,データシート1!$A$1:$BS$1,0),0)</f>
        <v>115.56711861170477</v>
      </c>
      <c r="BK34" s="40">
        <f t="shared" si="1"/>
        <v>81.354563953442224</v>
      </c>
      <c r="BL34" s="40">
        <f t="shared" si="2"/>
        <v>75.239375557276659</v>
      </c>
      <c r="BM34" s="40">
        <f>VLOOKUP($AX34&amp;"_"&amp;$BC$14,データシート1!$A:$BS,MATCH($BC$12&amp;"_"&amp;BM$20,データシート1!$A$1:$BS$1,0),0)</f>
        <v>48.62612904962225</v>
      </c>
      <c r="BN34" s="40">
        <f>VLOOKUP($AX34&amp;"_"&amp;$BC$14,データシート1!$A:$BS,MATCH($BC$12&amp;"_"&amp;BN$20,データシート1!$A$1:$BS$1,0),0)</f>
        <v>26.613246507654413</v>
      </c>
      <c r="BO34" s="40">
        <f>VLOOKUP($AX34&amp;"_"&amp;$BC$14,データシート1!$A:$BS,MATCH($BC$12&amp;"_"&amp;BO$20,データシート1!$A$1:$BS$1,0),0)</f>
        <v>6.1151883961655633</v>
      </c>
      <c r="BP34" s="40">
        <f>VLOOKUP($AX34&amp;"_"&amp;$BC$14,データシート1!$A:$BS,MATCH($BC$12&amp;"_"&amp;BP$20,データシート1!$A$1:$BS$1,0),0)</f>
        <v>0</v>
      </c>
      <c r="BQ34" s="40">
        <f>VLOOKUP($AX34&amp;"_"&amp;$BC$14,データシート1!$A:$BS,MATCH($BC$12&amp;"_"&amp;BQ$20,データシート1!$A$1:$BS$1,0),0)</f>
        <v>11.640781760299999</v>
      </c>
      <c r="BR34" s="41">
        <f t="shared" si="3"/>
        <v>1176.4312647100828</v>
      </c>
      <c r="BT34" s="134" t="str">
        <f t="shared" si="4"/>
        <v>池田市</v>
      </c>
      <c r="BU34" s="38">
        <f t="shared" si="25"/>
        <v>1176.4312647100828</v>
      </c>
      <c r="BV34" s="69">
        <f t="shared" si="16"/>
        <v>0.74879210119718287</v>
      </c>
      <c r="BW34" s="69">
        <f t="shared" si="5"/>
        <v>0.74430275176178529</v>
      </c>
      <c r="BX34" s="69">
        <f t="shared" si="5"/>
        <v>1.846051308136391E-3</v>
      </c>
      <c r="BY34" s="69">
        <f t="shared" si="5"/>
        <v>2.6432981272611518E-3</v>
      </c>
      <c r="BZ34" s="69">
        <f t="shared" si="5"/>
        <v>7.3923878408438504E-2</v>
      </c>
      <c r="CA34" s="69">
        <f t="shared" si="5"/>
        <v>9.8235334335648489E-2</v>
      </c>
      <c r="CB34" s="69">
        <f t="shared" si="5"/>
        <v>6.9153690822294722E-2</v>
      </c>
      <c r="CC34" s="69">
        <f t="shared" si="5"/>
        <v>6.395560693961877E-2</v>
      </c>
      <c r="CD34" s="69">
        <f t="shared" si="5"/>
        <v>4.1333591267319447E-2</v>
      </c>
      <c r="CE34" s="69">
        <f t="shared" si="5"/>
        <v>2.262201567229933E-2</v>
      </c>
      <c r="CF34" s="69">
        <f t="shared" si="5"/>
        <v>5.198083882675948E-3</v>
      </c>
      <c r="CG34" s="69">
        <f t="shared" si="5"/>
        <v>0</v>
      </c>
      <c r="CH34" s="69">
        <f t="shared" si="5"/>
        <v>9.8949952364354478E-3</v>
      </c>
      <c r="CI34" s="135">
        <f t="shared" si="6"/>
        <v>1</v>
      </c>
      <c r="CK34" s="136" t="str">
        <f t="shared" si="7"/>
        <v>池田市</v>
      </c>
      <c r="CL34" s="137">
        <f t="shared" si="17"/>
        <v>880.90243861632212</v>
      </c>
      <c r="CM34" s="75">
        <f t="shared" si="18"/>
        <v>6.0568568846065846E-2</v>
      </c>
      <c r="CN34" s="76">
        <f t="shared" si="19"/>
        <v>875.62102758231185</v>
      </c>
      <c r="CO34" s="75">
        <f t="shared" si="20"/>
        <v>6.0933895280380776E-2</v>
      </c>
      <c r="CP34" s="76">
        <f t="shared" si="8"/>
        <v>2.1717524751505972</v>
      </c>
      <c r="CQ34" s="75">
        <f t="shared" si="21"/>
        <v>0</v>
      </c>
      <c r="CR34" s="76">
        <f t="shared" si="9"/>
        <v>3.1096585588596302</v>
      </c>
      <c r="CS34" s="75">
        <f t="shared" si="22"/>
        <v>0</v>
      </c>
      <c r="CT34" s="76">
        <f t="shared" si="10"/>
        <v>86.966361768313689</v>
      </c>
      <c r="CU34" s="77">
        <f t="shared" si="23"/>
        <v>0.34392608120922624</v>
      </c>
      <c r="CV34" s="18"/>
      <c r="CW34" s="1078">
        <f t="shared" si="24"/>
        <v>53.354999999999997</v>
      </c>
      <c r="CX34" s="1081">
        <f>VLOOKUP($AX34&amp;"_"&amp;$CW$14,データシート1!$A:$BS,MATCH($CW$12&amp;"_"&amp;CX$20,データシート1!$A$1:$BS$1,0),0)</f>
        <v>53.354999999999997</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29.91</v>
      </c>
      <c r="DB34" s="1081">
        <f>VLOOKUP($AX34&amp;"_"&amp;$CW$14,データシート1!$A:$BS,MATCH($CW$12&amp;"_"&amp;DB$20,データシート1!$A$1:$BS$1,0),0)</f>
        <v>0</v>
      </c>
      <c r="DC34" s="1081">
        <f>VLOOKUP($AX34&amp;"_"&amp;$CW$14,データシート1!$A:$BS,MATCH($CW$12&amp;"_"&amp;DC$20,データシート1!$A$1:$BS$1,0),0)</f>
        <v>0</v>
      </c>
      <c r="DD34" s="1080">
        <f t="shared" si="11"/>
        <v>83.265000000000001</v>
      </c>
      <c r="DE34" s="18"/>
      <c r="DF34" s="138">
        <f>VLOOKUP($AX34&amp;"_"&amp;$DF$14,データシート1!$A:$BS,MATCH($DF$12&amp;"_"&amp;DF$20,データシート1!$A$1:$BS$1,0),0)</f>
        <v>3</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4</v>
      </c>
      <c r="DJ34" s="74">
        <f>VLOOKUP($AX34&amp;"_"&amp;$DF$14,データシート1!$A:$BS,MATCH($DF$12&amp;"_"&amp;DJ$20,データシート1!$A$1:$BS$1,0),0)</f>
        <v>0</v>
      </c>
      <c r="DK34" s="74">
        <f>VLOOKUP($AX34&amp;"_"&amp;$DF$14,データシート1!$A:$BS,MATCH($DF$12&amp;"_"&amp;DK$20,データシート1!$A$1:$BS$1,0),0)</f>
        <v>0</v>
      </c>
      <c r="DL34" s="78">
        <f t="shared" si="12"/>
        <v>7</v>
      </c>
      <c r="DM34" s="18"/>
      <c r="DN34" s="139">
        <f t="shared" si="26"/>
        <v>0.64</v>
      </c>
      <c r="DO34" s="140">
        <f t="shared" si="27"/>
        <v>0</v>
      </c>
      <c r="DP34" s="140">
        <f t="shared" si="13"/>
        <v>0</v>
      </c>
      <c r="DQ34" s="140">
        <f t="shared" si="13"/>
        <v>0.36</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40219</v>
      </c>
      <c r="AY35" s="20" t="str">
        <f>IF(IFERROR(比較地域マスタ!$Z20,"")=0,"",IFERROR(比較地域マスタ!$Z20,""))</f>
        <v>大野城市</v>
      </c>
      <c r="BB35" s="122" t="str">
        <f t="shared" si="0"/>
        <v>40219</v>
      </c>
      <c r="BC35" s="123" t="str">
        <f t="shared" si="0"/>
        <v>大野城市</v>
      </c>
      <c r="BD35" s="40">
        <f t="shared" si="14"/>
        <v>449.05265302348772</v>
      </c>
      <c r="BE35" s="40">
        <f t="shared" si="15"/>
        <v>131.08182607728511</v>
      </c>
      <c r="BF35" s="40">
        <f>VLOOKUP($AX35&amp;"_"&amp;$BC$14,データシート1!$A:$BS,MATCH($BC$12&amp;"_"&amp;BF$20,データシート1!$A$1:$BS$1,0),0)</f>
        <v>124.78807538483829</v>
      </c>
      <c r="BG35" s="40">
        <f>VLOOKUP($AX35&amp;"_"&amp;$BC$14,データシート1!$A:$BS,MATCH($BC$12&amp;"_"&amp;BG$20,データシート1!$A$1:$BS$1,0),0)</f>
        <v>6.2086985997406199</v>
      </c>
      <c r="BH35" s="40">
        <f>VLOOKUP($AX35&amp;"_"&amp;$BC$14,データシート1!$A:$BS,MATCH($BC$12&amp;"_"&amp;BH$20,データシート1!$A$1:$BS$1,0),0)</f>
        <v>8.5052092706195709E-2</v>
      </c>
      <c r="BI35" s="40">
        <f>VLOOKUP($AX35&amp;"_"&amp;$BC$14,データシート1!$A:$BS,MATCH($BC$12&amp;"_"&amp;BI$20,データシート1!$A$1:$BS$1,0),0)</f>
        <v>97.26678138654664</v>
      </c>
      <c r="BJ35" s="40">
        <f>VLOOKUP($AX35&amp;"_"&amp;$BC$14,データシート1!$A:$BS,MATCH($BC$12&amp;"_"&amp;BJ$20,データシート1!$A$1:$BS$1,0),0)</f>
        <v>85.37884813975468</v>
      </c>
      <c r="BK35" s="40">
        <f t="shared" si="1"/>
        <v>127.05944416785223</v>
      </c>
      <c r="BL35" s="40">
        <f t="shared" si="2"/>
        <v>121.04814887908064</v>
      </c>
      <c r="BM35" s="40">
        <f>VLOOKUP($AX35&amp;"_"&amp;$BC$14,データシート1!$A:$BS,MATCH($BC$12&amp;"_"&amp;BM$20,データシート1!$A$1:$BS$1,0),0)</f>
        <v>72.9412927252543</v>
      </c>
      <c r="BN35" s="40">
        <f>VLOOKUP($AX35&amp;"_"&amp;$BC$14,データシート1!$A:$BS,MATCH($BC$12&amp;"_"&amp;BN$20,データシート1!$A$1:$BS$1,0),0)</f>
        <v>48.106856153826342</v>
      </c>
      <c r="BO35" s="40">
        <f>VLOOKUP($AX35&amp;"_"&amp;$BC$14,データシート1!$A:$BS,MATCH($BC$12&amp;"_"&amp;BO$20,データシート1!$A$1:$BS$1,0),0)</f>
        <v>6.0112952887715903</v>
      </c>
      <c r="BP35" s="40">
        <f>VLOOKUP($AX35&amp;"_"&amp;$BC$14,データシート1!$A:$BS,MATCH($BC$12&amp;"_"&amp;BP$20,データシート1!$A$1:$BS$1,0),0)</f>
        <v>0</v>
      </c>
      <c r="BQ35" s="40">
        <f>VLOOKUP($AX35&amp;"_"&amp;$BC$14,データシート1!$A:$BS,MATCH($BC$12&amp;"_"&amp;BQ$20,データシート1!$A$1:$BS$1,0),0)</f>
        <v>8.2657532520490768</v>
      </c>
      <c r="BR35" s="41">
        <f t="shared" si="3"/>
        <v>449.05265302348772</v>
      </c>
      <c r="BT35" s="134" t="str">
        <f t="shared" si="4"/>
        <v>大野城市</v>
      </c>
      <c r="BU35" s="38">
        <f t="shared" si="25"/>
        <v>449.05265302348772</v>
      </c>
      <c r="BV35" s="69">
        <f t="shared" si="16"/>
        <v>0.29190747498028674</v>
      </c>
      <c r="BW35" s="69">
        <f t="shared" si="5"/>
        <v>0.27789185643294984</v>
      </c>
      <c r="BX35" s="69">
        <f t="shared" si="5"/>
        <v>1.3826215161935305E-2</v>
      </c>
      <c r="BY35" s="69">
        <f t="shared" si="5"/>
        <v>1.8940338540154902E-4</v>
      </c>
      <c r="BZ35" s="69">
        <f t="shared" si="5"/>
        <v>0.216604402026457</v>
      </c>
      <c r="CA35" s="69">
        <f t="shared" si="5"/>
        <v>0.19013104045794144</v>
      </c>
      <c r="CB35" s="69">
        <f t="shared" si="5"/>
        <v>0.28294999108090424</v>
      </c>
      <c r="CC35" s="69">
        <f t="shared" si="5"/>
        <v>0.26956337539497671</v>
      </c>
      <c r="CD35" s="69">
        <f t="shared" si="5"/>
        <v>0.16243371959643918</v>
      </c>
      <c r="CE35" s="69">
        <f t="shared" si="5"/>
        <v>0.10712965579853753</v>
      </c>
      <c r="CF35" s="69">
        <f t="shared" si="5"/>
        <v>1.3386615685927524E-2</v>
      </c>
      <c r="CG35" s="69">
        <f t="shared" si="5"/>
        <v>0</v>
      </c>
      <c r="CH35" s="69">
        <f t="shared" si="5"/>
        <v>1.8407091454410662E-2</v>
      </c>
      <c r="CI35" s="135">
        <f t="shared" si="6"/>
        <v>1</v>
      </c>
      <c r="CK35" s="136" t="str">
        <f t="shared" si="7"/>
        <v>大野城市</v>
      </c>
      <c r="CL35" s="137">
        <f t="shared" si="17"/>
        <v>131.08182607728511</v>
      </c>
      <c r="CM35" s="75">
        <f t="shared" si="18"/>
        <v>5.0113735798332212E-2</v>
      </c>
      <c r="CN35" s="76">
        <f t="shared" si="19"/>
        <v>124.78807538483829</v>
      </c>
      <c r="CO35" s="75">
        <f t="shared" si="20"/>
        <v>5.264124780946923E-2</v>
      </c>
      <c r="CP35" s="76">
        <f t="shared" si="8"/>
        <v>6.2086985997406199</v>
      </c>
      <c r="CQ35" s="75">
        <f t="shared" si="21"/>
        <v>0</v>
      </c>
      <c r="CR35" s="76">
        <f t="shared" si="9"/>
        <v>8.5052092706195709E-2</v>
      </c>
      <c r="CS35" s="75">
        <f t="shared" si="22"/>
        <v>0</v>
      </c>
      <c r="CT35" s="76">
        <f t="shared" si="10"/>
        <v>97.26678138654664</v>
      </c>
      <c r="CU35" s="77">
        <f t="shared" si="23"/>
        <v>2.5548290635056526E-2</v>
      </c>
      <c r="CV35" s="18"/>
      <c r="CW35" s="1078">
        <f t="shared" si="24"/>
        <v>6.569</v>
      </c>
      <c r="CX35" s="1081">
        <f>VLOOKUP($AX35&amp;"_"&amp;$CW$14,データシート1!$A:$BS,MATCH($CW$12&amp;"_"&amp;CX$20,データシート1!$A$1:$BS$1,0),0)</f>
        <v>6.569</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2.4849999999999999</v>
      </c>
      <c r="DB35" s="1081">
        <f>VLOOKUP($AX35&amp;"_"&amp;$CW$14,データシート1!$A:$BS,MATCH($CW$12&amp;"_"&amp;DB$20,データシート1!$A$1:$BS$1,0),0)</f>
        <v>0</v>
      </c>
      <c r="DC35" s="1081">
        <f>VLOOKUP($AX35&amp;"_"&amp;$CW$14,データシート1!$A:$BS,MATCH($CW$12&amp;"_"&amp;DC$20,データシート1!$A$1:$BS$1,0),0)</f>
        <v>0</v>
      </c>
      <c r="DD35" s="1080">
        <f t="shared" si="11"/>
        <v>9.0540000000000003</v>
      </c>
      <c r="DE35" s="18"/>
      <c r="DF35" s="138">
        <f>VLOOKUP($AX35&amp;"_"&amp;$DF$14,データシート1!$A:$BS,MATCH($DF$12&amp;"_"&amp;DF$20,データシート1!$A$1:$BS$1,0),0)</f>
        <v>2</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1</v>
      </c>
      <c r="DJ35" s="74">
        <f>VLOOKUP($AX35&amp;"_"&amp;$DF$14,データシート1!$A:$BS,MATCH($DF$12&amp;"_"&amp;DJ$20,データシート1!$A$1:$BS$1,0),0)</f>
        <v>0</v>
      </c>
      <c r="DK35" s="74">
        <f>VLOOKUP($AX35&amp;"_"&amp;$DF$14,データシート1!$A:$BS,MATCH($DF$12&amp;"_"&amp;DK$20,データシート1!$A$1:$BS$1,0),0)</f>
        <v>0</v>
      </c>
      <c r="DL35" s="78">
        <f t="shared" si="12"/>
        <v>3</v>
      </c>
      <c r="DM35" s="18"/>
      <c r="DN35" s="139">
        <f t="shared" si="26"/>
        <v>0.73</v>
      </c>
      <c r="DO35" s="140">
        <f t="shared" si="27"/>
        <v>0</v>
      </c>
      <c r="DP35" s="140">
        <f t="shared" si="13"/>
        <v>0</v>
      </c>
      <c r="DQ35" s="140">
        <f t="shared" si="13"/>
        <v>0.27</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08227</v>
      </c>
      <c r="AY36" s="20" t="str">
        <f>IF(IFERROR(比較地域マスタ!$Z21,"")=0,"",IFERROR(比較地域マスタ!$Z21,""))</f>
        <v>筑西市</v>
      </c>
      <c r="BB36" s="122" t="str">
        <f t="shared" si="0"/>
        <v>08227</v>
      </c>
      <c r="BC36" s="123" t="str">
        <f t="shared" si="0"/>
        <v>筑西市</v>
      </c>
      <c r="BD36" s="40">
        <f t="shared" si="14"/>
        <v>1227.9552480332761</v>
      </c>
      <c r="BE36" s="40">
        <f t="shared" si="15"/>
        <v>759.16623428072046</v>
      </c>
      <c r="BF36" s="40">
        <f>VLOOKUP($AX36&amp;"_"&amp;$BC$14,データシート1!$A:$BS,MATCH($BC$12&amp;"_"&amp;BF$20,データシート1!$A$1:$BS$1,0),0)</f>
        <v>724.2831639964088</v>
      </c>
      <c r="BG36" s="40">
        <f>VLOOKUP($AX36&amp;"_"&amp;$BC$14,データシート1!$A:$BS,MATCH($BC$12&amp;"_"&amp;BG$20,データシート1!$A$1:$BS$1,0),0)</f>
        <v>6.6037987175373152</v>
      </c>
      <c r="BH36" s="40">
        <f>VLOOKUP($AX36&amp;"_"&amp;$BC$14,データシート1!$A:$BS,MATCH($BC$12&amp;"_"&amp;BH$20,データシート1!$A$1:$BS$1,0),0)</f>
        <v>28.279271566774387</v>
      </c>
      <c r="BI36" s="40">
        <f>VLOOKUP($AX36&amp;"_"&amp;$BC$14,データシート1!$A:$BS,MATCH($BC$12&amp;"_"&amp;BI$20,データシート1!$A$1:$BS$1,0),0)</f>
        <v>110.0205995039867</v>
      </c>
      <c r="BJ36" s="40">
        <f>VLOOKUP($AX36&amp;"_"&amp;$BC$14,データシート1!$A:$BS,MATCH($BC$12&amp;"_"&amp;BJ$20,データシート1!$A$1:$BS$1,0),0)</f>
        <v>128.25480356420218</v>
      </c>
      <c r="BK36" s="40">
        <f t="shared" si="1"/>
        <v>214.35093889252713</v>
      </c>
      <c r="BL36" s="40">
        <f t="shared" si="2"/>
        <v>208.26340422358504</v>
      </c>
      <c r="BM36" s="40">
        <f>VLOOKUP($AX36&amp;"_"&amp;$BC$14,データシート1!$A:$BS,MATCH($BC$12&amp;"_"&amp;BM$20,データシート1!$A$1:$BS$1,0),0)</f>
        <v>110.83516334446377</v>
      </c>
      <c r="BN36" s="40">
        <f>VLOOKUP($AX36&amp;"_"&amp;$BC$14,データシート1!$A:$BS,MATCH($BC$12&amp;"_"&amp;BN$20,データシート1!$A$1:$BS$1,0),0)</f>
        <v>97.428240879121262</v>
      </c>
      <c r="BO36" s="40">
        <f>VLOOKUP($AX36&amp;"_"&amp;$BC$14,データシート1!$A:$BS,MATCH($BC$12&amp;"_"&amp;BO$20,データシート1!$A$1:$BS$1,0),0)</f>
        <v>6.0875346689420828</v>
      </c>
      <c r="BP36" s="40">
        <f>VLOOKUP($AX36&amp;"_"&amp;$BC$14,データシート1!$A:$BS,MATCH($BC$12&amp;"_"&amp;BP$20,データシート1!$A$1:$BS$1,0),0)</f>
        <v>0</v>
      </c>
      <c r="BQ36" s="40">
        <f>VLOOKUP($AX36&amp;"_"&amp;$BC$14,データシート1!$A:$BS,MATCH($BC$12&amp;"_"&amp;BQ$20,データシート1!$A$1:$BS$1,0),0)</f>
        <v>16.16267179183945</v>
      </c>
      <c r="BR36" s="41">
        <f t="shared" si="3"/>
        <v>1227.9552480332761</v>
      </c>
      <c r="BT36" s="134" t="str">
        <f t="shared" si="4"/>
        <v>筑西市</v>
      </c>
      <c r="BU36" s="38">
        <f t="shared" si="25"/>
        <v>1227.9552480332761</v>
      </c>
      <c r="BV36" s="69">
        <f t="shared" si="16"/>
        <v>0.61823607618976351</v>
      </c>
      <c r="BW36" s="69">
        <f t="shared" si="5"/>
        <v>0.58982863191182155</v>
      </c>
      <c r="BX36" s="69">
        <f t="shared" si="5"/>
        <v>5.3778822380653726E-3</v>
      </c>
      <c r="BY36" s="69">
        <f t="shared" si="5"/>
        <v>2.3029562039876599E-2</v>
      </c>
      <c r="BZ36" s="69">
        <f t="shared" si="5"/>
        <v>8.9596587237359387E-2</v>
      </c>
      <c r="CA36" s="69">
        <f t="shared" si="5"/>
        <v>0.10444582876258583</v>
      </c>
      <c r="CB36" s="69">
        <f t="shared" si="5"/>
        <v>0.17455924329150999</v>
      </c>
      <c r="CC36" s="69">
        <f t="shared" si="5"/>
        <v>0.16960178683803415</v>
      </c>
      <c r="CD36" s="69">
        <f t="shared" si="5"/>
        <v>9.0259937014789543E-2</v>
      </c>
      <c r="CE36" s="69">
        <f t="shared" si="5"/>
        <v>7.934184982324459E-2</v>
      </c>
      <c r="CF36" s="69">
        <f t="shared" si="5"/>
        <v>4.957456453475834E-3</v>
      </c>
      <c r="CG36" s="69">
        <f t="shared" si="5"/>
        <v>0</v>
      </c>
      <c r="CH36" s="69">
        <f t="shared" si="5"/>
        <v>1.3162264518781112E-2</v>
      </c>
      <c r="CI36" s="135">
        <f t="shared" si="6"/>
        <v>1</v>
      </c>
      <c r="CK36" s="136" t="str">
        <f t="shared" si="7"/>
        <v>筑西市</v>
      </c>
      <c r="CL36" s="137">
        <f t="shared" si="17"/>
        <v>759.16623428072046</v>
      </c>
      <c r="CM36" s="75">
        <f t="shared" si="18"/>
        <v>0.39406257350663276</v>
      </c>
      <c r="CN36" s="76">
        <f t="shared" si="19"/>
        <v>724.2831639964088</v>
      </c>
      <c r="CO36" s="75">
        <f t="shared" si="20"/>
        <v>0.41304149381205735</v>
      </c>
      <c r="CP36" s="76">
        <f t="shared" si="8"/>
        <v>6.6037987175373152</v>
      </c>
      <c r="CQ36" s="75">
        <f t="shared" si="21"/>
        <v>0</v>
      </c>
      <c r="CR36" s="76">
        <f t="shared" si="9"/>
        <v>28.279271566774387</v>
      </c>
      <c r="CS36" s="75">
        <f t="shared" si="22"/>
        <v>0</v>
      </c>
      <c r="CT36" s="76">
        <f t="shared" si="10"/>
        <v>110.0205995039867</v>
      </c>
      <c r="CU36" s="77">
        <f t="shared" si="23"/>
        <v>0</v>
      </c>
      <c r="CV36" s="18"/>
      <c r="CW36" s="1078">
        <f t="shared" si="24"/>
        <v>299.15899999999999</v>
      </c>
      <c r="CX36" s="1081">
        <f>VLOOKUP($AX36&amp;"_"&amp;$CW$14,データシート1!$A:$BS,MATCH($CW$12&amp;"_"&amp;CX$20,データシート1!$A$1:$BS$1,0),0)</f>
        <v>299.15899999999999</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299.15899999999999</v>
      </c>
      <c r="DE36" s="18"/>
      <c r="DF36" s="138">
        <f>VLOOKUP($AX36&amp;"_"&amp;$DF$14,データシート1!$A:$BS,MATCH($DF$12&amp;"_"&amp;DF$20,データシート1!$A$1:$BS$1,0),0)</f>
        <v>24</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24</v>
      </c>
      <c r="DM36" s="18"/>
      <c r="DN36" s="139">
        <f t="shared" si="26"/>
        <v>1</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46203</v>
      </c>
      <c r="AY37" s="20" t="str">
        <f>IF(IFERROR(比較地域マスタ!$Z22,"")=0,"",IFERROR(比較地域マスタ!$Z22,""))</f>
        <v>鹿屋市</v>
      </c>
      <c r="BB37" s="122" t="str">
        <f t="shared" si="0"/>
        <v>46203</v>
      </c>
      <c r="BC37" s="123" t="str">
        <f t="shared" si="0"/>
        <v>鹿屋市</v>
      </c>
      <c r="BD37" s="40">
        <f t="shared" si="14"/>
        <v>578.98707503314768</v>
      </c>
      <c r="BE37" s="40">
        <f t="shared" si="15"/>
        <v>123.46766257386112</v>
      </c>
      <c r="BF37" s="40">
        <f>VLOOKUP($AX37&amp;"_"&amp;$BC$14,データシート1!$A:$BS,MATCH($BC$12&amp;"_"&amp;BF$20,データシート1!$A$1:$BS$1,0),0)</f>
        <v>46.29556125622603</v>
      </c>
      <c r="BG37" s="40">
        <f>VLOOKUP($AX37&amp;"_"&amp;$BC$14,データシート1!$A:$BS,MATCH($BC$12&amp;"_"&amp;BG$20,データシート1!$A$1:$BS$1,0),0)</f>
        <v>7.380274352212445</v>
      </c>
      <c r="BH37" s="40">
        <f>VLOOKUP($AX37&amp;"_"&amp;$BC$14,データシート1!$A:$BS,MATCH($BC$12&amp;"_"&amp;BH$20,データシート1!$A$1:$BS$1,0),0)</f>
        <v>69.791826965422644</v>
      </c>
      <c r="BI37" s="40">
        <f>VLOOKUP($AX37&amp;"_"&amp;$BC$14,データシート1!$A:$BS,MATCH($BC$12&amp;"_"&amp;BI$20,データシート1!$A$1:$BS$1,0),0)</f>
        <v>120.34117990045684</v>
      </c>
      <c r="BJ37" s="40">
        <f>VLOOKUP($AX37&amp;"_"&amp;$BC$14,データシート1!$A:$BS,MATCH($BC$12&amp;"_"&amp;BJ$20,データシート1!$A$1:$BS$1,0),0)</f>
        <v>103.35621628672106</v>
      </c>
      <c r="BK37" s="40">
        <f t="shared" si="1"/>
        <v>217.80244577124876</v>
      </c>
      <c r="BL37" s="40">
        <f t="shared" si="2"/>
        <v>211.0768416834448</v>
      </c>
      <c r="BM37" s="40">
        <f>VLOOKUP($AX37&amp;"_"&amp;$BC$14,データシート1!$A:$BS,MATCH($BC$12&amp;"_"&amp;BM$20,データシート1!$A$1:$BS$1,0),0)</f>
        <v>96.374813056100834</v>
      </c>
      <c r="BN37" s="40">
        <f>VLOOKUP($AX37&amp;"_"&amp;$BC$14,データシート1!$A:$BS,MATCH($BC$12&amp;"_"&amp;BN$20,データシート1!$A$1:$BS$1,0),0)</f>
        <v>114.70202862734398</v>
      </c>
      <c r="BO37" s="40">
        <f>VLOOKUP($AX37&amp;"_"&amp;$BC$14,データシート1!$A:$BS,MATCH($BC$12&amp;"_"&amp;BO$20,データシート1!$A$1:$BS$1,0),0)</f>
        <v>6.0260360815346399</v>
      </c>
      <c r="BP37" s="40">
        <f>VLOOKUP($AX37&amp;"_"&amp;$BC$14,データシート1!$A:$BS,MATCH($BC$12&amp;"_"&amp;BP$20,データシート1!$A$1:$BS$1,0),0)</f>
        <v>0.69956800626932591</v>
      </c>
      <c r="BQ37" s="40">
        <f>VLOOKUP($AX37&amp;"_"&amp;$BC$14,データシート1!$A:$BS,MATCH($BC$12&amp;"_"&amp;BQ$20,データシート1!$A$1:$BS$1,0),0)</f>
        <v>14.019570500859871</v>
      </c>
      <c r="BR37" s="41">
        <f t="shared" si="3"/>
        <v>578.98707503314768</v>
      </c>
      <c r="BT37" s="134" t="str">
        <f t="shared" si="4"/>
        <v>鹿屋市</v>
      </c>
      <c r="BU37" s="38">
        <f t="shared" si="25"/>
        <v>578.98707503314768</v>
      </c>
      <c r="BV37" s="69">
        <f t="shared" si="16"/>
        <v>0.21324770085203104</v>
      </c>
      <c r="BW37" s="69">
        <f t="shared" si="5"/>
        <v>7.9959576392228712E-2</v>
      </c>
      <c r="BX37" s="69">
        <f t="shared" si="5"/>
        <v>1.2746872374983355E-2</v>
      </c>
      <c r="BY37" s="69">
        <f t="shared" si="5"/>
        <v>0.12054125208481896</v>
      </c>
      <c r="BZ37" s="69">
        <f t="shared" si="5"/>
        <v>0.20784778294673878</v>
      </c>
      <c r="CA37" s="69">
        <f t="shared" si="5"/>
        <v>0.17851213048374837</v>
      </c>
      <c r="CB37" s="69">
        <f t="shared" si="5"/>
        <v>0.37617842463716367</v>
      </c>
      <c r="CC37" s="69">
        <f t="shared" si="5"/>
        <v>0.3645622688060185</v>
      </c>
      <c r="CD37" s="69">
        <f t="shared" si="5"/>
        <v>0.16645417007034788</v>
      </c>
      <c r="CE37" s="69">
        <f t="shared" si="5"/>
        <v>0.19810809873567067</v>
      </c>
      <c r="CF37" s="69">
        <f t="shared" si="5"/>
        <v>1.0407893960654722E-2</v>
      </c>
      <c r="CG37" s="69">
        <f t="shared" si="5"/>
        <v>1.208261870490416E-3</v>
      </c>
      <c r="CH37" s="69">
        <f t="shared" si="5"/>
        <v>2.421396108031813E-2</v>
      </c>
      <c r="CI37" s="135">
        <f t="shared" si="6"/>
        <v>1</v>
      </c>
      <c r="CK37" s="136" t="str">
        <f t="shared" si="7"/>
        <v>鹿屋市</v>
      </c>
      <c r="CL37" s="137">
        <f t="shared" si="17"/>
        <v>123.46766257386112</v>
      </c>
      <c r="CM37" s="75">
        <f t="shared" si="18"/>
        <v>0.18681004822782649</v>
      </c>
      <c r="CN37" s="76">
        <f t="shared" si="19"/>
        <v>46.29556125622603</v>
      </c>
      <c r="CO37" s="75">
        <f t="shared" si="20"/>
        <v>0.49821191004349513</v>
      </c>
      <c r="CP37" s="76">
        <f t="shared" si="8"/>
        <v>7.380274352212445</v>
      </c>
      <c r="CQ37" s="75">
        <f t="shared" si="21"/>
        <v>0</v>
      </c>
      <c r="CR37" s="76">
        <f t="shared" si="9"/>
        <v>69.791826965422644</v>
      </c>
      <c r="CS37" s="75">
        <f t="shared" si="22"/>
        <v>0</v>
      </c>
      <c r="CT37" s="76">
        <f t="shared" si="10"/>
        <v>120.34117990045684</v>
      </c>
      <c r="CU37" s="77">
        <f t="shared" si="23"/>
        <v>6.9352818435913621E-2</v>
      </c>
      <c r="CV37" s="18"/>
      <c r="CW37" s="1078">
        <f t="shared" si="24"/>
        <v>23.065000000000001</v>
      </c>
      <c r="CX37" s="1081">
        <f>VLOOKUP($AX37&amp;"_"&amp;$CW$14,データシート1!$A:$BS,MATCH($CW$12&amp;"_"&amp;CX$20,データシート1!$A$1:$BS$1,0),0)</f>
        <v>23.065000000000001</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8.3460000000000001</v>
      </c>
      <c r="DB37" s="1081">
        <f>VLOOKUP($AX37&amp;"_"&amp;$CW$14,データシート1!$A:$BS,MATCH($CW$12&amp;"_"&amp;DB$20,データシート1!$A$1:$BS$1,0),0)</f>
        <v>0</v>
      </c>
      <c r="DC37" s="1081">
        <f>VLOOKUP($AX37&amp;"_"&amp;$CW$14,データシート1!$A:$BS,MATCH($CW$12&amp;"_"&amp;DC$20,データシート1!$A$1:$BS$1,0),0)</f>
        <v>0</v>
      </c>
      <c r="DD37" s="1080">
        <f t="shared" si="11"/>
        <v>31.411000000000001</v>
      </c>
      <c r="DE37" s="18"/>
      <c r="DF37" s="138">
        <f>VLOOKUP($AX37&amp;"_"&amp;$DF$14,データシート1!$A:$BS,MATCH($DF$12&amp;"_"&amp;DF$20,データシート1!$A$1:$BS$1,0),0)</f>
        <v>3</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2</v>
      </c>
      <c r="DJ37" s="74">
        <f>VLOOKUP($AX37&amp;"_"&amp;$DF$14,データシート1!$A:$BS,MATCH($DF$12&amp;"_"&amp;DJ$20,データシート1!$A$1:$BS$1,0),0)</f>
        <v>0</v>
      </c>
      <c r="DK37" s="74">
        <f>VLOOKUP($AX37&amp;"_"&amp;$DF$14,データシート1!$A:$BS,MATCH($DF$12&amp;"_"&amp;DK$20,データシート1!$A$1:$BS$1,0),0)</f>
        <v>0</v>
      </c>
      <c r="DL37" s="78">
        <f t="shared" si="12"/>
        <v>5</v>
      </c>
      <c r="DM37" s="18"/>
      <c r="DN37" s="139">
        <f t="shared" si="26"/>
        <v>0.73</v>
      </c>
      <c r="DO37" s="140">
        <f t="shared" si="27"/>
        <v>0</v>
      </c>
      <c r="DP37" s="140">
        <f t="shared" ref="DP37:DP68" si="29">IF($DD37=0,0,ROUND(CZ37/$DD37,2))</f>
        <v>0</v>
      </c>
      <c r="DQ37" s="140">
        <f t="shared" ref="DQ37:DQ68" si="30">IF($DD37=0,0,ROUND(DA37/$DD37,2))</f>
        <v>0.27</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21214</v>
      </c>
      <c r="AY38" s="20" t="str">
        <f>IF(IFERROR(比較地域マスタ!$Z23,"")=0,"",IFERROR(比較地域マスタ!$Z23,""))</f>
        <v>可児市</v>
      </c>
      <c r="BB38" s="122" t="str">
        <f t="shared" si="0"/>
        <v>21214</v>
      </c>
      <c r="BC38" s="123" t="str">
        <f t="shared" si="0"/>
        <v>可児市</v>
      </c>
      <c r="BD38" s="40">
        <f t="shared" si="14"/>
        <v>775.59366983775544</v>
      </c>
      <c r="BE38" s="40">
        <f t="shared" si="15"/>
        <v>374.2001424002226</v>
      </c>
      <c r="BF38" s="40">
        <f>VLOOKUP($AX38&amp;"_"&amp;$BC$14,データシート1!$A:$BS,MATCH($BC$12&amp;"_"&amp;BF$20,データシート1!$A$1:$BS$1,0),0)</f>
        <v>366.99323378274067</v>
      </c>
      <c r="BG38" s="40">
        <f>VLOOKUP($AX38&amp;"_"&amp;$BC$14,データシート1!$A:$BS,MATCH($BC$12&amp;"_"&amp;BG$20,データシート1!$A$1:$BS$1,0),0)</f>
        <v>5.0086792100830957</v>
      </c>
      <c r="BH38" s="40">
        <f>VLOOKUP($AX38&amp;"_"&amp;$BC$14,データシート1!$A:$BS,MATCH($BC$12&amp;"_"&amp;BH$20,データシート1!$A$1:$BS$1,0),0)</f>
        <v>2.1982294073988538</v>
      </c>
      <c r="BI38" s="40">
        <f>VLOOKUP($AX38&amp;"_"&amp;$BC$14,データシート1!$A:$BS,MATCH($BC$12&amp;"_"&amp;BI$20,データシート1!$A$1:$BS$1,0),0)</f>
        <v>108.60996961251526</v>
      </c>
      <c r="BJ38" s="40">
        <f>VLOOKUP($AX38&amp;"_"&amp;$BC$14,データシート1!$A:$BS,MATCH($BC$12&amp;"_"&amp;BJ$20,データシート1!$A$1:$BS$1,0),0)</f>
        <v>128.77714510869956</v>
      </c>
      <c r="BK38" s="40">
        <f t="shared" si="1"/>
        <v>151.23759565048766</v>
      </c>
      <c r="BL38" s="40">
        <f t="shared" si="2"/>
        <v>145.24947288793959</v>
      </c>
      <c r="BM38" s="40">
        <f>VLOOKUP($AX38&amp;"_"&amp;$BC$14,データシート1!$A:$BS,MATCH($BC$12&amp;"_"&amp;BM$20,データシート1!$A$1:$BS$1,0),0)</f>
        <v>95.245469914447014</v>
      </c>
      <c r="BN38" s="40">
        <f>VLOOKUP($AX38&amp;"_"&amp;$BC$14,データシート1!$A:$BS,MATCH($BC$12&amp;"_"&amp;BN$20,データシート1!$A$1:$BS$1,0),0)</f>
        <v>50.004002973492582</v>
      </c>
      <c r="BO38" s="40">
        <f>VLOOKUP($AX38&amp;"_"&amp;$BC$14,データシート1!$A:$BS,MATCH($BC$12&amp;"_"&amp;BO$20,データシート1!$A$1:$BS$1,0),0)</f>
        <v>5.9881227625480768</v>
      </c>
      <c r="BP38" s="40">
        <f>VLOOKUP($AX38&amp;"_"&amp;$BC$14,データシート1!$A:$BS,MATCH($BC$12&amp;"_"&amp;BP$20,データシート1!$A$1:$BS$1,0),0)</f>
        <v>0</v>
      </c>
      <c r="BQ38" s="40">
        <f>VLOOKUP($AX38&amp;"_"&amp;$BC$14,データシート1!$A:$BS,MATCH($BC$12&amp;"_"&amp;BQ$20,データシート1!$A$1:$BS$1,0),0)</f>
        <v>12.76881706583022</v>
      </c>
      <c r="BR38" s="41">
        <f t="shared" si="3"/>
        <v>775.59366983775544</v>
      </c>
      <c r="BT38" s="134" t="str">
        <f t="shared" si="4"/>
        <v>可児市</v>
      </c>
      <c r="BU38" s="38">
        <f t="shared" si="25"/>
        <v>775.59366983775544</v>
      </c>
      <c r="BV38" s="69">
        <f t="shared" si="16"/>
        <v>0.48246930957868778</v>
      </c>
      <c r="BW38" s="69">
        <f t="shared" si="5"/>
        <v>0.47317719065385244</v>
      </c>
      <c r="BX38" s="69">
        <f t="shared" si="5"/>
        <v>6.4578649940900748E-3</v>
      </c>
      <c r="BY38" s="69">
        <f t="shared" si="5"/>
        <v>2.8342539307453295E-3</v>
      </c>
      <c r="BZ38" s="69">
        <f t="shared" si="5"/>
        <v>0.14003462616608914</v>
      </c>
      <c r="CA38" s="69">
        <f t="shared" si="5"/>
        <v>0.16603686971251086</v>
      </c>
      <c r="CB38" s="69">
        <f t="shared" si="5"/>
        <v>0.19499591284973314</v>
      </c>
      <c r="CC38" s="69">
        <f t="shared" si="5"/>
        <v>0.18727521708412598</v>
      </c>
      <c r="CD38" s="69">
        <f t="shared" si="5"/>
        <v>0.12280331005585848</v>
      </c>
      <c r="CE38" s="69">
        <f t="shared" si="5"/>
        <v>6.4471907028267522E-2</v>
      </c>
      <c r="CF38" s="69">
        <f t="shared" si="5"/>
        <v>7.7206957656071606E-3</v>
      </c>
      <c r="CG38" s="69">
        <f t="shared" si="5"/>
        <v>0</v>
      </c>
      <c r="CH38" s="69">
        <f t="shared" si="5"/>
        <v>1.6463281692978872E-2</v>
      </c>
      <c r="CI38" s="135">
        <f t="shared" si="6"/>
        <v>1</v>
      </c>
      <c r="CK38" s="136" t="str">
        <f t="shared" si="7"/>
        <v>可児市</v>
      </c>
      <c r="CL38" s="137">
        <f t="shared" si="17"/>
        <v>374.2001424002226</v>
      </c>
      <c r="CM38" s="75">
        <f t="shared" si="18"/>
        <v>1</v>
      </c>
      <c r="CN38" s="76">
        <f t="shared" si="19"/>
        <v>366.99323378274067</v>
      </c>
      <c r="CO38" s="75">
        <f t="shared" si="20"/>
        <v>1</v>
      </c>
      <c r="CP38" s="76">
        <f t="shared" si="8"/>
        <v>5.0086792100830957</v>
      </c>
      <c r="CQ38" s="75">
        <f t="shared" si="21"/>
        <v>0</v>
      </c>
      <c r="CR38" s="76">
        <f t="shared" si="9"/>
        <v>2.1982294073988538</v>
      </c>
      <c r="CS38" s="75">
        <f t="shared" si="22"/>
        <v>0</v>
      </c>
      <c r="CT38" s="76">
        <f t="shared" si="10"/>
        <v>108.60996961251526</v>
      </c>
      <c r="CU38" s="77">
        <f t="shared" si="23"/>
        <v>0.22303661520598234</v>
      </c>
      <c r="CV38" s="18"/>
      <c r="CW38" s="1078">
        <f t="shared" si="24"/>
        <v>406.44299999999998</v>
      </c>
      <c r="CX38" s="1081">
        <f>VLOOKUP($AX38&amp;"_"&amp;$CW$14,データシート1!$A:$BS,MATCH($CW$12&amp;"_"&amp;CX$20,データシート1!$A$1:$BS$1,0),0)</f>
        <v>406.44299999999998</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24.224</v>
      </c>
      <c r="DB38" s="1081">
        <f>VLOOKUP($AX38&amp;"_"&amp;$CW$14,データシート1!$A:$BS,MATCH($CW$12&amp;"_"&amp;DB$20,データシート1!$A$1:$BS$1,0),0)</f>
        <v>0</v>
      </c>
      <c r="DC38" s="1081">
        <f>VLOOKUP($AX38&amp;"_"&amp;$CW$14,データシート1!$A:$BS,MATCH($CW$12&amp;"_"&amp;DC$20,データシート1!$A$1:$BS$1,0),0)</f>
        <v>0</v>
      </c>
      <c r="DD38" s="1080">
        <f t="shared" si="11"/>
        <v>430.66699999999997</v>
      </c>
      <c r="DE38" s="18"/>
      <c r="DF38" s="138">
        <f>VLOOKUP($AX38&amp;"_"&amp;$DF$14,データシート1!$A:$BS,MATCH($DF$12&amp;"_"&amp;DF$20,データシート1!$A$1:$BS$1,0),0)</f>
        <v>16</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1</v>
      </c>
      <c r="DJ38" s="74">
        <f>VLOOKUP($AX38&amp;"_"&amp;$DF$14,データシート1!$A:$BS,MATCH($DF$12&amp;"_"&amp;DJ$20,データシート1!$A$1:$BS$1,0),0)</f>
        <v>0</v>
      </c>
      <c r="DK38" s="74">
        <f>VLOOKUP($AX38&amp;"_"&amp;$DF$14,データシート1!$A:$BS,MATCH($DF$12&amp;"_"&amp;DK$20,データシート1!$A$1:$BS$1,0),0)</f>
        <v>0</v>
      </c>
      <c r="DL38" s="78">
        <f t="shared" si="12"/>
        <v>17</v>
      </c>
      <c r="DM38" s="18"/>
      <c r="DN38" s="139">
        <f t="shared" si="26"/>
        <v>0.94</v>
      </c>
      <c r="DO38" s="140">
        <f t="shared" si="27"/>
        <v>0</v>
      </c>
      <c r="DP38" s="140">
        <f t="shared" si="29"/>
        <v>0</v>
      </c>
      <c r="DQ38" s="140">
        <f t="shared" si="30"/>
        <v>0.06</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27216</v>
      </c>
      <c r="AY39" s="20" t="str">
        <f>IF(IFERROR(比較地域マスタ!$Z24,"")=0,"",IFERROR(比較地域マスタ!$Z24,""))</f>
        <v>河内長野市</v>
      </c>
      <c r="BB39" s="122" t="str">
        <f t="shared" si="0"/>
        <v>27216</v>
      </c>
      <c r="BC39" s="123" t="str">
        <f t="shared" si="0"/>
        <v>河内長野市</v>
      </c>
      <c r="BD39" s="40">
        <f t="shared" si="14"/>
        <v>361.11291700647598</v>
      </c>
      <c r="BE39" s="40">
        <f t="shared" si="15"/>
        <v>64.674794565448266</v>
      </c>
      <c r="BF39" s="40">
        <f>VLOOKUP($AX39&amp;"_"&amp;$BC$14,データシート1!$A:$BS,MATCH($BC$12&amp;"_"&amp;BF$20,データシート1!$A$1:$BS$1,0),0)</f>
        <v>56.287759971403098</v>
      </c>
      <c r="BG39" s="40">
        <f>VLOOKUP($AX39&amp;"_"&amp;$BC$14,データシート1!$A:$BS,MATCH($BC$12&amp;"_"&amp;BG$20,データシート1!$A$1:$BS$1,0),0)</f>
        <v>1.5457857645539841</v>
      </c>
      <c r="BH39" s="40">
        <f>VLOOKUP($AX39&amp;"_"&amp;$BC$14,データシート1!$A:$BS,MATCH($BC$12&amp;"_"&amp;BH$20,データシート1!$A$1:$BS$1,0),0)</f>
        <v>6.8412488294911862</v>
      </c>
      <c r="BI39" s="40">
        <f>VLOOKUP($AX39&amp;"_"&amp;$BC$14,データシート1!$A:$BS,MATCH($BC$12&amp;"_"&amp;BI$20,データシート1!$A$1:$BS$1,0),0)</f>
        <v>64.584368963858708</v>
      </c>
      <c r="BJ39" s="40">
        <f>VLOOKUP($AX39&amp;"_"&amp;$BC$14,データシート1!$A:$BS,MATCH($BC$12&amp;"_"&amp;BJ$20,データシート1!$A$1:$BS$1,0),0)</f>
        <v>112.32416375270287</v>
      </c>
      <c r="BK39" s="40">
        <f t="shared" si="1"/>
        <v>108.45269407826321</v>
      </c>
      <c r="BL39" s="40">
        <f t="shared" si="2"/>
        <v>102.35991168709748</v>
      </c>
      <c r="BM39" s="40">
        <f>VLOOKUP($AX39&amp;"_"&amp;$BC$14,データシート1!$A:$BS,MATCH($BC$12&amp;"_"&amp;BM$20,データシート1!$A$1:$BS$1,0),0)</f>
        <v>67.945313771469756</v>
      </c>
      <c r="BN39" s="40">
        <f>VLOOKUP($AX39&amp;"_"&amp;$BC$14,データシート1!$A:$BS,MATCH($BC$12&amp;"_"&amp;BN$20,データシート1!$A$1:$BS$1,0),0)</f>
        <v>34.414597915627724</v>
      </c>
      <c r="BO39" s="40">
        <f>VLOOKUP($AX39&amp;"_"&amp;$BC$14,データシート1!$A:$BS,MATCH($BC$12&amp;"_"&amp;BO$20,データシート1!$A$1:$BS$1,0),0)</f>
        <v>6.0927823911657288</v>
      </c>
      <c r="BP39" s="40">
        <f>VLOOKUP($AX39&amp;"_"&amp;$BC$14,データシート1!$A:$BS,MATCH($BC$12&amp;"_"&amp;BP$20,データシート1!$A$1:$BS$1,0),0)</f>
        <v>0</v>
      </c>
      <c r="BQ39" s="40">
        <f>VLOOKUP($AX39&amp;"_"&amp;$BC$14,データシート1!$A:$BS,MATCH($BC$12&amp;"_"&amp;BQ$20,データシート1!$A$1:$BS$1,0),0)</f>
        <v>11.07689564620288</v>
      </c>
      <c r="BR39" s="41">
        <f t="shared" si="3"/>
        <v>361.11291700647598</v>
      </c>
      <c r="BT39" s="134" t="str">
        <f t="shared" si="4"/>
        <v>河内長野市</v>
      </c>
      <c r="BU39" s="38">
        <f t="shared" si="25"/>
        <v>361.11291700647598</v>
      </c>
      <c r="BV39" s="69">
        <f t="shared" si="16"/>
        <v>0.17909853544310747</v>
      </c>
      <c r="BW39" s="69">
        <f t="shared" si="5"/>
        <v>0.15587301733212072</v>
      </c>
      <c r="BX39" s="69">
        <f t="shared" si="5"/>
        <v>4.280616094733224E-3</v>
      </c>
      <c r="BY39" s="69">
        <f t="shared" si="5"/>
        <v>1.8944902016253547E-2</v>
      </c>
      <c r="BZ39" s="69">
        <f t="shared" si="5"/>
        <v>0.17884812733713562</v>
      </c>
      <c r="CA39" s="69">
        <f t="shared" si="5"/>
        <v>0.31104997484952474</v>
      </c>
      <c r="CB39" s="69">
        <f t="shared" si="5"/>
        <v>0.30032903551970774</v>
      </c>
      <c r="CC39" s="69">
        <f t="shared" si="5"/>
        <v>0.2834567994289216</v>
      </c>
      <c r="CD39" s="69">
        <f t="shared" si="5"/>
        <v>0.18815531256737422</v>
      </c>
      <c r="CE39" s="69">
        <f t="shared" si="5"/>
        <v>9.5301486861547394E-2</v>
      </c>
      <c r="CF39" s="69">
        <f t="shared" si="5"/>
        <v>1.6872236090786152E-2</v>
      </c>
      <c r="CG39" s="69">
        <f t="shared" si="5"/>
        <v>0</v>
      </c>
      <c r="CH39" s="69">
        <f t="shared" si="5"/>
        <v>3.0674326850524247E-2</v>
      </c>
      <c r="CI39" s="135">
        <f t="shared" si="6"/>
        <v>1</v>
      </c>
      <c r="CK39" s="136" t="str">
        <f t="shared" si="7"/>
        <v>河内長野市</v>
      </c>
      <c r="CL39" s="137">
        <f t="shared" si="17"/>
        <v>64.674794565448266</v>
      </c>
      <c r="CM39" s="75">
        <f t="shared" si="18"/>
        <v>0.46726085800579675</v>
      </c>
      <c r="CN39" s="76">
        <f t="shared" si="19"/>
        <v>56.287759971403098</v>
      </c>
      <c r="CO39" s="75">
        <f t="shared" si="20"/>
        <v>0.53688404042643056</v>
      </c>
      <c r="CP39" s="76">
        <f t="shared" si="8"/>
        <v>1.5457857645539841</v>
      </c>
      <c r="CQ39" s="75">
        <f t="shared" si="21"/>
        <v>0</v>
      </c>
      <c r="CR39" s="76">
        <f t="shared" si="9"/>
        <v>6.8412488294911862</v>
      </c>
      <c r="CS39" s="75">
        <f t="shared" si="22"/>
        <v>0</v>
      </c>
      <c r="CT39" s="76">
        <f t="shared" si="10"/>
        <v>64.584368963858708</v>
      </c>
      <c r="CU39" s="77">
        <f t="shared" si="23"/>
        <v>0.28307158981812724</v>
      </c>
      <c r="CV39" s="18"/>
      <c r="CW39" s="1078">
        <f t="shared" si="24"/>
        <v>30.22</v>
      </c>
      <c r="CX39" s="1081">
        <f>VLOOKUP($AX39&amp;"_"&amp;$CW$14,データシート1!$A:$BS,MATCH($CW$12&amp;"_"&amp;CX$20,データシート1!$A$1:$BS$1,0),0)</f>
        <v>30.22</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18.282</v>
      </c>
      <c r="DB39" s="1081">
        <f>VLOOKUP($AX39&amp;"_"&amp;$CW$14,データシート1!$A:$BS,MATCH($CW$12&amp;"_"&amp;DB$20,データシート1!$A$1:$BS$1,0),0)</f>
        <v>0</v>
      </c>
      <c r="DC39" s="1081">
        <f>VLOOKUP($AX39&amp;"_"&amp;$CW$14,データシート1!$A:$BS,MATCH($CW$12&amp;"_"&amp;DC$20,データシート1!$A$1:$BS$1,0),0)</f>
        <v>0</v>
      </c>
      <c r="DD39" s="1080">
        <f t="shared" si="11"/>
        <v>48.501999999999995</v>
      </c>
      <c r="DE39" s="18"/>
      <c r="DF39" s="138">
        <f>VLOOKUP($AX39&amp;"_"&amp;$DF$14,データシート1!$A:$BS,MATCH($DF$12&amp;"_"&amp;DF$20,データシート1!$A$1:$BS$1,0),0)</f>
        <v>5</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2</v>
      </c>
      <c r="DJ39" s="74">
        <f>VLOOKUP($AX39&amp;"_"&amp;$DF$14,データシート1!$A:$BS,MATCH($DF$12&amp;"_"&amp;DJ$20,データシート1!$A$1:$BS$1,0),0)</f>
        <v>0</v>
      </c>
      <c r="DK39" s="74">
        <f>VLOOKUP($AX39&amp;"_"&amp;$DF$14,データシート1!$A:$BS,MATCH($DF$12&amp;"_"&amp;DK$20,データシート1!$A$1:$BS$1,0),0)</f>
        <v>0</v>
      </c>
      <c r="DL39" s="78">
        <f t="shared" si="12"/>
        <v>7</v>
      </c>
      <c r="DM39" s="18"/>
      <c r="DN39" s="139">
        <f t="shared" si="26"/>
        <v>0.62</v>
      </c>
      <c r="DO39" s="140">
        <f t="shared" si="27"/>
        <v>0</v>
      </c>
      <c r="DP39" s="140">
        <f t="shared" si="29"/>
        <v>0</v>
      </c>
      <c r="DQ39" s="140">
        <f t="shared" si="30"/>
        <v>0.38</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47205</v>
      </c>
      <c r="AY40" s="20" t="str">
        <f>IF(IFERROR(比較地域マスタ!$Z25,"")=0,"",IFERROR(比較地域マスタ!$Z25,""))</f>
        <v>宜野湾市</v>
      </c>
      <c r="BB40" s="122" t="str">
        <f t="shared" si="0"/>
        <v>47205</v>
      </c>
      <c r="BC40" s="123" t="str">
        <f t="shared" si="0"/>
        <v>宜野湾市</v>
      </c>
      <c r="BD40" s="40">
        <f t="shared" si="14"/>
        <v>497.94209774901941</v>
      </c>
      <c r="BE40" s="40">
        <f t="shared" si="15"/>
        <v>37.974532316137349</v>
      </c>
      <c r="BF40" s="40">
        <f>VLOOKUP($AX40&amp;"_"&amp;$BC$14,データシート1!$A:$BS,MATCH($BC$12&amp;"_"&amp;BF$20,データシート1!$A$1:$BS$1,0),0)</f>
        <v>29.481699774791618</v>
      </c>
      <c r="BG40" s="40">
        <f>VLOOKUP($AX40&amp;"_"&amp;$BC$14,データシート1!$A:$BS,MATCH($BC$12&amp;"_"&amp;BG$20,データシート1!$A$1:$BS$1,0),0)</f>
        <v>8.1356108762831436</v>
      </c>
      <c r="BH40" s="40">
        <f>VLOOKUP($AX40&amp;"_"&amp;$BC$14,データシート1!$A:$BS,MATCH($BC$12&amp;"_"&amp;BH$20,データシート1!$A$1:$BS$1,0),0)</f>
        <v>0.35722166506259173</v>
      </c>
      <c r="BI40" s="40">
        <f>VLOOKUP($AX40&amp;"_"&amp;$BC$14,データシート1!$A:$BS,MATCH($BC$12&amp;"_"&amp;BI$20,データシート1!$A$1:$BS$1,0),0)</f>
        <v>161.4811082639938</v>
      </c>
      <c r="BJ40" s="40">
        <f>VLOOKUP($AX40&amp;"_"&amp;$BC$14,データシート1!$A:$BS,MATCH($BC$12&amp;"_"&amp;BJ$20,データシート1!$A$1:$BS$1,0),0)</f>
        <v>144.43110419774442</v>
      </c>
      <c r="BK40" s="40">
        <f t="shared" si="1"/>
        <v>140.01510188684495</v>
      </c>
      <c r="BL40" s="40">
        <f t="shared" si="2"/>
        <v>134.09154379659901</v>
      </c>
      <c r="BM40" s="40">
        <f>VLOOKUP($AX40&amp;"_"&amp;$BC$14,データシート1!$A:$BS,MATCH($BC$12&amp;"_"&amp;BM$20,データシート1!$A$1:$BS$1,0),0)</f>
        <v>83.138967413273321</v>
      </c>
      <c r="BN40" s="40">
        <f>VLOOKUP($AX40&amp;"_"&amp;$BC$14,データシート1!$A:$BS,MATCH($BC$12&amp;"_"&amp;BN$20,データシート1!$A$1:$BS$1,0),0)</f>
        <v>50.952576383325699</v>
      </c>
      <c r="BO40" s="40">
        <f>VLOOKUP($AX40&amp;"_"&amp;$BC$14,データシート1!$A:$BS,MATCH($BC$12&amp;"_"&amp;BO$20,データシート1!$A$1:$BS$1,0),0)</f>
        <v>5.9235580902459199</v>
      </c>
      <c r="BP40" s="40">
        <f>VLOOKUP($AX40&amp;"_"&amp;$BC$14,データシート1!$A:$BS,MATCH($BC$12&amp;"_"&amp;BP$20,データシート1!$A$1:$BS$1,0),0)</f>
        <v>0</v>
      </c>
      <c r="BQ40" s="40">
        <f>VLOOKUP($AX40&amp;"_"&amp;$BC$14,データシート1!$A:$BS,MATCH($BC$12&amp;"_"&amp;BQ$20,データシート1!$A$1:$BS$1,0),0)</f>
        <v>14.040251084298861</v>
      </c>
      <c r="BR40" s="41">
        <f t="shared" si="3"/>
        <v>497.94209774901941</v>
      </c>
      <c r="BT40" s="134" t="str">
        <f t="shared" si="4"/>
        <v>宜野湾市</v>
      </c>
      <c r="BU40" s="38">
        <f t="shared" si="25"/>
        <v>497.94209774901941</v>
      </c>
      <c r="BV40" s="69">
        <f t="shared" si="16"/>
        <v>7.6262948017056131E-2</v>
      </c>
      <c r="BW40" s="69">
        <f t="shared" si="5"/>
        <v>5.920708433383242E-2</v>
      </c>
      <c r="BX40" s="69">
        <f t="shared" si="5"/>
        <v>1.6338467691445889E-2</v>
      </c>
      <c r="BY40" s="69">
        <f t="shared" si="5"/>
        <v>7.1739599177783153E-4</v>
      </c>
      <c r="BZ40" s="69">
        <f t="shared" si="5"/>
        <v>0.32429695941351405</v>
      </c>
      <c r="CA40" s="69">
        <f t="shared" si="5"/>
        <v>0.29005602227780075</v>
      </c>
      <c r="CB40" s="69">
        <f t="shared" si="5"/>
        <v>0.2811875166204918</v>
      </c>
      <c r="CC40" s="69">
        <f t="shared" si="5"/>
        <v>0.26929143850814946</v>
      </c>
      <c r="CD40" s="69">
        <f t="shared" si="5"/>
        <v>0.16696513066299995</v>
      </c>
      <c r="CE40" s="69">
        <f t="shared" si="5"/>
        <v>0.10232630784514953</v>
      </c>
      <c r="CF40" s="69">
        <f t="shared" si="5"/>
        <v>1.18960781123423E-2</v>
      </c>
      <c r="CG40" s="69">
        <f t="shared" si="5"/>
        <v>0</v>
      </c>
      <c r="CH40" s="69">
        <f t="shared" si="5"/>
        <v>2.819655367113718E-2</v>
      </c>
      <c r="CI40" s="135">
        <f t="shared" si="6"/>
        <v>1</v>
      </c>
      <c r="CK40" s="136" t="str">
        <f t="shared" si="7"/>
        <v>宜野湾市</v>
      </c>
      <c r="CL40" s="137">
        <f t="shared" si="17"/>
        <v>37.974532316137349</v>
      </c>
      <c r="CM40" s="75">
        <f t="shared" si="18"/>
        <v>0.23039125083002263</v>
      </c>
      <c r="CN40" s="76">
        <f t="shared" si="19"/>
        <v>29.481699774791618</v>
      </c>
      <c r="CO40" s="75">
        <f t="shared" si="20"/>
        <v>0.29676036547529222</v>
      </c>
      <c r="CP40" s="76">
        <f t="shared" si="8"/>
        <v>8.1356108762831436</v>
      </c>
      <c r="CQ40" s="75">
        <f t="shared" si="21"/>
        <v>0</v>
      </c>
      <c r="CR40" s="76">
        <f t="shared" si="9"/>
        <v>0.35722166506259173</v>
      </c>
      <c r="CS40" s="75">
        <f t="shared" si="22"/>
        <v>0</v>
      </c>
      <c r="CT40" s="76">
        <f t="shared" si="10"/>
        <v>161.4811082639938</v>
      </c>
      <c r="CU40" s="77">
        <f t="shared" si="23"/>
        <v>0.13754550138266849</v>
      </c>
      <c r="CV40" s="18"/>
      <c r="CW40" s="1078">
        <f t="shared" si="24"/>
        <v>8.7490000000000006</v>
      </c>
      <c r="CX40" s="1081">
        <f>VLOOKUP($AX40&amp;"_"&amp;$CW$14,データシート1!$A:$BS,MATCH($CW$12&amp;"_"&amp;CX$20,データシート1!$A$1:$BS$1,0),0)</f>
        <v>8.7490000000000006</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22.210999999999999</v>
      </c>
      <c r="DB40" s="1081">
        <f>VLOOKUP($AX40&amp;"_"&amp;$CW$14,データシート1!$A:$BS,MATCH($CW$12&amp;"_"&amp;DB$20,データシート1!$A$1:$BS$1,0),0)</f>
        <v>0</v>
      </c>
      <c r="DC40" s="1081">
        <f>VLOOKUP($AX40&amp;"_"&amp;$CW$14,データシート1!$A:$BS,MATCH($CW$12&amp;"_"&amp;DC$20,データシート1!$A$1:$BS$1,0),0)</f>
        <v>0</v>
      </c>
      <c r="DD40" s="1080">
        <f t="shared" si="11"/>
        <v>30.96</v>
      </c>
      <c r="DE40" s="18"/>
      <c r="DF40" s="138">
        <f>VLOOKUP($AX40&amp;"_"&amp;$DF$14,データシート1!$A:$BS,MATCH($DF$12&amp;"_"&amp;DF$20,データシート1!$A$1:$BS$1,0),0)</f>
        <v>1</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3</v>
      </c>
      <c r="DJ40" s="74">
        <f>VLOOKUP($AX40&amp;"_"&amp;$DF$14,データシート1!$A:$BS,MATCH($DF$12&amp;"_"&amp;DJ$20,データシート1!$A$1:$BS$1,0),0)</f>
        <v>0</v>
      </c>
      <c r="DK40" s="74">
        <f>VLOOKUP($AX40&amp;"_"&amp;$DF$14,データシート1!$A:$BS,MATCH($DF$12&amp;"_"&amp;DK$20,データシート1!$A$1:$BS$1,0),0)</f>
        <v>0</v>
      </c>
      <c r="DL40" s="78">
        <f t="shared" si="12"/>
        <v>4</v>
      </c>
      <c r="DM40" s="18"/>
      <c r="DN40" s="139">
        <f t="shared" si="26"/>
        <v>0.28000000000000003</v>
      </c>
      <c r="DO40" s="140">
        <f t="shared" si="27"/>
        <v>0</v>
      </c>
      <c r="DP40" s="140">
        <f t="shared" si="29"/>
        <v>0</v>
      </c>
      <c r="DQ40" s="140">
        <f t="shared" si="30"/>
        <v>0.72</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14214</v>
      </c>
      <c r="AY41" s="20" t="str">
        <f>IF(IFERROR(比較地域マスタ!$Z26,"")=0,"",IFERROR(比較地域マスタ!$Z26,""))</f>
        <v>伊勢原市</v>
      </c>
      <c r="BB41" s="122" t="str">
        <f t="shared" si="0"/>
        <v>14214</v>
      </c>
      <c r="BC41" s="123" t="str">
        <f t="shared" si="0"/>
        <v>伊勢原市</v>
      </c>
      <c r="BD41" s="40">
        <f t="shared" si="14"/>
        <v>708.02254458022981</v>
      </c>
      <c r="BE41" s="40">
        <f t="shared" si="15"/>
        <v>332.7325010943984</v>
      </c>
      <c r="BF41" s="40">
        <f>VLOOKUP($AX41&amp;"_"&amp;$BC$14,データシート1!$A:$BS,MATCH($BC$12&amp;"_"&amp;BF$20,データシート1!$A$1:$BS$1,0),0)</f>
        <v>315.50694617911279</v>
      </c>
      <c r="BG41" s="40">
        <f>VLOOKUP($AX41&amp;"_"&amp;$BC$14,データシート1!$A:$BS,MATCH($BC$12&amp;"_"&amp;BG$20,データシート1!$A$1:$BS$1,0),0)</f>
        <v>3.6860703672969581</v>
      </c>
      <c r="BH41" s="40">
        <f>VLOOKUP($AX41&amp;"_"&amp;$BC$14,データシート1!$A:$BS,MATCH($BC$12&amp;"_"&amp;BH$20,データシート1!$A$1:$BS$1,0),0)</f>
        <v>13.539484547988657</v>
      </c>
      <c r="BI41" s="40">
        <f>VLOOKUP($AX41&amp;"_"&amp;$BC$14,データシート1!$A:$BS,MATCH($BC$12&amp;"_"&amp;BI$20,データシート1!$A$1:$BS$1,0),0)</f>
        <v>119.81691368002686</v>
      </c>
      <c r="BJ41" s="40">
        <f>VLOOKUP($AX41&amp;"_"&amp;$BC$14,データシート1!$A:$BS,MATCH($BC$12&amp;"_"&amp;BJ$20,データシート1!$A$1:$BS$1,0),0)</f>
        <v>119.80056495442707</v>
      </c>
      <c r="BK41" s="40">
        <f t="shared" si="1"/>
        <v>123.76933870362663</v>
      </c>
      <c r="BL41" s="40">
        <f t="shared" si="2"/>
        <v>117.8604624429727</v>
      </c>
      <c r="BM41" s="40">
        <f>VLOOKUP($AX41&amp;"_"&amp;$BC$14,データシート1!$A:$BS,MATCH($BC$12&amp;"_"&amp;BM$20,データシート1!$A$1:$BS$1,0),0)</f>
        <v>70.781966247470109</v>
      </c>
      <c r="BN41" s="40">
        <f>VLOOKUP($AX41&amp;"_"&amp;$BC$14,データシート1!$A:$BS,MATCH($BC$12&amp;"_"&amp;BN$20,データシート1!$A$1:$BS$1,0),0)</f>
        <v>47.078496195502588</v>
      </c>
      <c r="BO41" s="40">
        <f>VLOOKUP($AX41&amp;"_"&amp;$BC$14,データシート1!$A:$BS,MATCH($BC$12&amp;"_"&amp;BO$20,データシート1!$A$1:$BS$1,0),0)</f>
        <v>5.9088762606539227</v>
      </c>
      <c r="BP41" s="40">
        <f>VLOOKUP($AX41&amp;"_"&amp;$BC$14,データシート1!$A:$BS,MATCH($BC$12&amp;"_"&amp;BP$20,データシート1!$A$1:$BS$1,0),0)</f>
        <v>0</v>
      </c>
      <c r="BQ41" s="40">
        <f>VLOOKUP($AX41&amp;"_"&amp;$BC$14,データシート1!$A:$BS,MATCH($BC$12&amp;"_"&amp;BQ$20,データシート1!$A$1:$BS$1,0),0)</f>
        <v>11.903226147750861</v>
      </c>
      <c r="BR41" s="41">
        <f t="shared" si="3"/>
        <v>708.02254458022981</v>
      </c>
      <c r="BT41" s="134" t="str">
        <f t="shared" si="4"/>
        <v>伊勢原市</v>
      </c>
      <c r="BU41" s="38">
        <f t="shared" si="25"/>
        <v>708.02254458022981</v>
      </c>
      <c r="BV41" s="69">
        <f t="shared" si="16"/>
        <v>0.46994619541623184</v>
      </c>
      <c r="BW41" s="69">
        <f t="shared" si="5"/>
        <v>0.44561709029501251</v>
      </c>
      <c r="BX41" s="69">
        <f t="shared" si="5"/>
        <v>5.2061483006622961E-3</v>
      </c>
      <c r="BY41" s="69">
        <f t="shared" si="5"/>
        <v>1.9122956820557042E-2</v>
      </c>
      <c r="BZ41" s="69">
        <f t="shared" si="5"/>
        <v>0.16922754027707343</v>
      </c>
      <c r="CA41" s="69">
        <f t="shared" si="5"/>
        <v>0.16920444959200284</v>
      </c>
      <c r="CB41" s="69">
        <f t="shared" si="5"/>
        <v>0.17480988374036396</v>
      </c>
      <c r="CC41" s="69">
        <f t="shared" si="5"/>
        <v>0.16646427906169209</v>
      </c>
      <c r="CD41" s="69">
        <f t="shared" si="5"/>
        <v>9.9971345247819893E-2</v>
      </c>
      <c r="CE41" s="69">
        <f t="shared" si="5"/>
        <v>6.6492933813872182E-2</v>
      </c>
      <c r="CF41" s="69">
        <f t="shared" si="5"/>
        <v>8.3456046786718613E-3</v>
      </c>
      <c r="CG41" s="69">
        <f t="shared" si="5"/>
        <v>0</v>
      </c>
      <c r="CH41" s="69">
        <f t="shared" si="5"/>
        <v>1.6811930974327954E-2</v>
      </c>
      <c r="CI41" s="135">
        <f t="shared" si="6"/>
        <v>1</v>
      </c>
      <c r="CK41" s="136" t="str">
        <f t="shared" si="7"/>
        <v>伊勢原市</v>
      </c>
      <c r="CL41" s="137">
        <f t="shared" si="17"/>
        <v>332.7325010943984</v>
      </c>
      <c r="CM41" s="75">
        <f t="shared" si="18"/>
        <v>0.13984206486278639</v>
      </c>
      <c r="CN41" s="76">
        <f t="shared" si="19"/>
        <v>315.50694617911279</v>
      </c>
      <c r="CO41" s="75">
        <f t="shared" si="20"/>
        <v>0.14747694326065644</v>
      </c>
      <c r="CP41" s="76">
        <f t="shared" si="8"/>
        <v>3.6860703672969581</v>
      </c>
      <c r="CQ41" s="75">
        <f t="shared" si="21"/>
        <v>0</v>
      </c>
      <c r="CR41" s="76">
        <f t="shared" si="9"/>
        <v>13.539484547988657</v>
      </c>
      <c r="CS41" s="75">
        <f t="shared" si="22"/>
        <v>0</v>
      </c>
      <c r="CT41" s="76">
        <f t="shared" si="10"/>
        <v>119.81691368002686</v>
      </c>
      <c r="CU41" s="77">
        <f t="shared" si="23"/>
        <v>0.3075776104400133</v>
      </c>
      <c r="CV41" s="18"/>
      <c r="CW41" s="1078">
        <f t="shared" si="24"/>
        <v>46.53</v>
      </c>
      <c r="CX41" s="1081">
        <f>VLOOKUP($AX41&amp;"_"&amp;$CW$14,データシート1!$A:$BS,MATCH($CW$12&amp;"_"&amp;CX$20,データシート1!$A$1:$BS$1,0),0)</f>
        <v>46.53</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36.853000000000002</v>
      </c>
      <c r="DB41" s="1081">
        <f>VLOOKUP($AX41&amp;"_"&amp;$CW$14,データシート1!$A:$BS,MATCH($CW$12&amp;"_"&amp;DB$20,データシート1!$A$1:$BS$1,0),0)</f>
        <v>0</v>
      </c>
      <c r="DC41" s="1081">
        <f>VLOOKUP($AX41&amp;"_"&amp;$CW$14,データシート1!$A:$BS,MATCH($CW$12&amp;"_"&amp;DC$20,データシート1!$A$1:$BS$1,0),0)</f>
        <v>0</v>
      </c>
      <c r="DD41" s="1080">
        <f t="shared" si="11"/>
        <v>83.38300000000001</v>
      </c>
      <c r="DE41" s="18"/>
      <c r="DF41" s="138">
        <f>VLOOKUP($AX41&amp;"_"&amp;$DF$14,データシート1!$A:$BS,MATCH($DF$12&amp;"_"&amp;DF$20,データシート1!$A$1:$BS$1,0),0)</f>
        <v>8</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6</v>
      </c>
      <c r="DJ41" s="74">
        <f>VLOOKUP($AX41&amp;"_"&amp;$DF$14,データシート1!$A:$BS,MATCH($DF$12&amp;"_"&amp;DJ$20,データシート1!$A$1:$BS$1,0),0)</f>
        <v>0</v>
      </c>
      <c r="DK41" s="74">
        <f>VLOOKUP($AX41&amp;"_"&amp;$DF$14,データシート1!$A:$BS,MATCH($DF$12&amp;"_"&amp;DK$20,データシート1!$A$1:$BS$1,0),0)</f>
        <v>0</v>
      </c>
      <c r="DL41" s="78">
        <f t="shared" si="12"/>
        <v>14</v>
      </c>
      <c r="DM41" s="18"/>
      <c r="DN41" s="139">
        <f t="shared" si="26"/>
        <v>0.56000000000000005</v>
      </c>
      <c r="DO41" s="140">
        <f t="shared" si="27"/>
        <v>0</v>
      </c>
      <c r="DP41" s="140">
        <f t="shared" si="29"/>
        <v>0</v>
      </c>
      <c r="DQ41" s="140">
        <f t="shared" si="30"/>
        <v>0.44</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11239</v>
      </c>
      <c r="AY42" s="20" t="str">
        <f>IF(IFERROR(比較地域マスタ!$Z27,"")=0,"",IFERROR(比較地域マスタ!$Z27,""))</f>
        <v>坂戸市</v>
      </c>
      <c r="BB42" s="122" t="str">
        <f t="shared" si="0"/>
        <v>11239</v>
      </c>
      <c r="BC42" s="123" t="str">
        <f t="shared" si="0"/>
        <v>坂戸市</v>
      </c>
      <c r="BD42" s="40">
        <f t="shared" si="14"/>
        <v>409.06074082804315</v>
      </c>
      <c r="BE42" s="40">
        <f t="shared" si="15"/>
        <v>86.040815219490895</v>
      </c>
      <c r="BF42" s="40">
        <f>VLOOKUP($AX42&amp;"_"&amp;$BC$14,データシート1!$A:$BS,MATCH($BC$12&amp;"_"&amp;BF$20,データシート1!$A$1:$BS$1,0),0)</f>
        <v>82.283833700258683</v>
      </c>
      <c r="BG42" s="40">
        <f>VLOOKUP($AX42&amp;"_"&amp;$BC$14,データシート1!$A:$BS,MATCH($BC$12&amp;"_"&amp;BG$20,データシート1!$A$1:$BS$1,0),0)</f>
        <v>3.2866231822687193</v>
      </c>
      <c r="BH42" s="40">
        <f>VLOOKUP($AX42&amp;"_"&amp;$BC$14,データシート1!$A:$BS,MATCH($BC$12&amp;"_"&amp;BH$20,データシート1!$A$1:$BS$1,0),0)</f>
        <v>0.47035833696349949</v>
      </c>
      <c r="BI42" s="40">
        <f>VLOOKUP($AX42&amp;"_"&amp;$BC$14,データシート1!$A:$BS,MATCH($BC$12&amp;"_"&amp;BI$20,データシート1!$A$1:$BS$1,0),0)</f>
        <v>79.481494621581405</v>
      </c>
      <c r="BJ42" s="40">
        <f>VLOOKUP($AX42&amp;"_"&amp;$BC$14,データシート1!$A:$BS,MATCH($BC$12&amp;"_"&amp;BJ$20,データシート1!$A$1:$BS$1,0),0)</f>
        <v>118.07878959672183</v>
      </c>
      <c r="BK42" s="40">
        <f t="shared" si="1"/>
        <v>117.87642558944901</v>
      </c>
      <c r="BL42" s="40">
        <f t="shared" si="2"/>
        <v>111.94402302354527</v>
      </c>
      <c r="BM42" s="40">
        <f>VLOOKUP($AX42&amp;"_"&amp;$BC$14,データシート1!$A:$BS,MATCH($BC$12&amp;"_"&amp;BM$20,データシート1!$A$1:$BS$1,0),0)</f>
        <v>73.198788559286896</v>
      </c>
      <c r="BN42" s="40">
        <f>VLOOKUP($AX42&amp;"_"&amp;$BC$14,データシート1!$A:$BS,MATCH($BC$12&amp;"_"&amp;BN$20,データシート1!$A$1:$BS$1,0),0)</f>
        <v>38.745234464258367</v>
      </c>
      <c r="BO42" s="40">
        <f>VLOOKUP($AX42&amp;"_"&amp;$BC$14,データシート1!$A:$BS,MATCH($BC$12&amp;"_"&amp;BO$20,データシート1!$A$1:$BS$1,0),0)</f>
        <v>5.9324025659037503</v>
      </c>
      <c r="BP42" s="40">
        <f>VLOOKUP($AX42&amp;"_"&amp;$BC$14,データシート1!$A:$BS,MATCH($BC$12&amp;"_"&amp;BP$20,データシート1!$A$1:$BS$1,0),0)</f>
        <v>0</v>
      </c>
      <c r="BQ42" s="40">
        <f>VLOOKUP($AX42&amp;"_"&amp;$BC$14,データシート1!$A:$BS,MATCH($BC$12&amp;"_"&amp;BQ$20,データシート1!$A$1:$BS$1,0),0)</f>
        <v>7.5832158008000006</v>
      </c>
      <c r="BR42" s="41">
        <f t="shared" si="3"/>
        <v>409.06074082804315</v>
      </c>
      <c r="BT42" s="134" t="str">
        <f t="shared" si="4"/>
        <v>坂戸市</v>
      </c>
      <c r="BU42" s="38">
        <f t="shared" si="25"/>
        <v>409.06074082804315</v>
      </c>
      <c r="BV42" s="69">
        <f t="shared" si="16"/>
        <v>0.2103375040228069</v>
      </c>
      <c r="BW42" s="69">
        <f t="shared" si="5"/>
        <v>0.20115309411921378</v>
      </c>
      <c r="BX42" s="69">
        <f t="shared" si="5"/>
        <v>8.0345602846554204E-3</v>
      </c>
      <c r="BY42" s="69">
        <f t="shared" si="5"/>
        <v>1.149849618937702E-3</v>
      </c>
      <c r="BZ42" s="69">
        <f t="shared" si="5"/>
        <v>0.1943024267268734</v>
      </c>
      <c r="CA42" s="69">
        <f t="shared" ref="CA42:CH68" si="32">BJ42/$BR42</f>
        <v>0.28865832824166965</v>
      </c>
      <c r="CB42" s="69">
        <f t="shared" si="32"/>
        <v>0.28816362418656238</v>
      </c>
      <c r="CC42" s="69">
        <f t="shared" si="32"/>
        <v>0.27366112621060151</v>
      </c>
      <c r="CD42" s="69">
        <f t="shared" si="32"/>
        <v>0.17894356816328524</v>
      </c>
      <c r="CE42" s="69">
        <f t="shared" si="32"/>
        <v>9.4717558047316255E-2</v>
      </c>
      <c r="CF42" s="69">
        <f t="shared" si="32"/>
        <v>1.4502497975960871E-2</v>
      </c>
      <c r="CG42" s="69">
        <f t="shared" si="32"/>
        <v>0</v>
      </c>
      <c r="CH42" s="69">
        <f t="shared" si="32"/>
        <v>1.8538116822087693E-2</v>
      </c>
      <c r="CI42" s="135">
        <f t="shared" si="6"/>
        <v>1</v>
      </c>
      <c r="CK42" s="136" t="str">
        <f t="shared" si="7"/>
        <v>坂戸市</v>
      </c>
      <c r="CL42" s="137">
        <f t="shared" si="17"/>
        <v>86.040815219490895</v>
      </c>
      <c r="CM42" s="75">
        <f t="shared" si="18"/>
        <v>0.59533373631258213</v>
      </c>
      <c r="CN42" s="76">
        <f t="shared" si="19"/>
        <v>82.283833700258683</v>
      </c>
      <c r="CO42" s="75">
        <f t="shared" si="20"/>
        <v>0.62251596330080772</v>
      </c>
      <c r="CP42" s="76">
        <f t="shared" si="8"/>
        <v>3.2866231822687193</v>
      </c>
      <c r="CQ42" s="75">
        <f t="shared" si="21"/>
        <v>0</v>
      </c>
      <c r="CR42" s="76">
        <f t="shared" si="9"/>
        <v>0.47035833696349949</v>
      </c>
      <c r="CS42" s="75">
        <f t="shared" si="22"/>
        <v>0</v>
      </c>
      <c r="CT42" s="76">
        <f t="shared" si="10"/>
        <v>79.481494621581405</v>
      </c>
      <c r="CU42" s="77">
        <f t="shared" si="23"/>
        <v>0.18626977349240784</v>
      </c>
      <c r="CV42" s="18"/>
      <c r="CW42" s="1078">
        <f t="shared" si="24"/>
        <v>51.222999999999999</v>
      </c>
      <c r="CX42" s="1081">
        <f>VLOOKUP($AX42&amp;"_"&amp;$CW$14,データシート1!$A:$BS,MATCH($CW$12&amp;"_"&amp;CX$20,データシート1!$A$1:$BS$1,0),0)</f>
        <v>51.222999999999999</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14.805</v>
      </c>
      <c r="DB42" s="1081">
        <f>VLOOKUP($AX42&amp;"_"&amp;$CW$14,データシート1!$A:$BS,MATCH($CW$12&amp;"_"&amp;DB$20,データシート1!$A$1:$BS$1,0),0)</f>
        <v>0</v>
      </c>
      <c r="DC42" s="1081">
        <f>VLOOKUP($AX42&amp;"_"&amp;$CW$14,データシート1!$A:$BS,MATCH($CW$12&amp;"_"&amp;DC$20,データシート1!$A$1:$BS$1,0),0)</f>
        <v>0</v>
      </c>
      <c r="DD42" s="1080">
        <f t="shared" si="11"/>
        <v>66.027999999999992</v>
      </c>
      <c r="DE42" s="18"/>
      <c r="DF42" s="138">
        <f>VLOOKUP($AX42&amp;"_"&amp;$DF$14,データシート1!$A:$BS,MATCH($DF$12&amp;"_"&amp;DF$20,データシート1!$A$1:$BS$1,0),0)</f>
        <v>3</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3</v>
      </c>
      <c r="DJ42" s="74">
        <f>VLOOKUP($AX42&amp;"_"&amp;$DF$14,データシート1!$A:$BS,MATCH($DF$12&amp;"_"&amp;DJ$20,データシート1!$A$1:$BS$1,0),0)</f>
        <v>0</v>
      </c>
      <c r="DK42" s="74">
        <f>VLOOKUP($AX42&amp;"_"&amp;$DF$14,データシート1!$A:$BS,MATCH($DF$12&amp;"_"&amp;DK$20,データシート1!$A$1:$BS$1,0),0)</f>
        <v>0</v>
      </c>
      <c r="DL42" s="78">
        <f t="shared" si="12"/>
        <v>6</v>
      </c>
      <c r="DM42" s="18"/>
      <c r="DN42" s="139">
        <f t="shared" si="26"/>
        <v>0.78</v>
      </c>
      <c r="DO42" s="140">
        <f t="shared" si="27"/>
        <v>0</v>
      </c>
      <c r="DP42" s="140">
        <f t="shared" si="29"/>
        <v>0</v>
      </c>
      <c r="DQ42" s="140">
        <f t="shared" si="30"/>
        <v>0.22</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23217</v>
      </c>
      <c r="AY43" s="20" t="str">
        <f>IF(IFERROR(比較地域マスタ!$Z28,"")=0,"",IFERROR(比較地域マスタ!$Z28,""))</f>
        <v>江南市</v>
      </c>
      <c r="AZ43" s="26"/>
      <c r="BB43" s="122" t="str">
        <f t="shared" si="0"/>
        <v>23217</v>
      </c>
      <c r="BC43" s="123" t="str">
        <f t="shared" si="0"/>
        <v>江南市</v>
      </c>
      <c r="BD43" s="40">
        <f t="shared" si="14"/>
        <v>404.91258773985675</v>
      </c>
      <c r="BE43" s="40">
        <f t="shared" si="15"/>
        <v>86.297834208633333</v>
      </c>
      <c r="BF43" s="40">
        <f>VLOOKUP($AX43&amp;"_"&amp;$BC$14,データシート1!$A:$BS,MATCH($BC$12&amp;"_"&amp;BF$20,データシート1!$A$1:$BS$1,0),0)</f>
        <v>76.370078156251211</v>
      </c>
      <c r="BG43" s="40">
        <f>VLOOKUP($AX43&amp;"_"&amp;$BC$14,データシート1!$A:$BS,MATCH($BC$12&amp;"_"&amp;BG$20,データシート1!$A$1:$BS$1,0),0)</f>
        <v>2.8782500164153899</v>
      </c>
      <c r="BH43" s="40">
        <f>VLOOKUP($AX43&amp;"_"&amp;$BC$14,データシート1!$A:$BS,MATCH($BC$12&amp;"_"&amp;BH$20,データシート1!$A$1:$BS$1,0),0)</f>
        <v>7.0495060359667363</v>
      </c>
      <c r="BI43" s="40">
        <f>VLOOKUP($AX43&amp;"_"&amp;$BC$14,データシート1!$A:$BS,MATCH($BC$12&amp;"_"&amp;BI$20,データシート1!$A$1:$BS$1,0),0)</f>
        <v>80.48762624879447</v>
      </c>
      <c r="BJ43" s="40">
        <f>VLOOKUP($AX43&amp;"_"&amp;$BC$14,データシート1!$A:$BS,MATCH($BC$12&amp;"_"&amp;BJ$20,データシート1!$A$1:$BS$1,0),0)</f>
        <v>108.21836159284761</v>
      </c>
      <c r="BK43" s="40">
        <f t="shared" si="1"/>
        <v>122.00672675567408</v>
      </c>
      <c r="BL43" s="40">
        <f t="shared" si="2"/>
        <v>116.0963174525728</v>
      </c>
      <c r="BM43" s="40">
        <f>VLOOKUP($AX43&amp;"_"&amp;$BC$14,データシート1!$A:$BS,MATCH($BC$12&amp;"_"&amp;BM$20,データシート1!$A$1:$BS$1,0),0)</f>
        <v>81.557607128181857</v>
      </c>
      <c r="BN43" s="40">
        <f>VLOOKUP($AX43&amp;"_"&amp;$BC$14,データシート1!$A:$BS,MATCH($BC$12&amp;"_"&amp;BN$20,データシート1!$A$1:$BS$1,0),0)</f>
        <v>34.538710324390941</v>
      </c>
      <c r="BO43" s="40">
        <f>VLOOKUP($AX43&amp;"_"&amp;$BC$14,データシート1!$A:$BS,MATCH($BC$12&amp;"_"&amp;BO$20,データシート1!$A$1:$BS$1,0),0)</f>
        <v>5.9104093031012797</v>
      </c>
      <c r="BP43" s="40">
        <f>VLOOKUP($AX43&amp;"_"&amp;$BC$14,データシート1!$A:$BS,MATCH($BC$12&amp;"_"&amp;BP$20,データシート1!$A$1:$BS$1,0),0)</f>
        <v>0</v>
      </c>
      <c r="BQ43" s="40">
        <f>VLOOKUP($AX43&amp;"_"&amp;$BC$14,データシート1!$A:$BS,MATCH($BC$12&amp;"_"&amp;BQ$20,データシート1!$A$1:$BS$1,0),0)</f>
        <v>7.9020389339072716</v>
      </c>
      <c r="BR43" s="41">
        <f t="shared" si="3"/>
        <v>404.91258773985675</v>
      </c>
      <c r="BT43" s="134" t="str">
        <f t="shared" si="4"/>
        <v>江南市</v>
      </c>
      <c r="BU43" s="38">
        <f t="shared" si="25"/>
        <v>404.91258773985675</v>
      </c>
      <c r="BV43" s="69">
        <f t="shared" si="16"/>
        <v>0.21312707192021627</v>
      </c>
      <c r="BW43" s="69">
        <f t="shared" si="16"/>
        <v>0.18860880216773235</v>
      </c>
      <c r="BX43" s="69">
        <f t="shared" si="16"/>
        <v>7.108324373122657E-3</v>
      </c>
      <c r="BY43" s="69">
        <f t="shared" si="16"/>
        <v>1.7409945379361275E-2</v>
      </c>
      <c r="BZ43" s="69">
        <f t="shared" si="16"/>
        <v>0.19877778238029284</v>
      </c>
      <c r="CA43" s="69">
        <f t="shared" si="32"/>
        <v>0.26726351531055492</v>
      </c>
      <c r="CB43" s="69">
        <f t="shared" si="32"/>
        <v>0.30131621107827711</v>
      </c>
      <c r="CC43" s="69">
        <f t="shared" si="32"/>
        <v>0.28671945740338639</v>
      </c>
      <c r="CD43" s="69">
        <f t="shared" si="32"/>
        <v>0.20142028081522617</v>
      </c>
      <c r="CE43" s="69">
        <f t="shared" si="32"/>
        <v>8.5299176588160178E-2</v>
      </c>
      <c r="CF43" s="69">
        <f t="shared" si="32"/>
        <v>1.4596753674890757E-2</v>
      </c>
      <c r="CG43" s="69">
        <f t="shared" si="32"/>
        <v>0</v>
      </c>
      <c r="CH43" s="69">
        <f t="shared" si="32"/>
        <v>1.9515419310658911E-2</v>
      </c>
      <c r="CI43" s="135">
        <f t="shared" si="6"/>
        <v>1</v>
      </c>
      <c r="CJ43" s="26"/>
      <c r="CK43" s="136" t="str">
        <f t="shared" si="7"/>
        <v>江南市</v>
      </c>
      <c r="CL43" s="137">
        <f t="shared" si="17"/>
        <v>86.297834208633333</v>
      </c>
      <c r="CM43" s="75">
        <f t="shared" si="18"/>
        <v>0.75802597596888133</v>
      </c>
      <c r="CN43" s="76">
        <f t="shared" si="19"/>
        <v>76.370078156251211</v>
      </c>
      <c r="CO43" s="75">
        <f t="shared" si="20"/>
        <v>0.85656583807810893</v>
      </c>
      <c r="CP43" s="76">
        <f t="shared" si="8"/>
        <v>2.8782500164153899</v>
      </c>
      <c r="CQ43" s="75">
        <f t="shared" si="21"/>
        <v>0</v>
      </c>
      <c r="CR43" s="76">
        <f t="shared" si="9"/>
        <v>7.0495060359667363</v>
      </c>
      <c r="CS43" s="75">
        <f t="shared" si="22"/>
        <v>0</v>
      </c>
      <c r="CT43" s="76">
        <f t="shared" si="10"/>
        <v>80.48762624879447</v>
      </c>
      <c r="CU43" s="77">
        <f t="shared" si="23"/>
        <v>0.13062877475725626</v>
      </c>
      <c r="CV43" s="18"/>
      <c r="CW43" s="1078">
        <f t="shared" si="24"/>
        <v>65.415999999999997</v>
      </c>
      <c r="CX43" s="1081">
        <f>VLOOKUP($AX43&amp;"_"&amp;$CW$14,データシート1!$A:$BS,MATCH($CW$12&amp;"_"&amp;CX$20,データシート1!$A$1:$BS$1,0),0)</f>
        <v>65.415999999999997</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10.513999999999999</v>
      </c>
      <c r="DB43" s="1081">
        <f>VLOOKUP($AX43&amp;"_"&amp;$CW$14,データシート1!$A:$BS,MATCH($CW$12&amp;"_"&amp;DB$20,データシート1!$A$1:$BS$1,0),0)</f>
        <v>0</v>
      </c>
      <c r="DC43" s="1081">
        <f>VLOOKUP($AX43&amp;"_"&amp;$CW$14,データシート1!$A:$BS,MATCH($CW$12&amp;"_"&amp;DC$20,データシート1!$A$1:$BS$1,0),0)</f>
        <v>0</v>
      </c>
      <c r="DD43" s="1080">
        <f t="shared" si="11"/>
        <v>75.929999999999993</v>
      </c>
      <c r="DE43" s="18"/>
      <c r="DF43" s="138">
        <f>VLOOKUP($AX43&amp;"_"&amp;$DF$14,データシート1!$A:$BS,MATCH($DF$12&amp;"_"&amp;DF$20,データシート1!$A$1:$BS$1,0),0)</f>
        <v>6</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2</v>
      </c>
      <c r="DJ43" s="74">
        <f>VLOOKUP($AX43&amp;"_"&amp;$DF$14,データシート1!$A:$BS,MATCH($DF$12&amp;"_"&amp;DJ$20,データシート1!$A$1:$BS$1,0),0)</f>
        <v>0</v>
      </c>
      <c r="DK43" s="74">
        <f>VLOOKUP($AX43&amp;"_"&amp;$DF$14,データシート1!$A:$BS,MATCH($DF$12&amp;"_"&amp;DK$20,データシート1!$A$1:$BS$1,0),0)</f>
        <v>0</v>
      </c>
      <c r="DL43" s="78">
        <f t="shared" si="12"/>
        <v>8</v>
      </c>
      <c r="DM43" s="18"/>
      <c r="DN43" s="139">
        <f t="shared" si="26"/>
        <v>0.86</v>
      </c>
      <c r="DO43" s="140">
        <f t="shared" si="27"/>
        <v>0</v>
      </c>
      <c r="DP43" s="140">
        <f t="shared" si="29"/>
        <v>0</v>
      </c>
      <c r="DQ43" s="140">
        <f t="shared" si="30"/>
        <v>0.14000000000000001</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27213</v>
      </c>
      <c r="AY44" s="20" t="str">
        <f>IF(IFERROR(比較地域マスタ!$Z29,"")=0,"",IFERROR(比較地域マスタ!$Z29,""))</f>
        <v>泉佐野市</v>
      </c>
      <c r="BB44" s="122" t="str">
        <f t="shared" si="0"/>
        <v>27213</v>
      </c>
      <c r="BC44" s="123" t="str">
        <f t="shared" si="0"/>
        <v>泉佐野市</v>
      </c>
      <c r="BD44" s="40">
        <f t="shared" si="14"/>
        <v>552.76450079196945</v>
      </c>
      <c r="BE44" s="40">
        <f t="shared" si="15"/>
        <v>156.09083694260531</v>
      </c>
      <c r="BF44" s="40">
        <f>VLOOKUP($AX44&amp;"_"&amp;$BC$14,データシート1!$A:$BS,MATCH($BC$12&amp;"_"&amp;BF$20,データシート1!$A$1:$BS$1,0),0)</f>
        <v>145.522681621819</v>
      </c>
      <c r="BG44" s="40">
        <f>VLOOKUP($AX44&amp;"_"&amp;$BC$14,データシート1!$A:$BS,MATCH($BC$12&amp;"_"&amp;BG$20,データシート1!$A$1:$BS$1,0),0)</f>
        <v>2.759457161872112</v>
      </c>
      <c r="BH44" s="40">
        <f>VLOOKUP($AX44&amp;"_"&amp;$BC$14,データシート1!$A:$BS,MATCH($BC$12&amp;"_"&amp;BH$20,データシート1!$A$1:$BS$1,0),0)</f>
        <v>7.8086981589141811</v>
      </c>
      <c r="BI44" s="40">
        <f>VLOOKUP($AX44&amp;"_"&amp;$BC$14,データシート1!$A:$BS,MATCH($BC$12&amp;"_"&amp;BI$20,データシート1!$A$1:$BS$1,0),0)</f>
        <v>130.06725453201045</v>
      </c>
      <c r="BJ44" s="40">
        <f>VLOOKUP($AX44&amp;"_"&amp;$BC$14,データシート1!$A:$BS,MATCH($BC$12&amp;"_"&amp;BJ$20,データシート1!$A$1:$BS$1,0),0)</f>
        <v>112.09774654072891</v>
      </c>
      <c r="BK44" s="40">
        <f t="shared" si="1"/>
        <v>137.67031753374664</v>
      </c>
      <c r="BL44" s="40">
        <f t="shared" si="2"/>
        <v>126.40107467293289</v>
      </c>
      <c r="BM44" s="40">
        <f>VLOOKUP($AX44&amp;"_"&amp;$BC$14,データシート1!$A:$BS,MATCH($BC$12&amp;"_"&amp;BM$20,データシート1!$A$1:$BS$1,0),0)</f>
        <v>70.984884160158828</v>
      </c>
      <c r="BN44" s="40">
        <f>VLOOKUP($AX44&amp;"_"&amp;$BC$14,データシート1!$A:$BS,MATCH($BC$12&amp;"_"&amp;BN$20,データシート1!$A$1:$BS$1,0),0)</f>
        <v>55.416190512774065</v>
      </c>
      <c r="BO44" s="40">
        <f>VLOOKUP($AX44&amp;"_"&amp;$BC$14,データシート1!$A:$BS,MATCH($BC$12&amp;"_"&amp;BO$20,データシート1!$A$1:$BS$1,0),0)</f>
        <v>5.8763285902331095</v>
      </c>
      <c r="BP44" s="40">
        <f>VLOOKUP($AX44&amp;"_"&amp;$BC$14,データシート1!$A:$BS,MATCH($BC$12&amp;"_"&amp;BP$20,データシート1!$A$1:$BS$1,0),0)</f>
        <v>5.3929142705806319</v>
      </c>
      <c r="BQ44" s="40">
        <f>VLOOKUP($AX44&amp;"_"&amp;$BC$14,データシート1!$A:$BS,MATCH($BC$12&amp;"_"&amp;BQ$20,データシート1!$A$1:$BS$1,0),0)</f>
        <v>16.83834524287813</v>
      </c>
      <c r="BR44" s="41">
        <f t="shared" si="3"/>
        <v>552.76450079196945</v>
      </c>
      <c r="BT44" s="134" t="str">
        <f t="shared" si="4"/>
        <v>泉佐野市</v>
      </c>
      <c r="BU44" s="38">
        <f t="shared" si="25"/>
        <v>552.76450079196945</v>
      </c>
      <c r="BV44" s="69">
        <f t="shared" si="16"/>
        <v>0.282382165857191</v>
      </c>
      <c r="BW44" s="69">
        <f t="shared" si="16"/>
        <v>0.26326343571868743</v>
      </c>
      <c r="BX44" s="69">
        <f t="shared" si="16"/>
        <v>4.9921027090533473E-3</v>
      </c>
      <c r="BY44" s="69">
        <f t="shared" si="16"/>
        <v>1.4126627429450197E-2</v>
      </c>
      <c r="BZ44" s="69">
        <f t="shared" si="16"/>
        <v>0.23530319755638704</v>
      </c>
      <c r="CA44" s="69">
        <f t="shared" si="32"/>
        <v>0.20279476409957883</v>
      </c>
      <c r="CB44" s="69">
        <f t="shared" si="32"/>
        <v>0.2490578127511815</v>
      </c>
      <c r="CC44" s="69">
        <f t="shared" si="32"/>
        <v>0.22867075308170592</v>
      </c>
      <c r="CD44" s="69">
        <f t="shared" si="32"/>
        <v>0.12841795024545849</v>
      </c>
      <c r="CE44" s="69">
        <f t="shared" si="32"/>
        <v>0.10025280283624746</v>
      </c>
      <c r="CF44" s="69">
        <f t="shared" si="32"/>
        <v>1.0630799520978357E-2</v>
      </c>
      <c r="CG44" s="69">
        <f t="shared" si="32"/>
        <v>9.7562601484971843E-3</v>
      </c>
      <c r="CH44" s="69">
        <f t="shared" si="32"/>
        <v>3.0462059735661587E-2</v>
      </c>
      <c r="CI44" s="135">
        <f t="shared" si="6"/>
        <v>1</v>
      </c>
      <c r="CK44" s="136" t="str">
        <f t="shared" si="7"/>
        <v>泉佐野市</v>
      </c>
      <c r="CL44" s="137">
        <f t="shared" si="17"/>
        <v>156.09083694260531</v>
      </c>
      <c r="CM44" s="75">
        <f t="shared" si="18"/>
        <v>1</v>
      </c>
      <c r="CN44" s="76">
        <f t="shared" si="19"/>
        <v>145.522681621819</v>
      </c>
      <c r="CO44" s="75">
        <f t="shared" si="20"/>
        <v>1</v>
      </c>
      <c r="CP44" s="76">
        <f t="shared" si="8"/>
        <v>2.759457161872112</v>
      </c>
      <c r="CQ44" s="75">
        <f t="shared" si="21"/>
        <v>0</v>
      </c>
      <c r="CR44" s="76">
        <f t="shared" si="9"/>
        <v>7.8086981589141811</v>
      </c>
      <c r="CS44" s="75">
        <f t="shared" si="22"/>
        <v>0</v>
      </c>
      <c r="CT44" s="76">
        <f t="shared" si="10"/>
        <v>130.06725453201045</v>
      </c>
      <c r="CU44" s="77">
        <f t="shared" si="23"/>
        <v>0.48547960996946826</v>
      </c>
      <c r="CV44" s="18"/>
      <c r="CW44" s="1078">
        <f t="shared" si="24"/>
        <v>199.43700000000001</v>
      </c>
      <c r="CX44" s="1081">
        <f>VLOOKUP($AX44&amp;"_"&amp;$CW$14,データシート1!$A:$BS,MATCH($CW$12&amp;"_"&amp;CX$20,データシート1!$A$1:$BS$1,0),0)</f>
        <v>199.43700000000001</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63.144999999999989</v>
      </c>
      <c r="DB44" s="1081">
        <f>VLOOKUP($AX44&amp;"_"&amp;$CW$14,データシート1!$A:$BS,MATCH($CW$12&amp;"_"&amp;DB$20,データシート1!$A$1:$BS$1,0),0)</f>
        <v>0</v>
      </c>
      <c r="DC44" s="1081">
        <f>VLOOKUP($AX44&amp;"_"&amp;$CW$14,データシート1!$A:$BS,MATCH($CW$12&amp;"_"&amp;DC$20,データシート1!$A$1:$BS$1,0),0)</f>
        <v>0</v>
      </c>
      <c r="DD44" s="1080">
        <f t="shared" si="11"/>
        <v>262.58199999999999</v>
      </c>
      <c r="DE44" s="18"/>
      <c r="DF44" s="138">
        <f>VLOOKUP($AX44&amp;"_"&amp;$DF$14,データシート1!$A:$BS,MATCH($DF$12&amp;"_"&amp;DF$20,データシート1!$A$1:$BS$1,0),0)</f>
        <v>12</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6</v>
      </c>
      <c r="DJ44" s="74">
        <f>VLOOKUP($AX44&amp;"_"&amp;$DF$14,データシート1!$A:$BS,MATCH($DF$12&amp;"_"&amp;DJ$20,データシート1!$A$1:$BS$1,0),0)</f>
        <v>0</v>
      </c>
      <c r="DK44" s="74">
        <f>VLOOKUP($AX44&amp;"_"&amp;$DF$14,データシート1!$A:$BS,MATCH($DF$12&amp;"_"&amp;DK$20,データシート1!$A$1:$BS$1,0),0)</f>
        <v>0</v>
      </c>
      <c r="DL44" s="78">
        <f t="shared" si="12"/>
        <v>18</v>
      </c>
      <c r="DM44" s="18"/>
      <c r="DN44" s="139">
        <f t="shared" si="26"/>
        <v>0.76</v>
      </c>
      <c r="DO44" s="140">
        <f t="shared" si="27"/>
        <v>0</v>
      </c>
      <c r="DP44" s="140">
        <f t="shared" si="29"/>
        <v>0</v>
      </c>
      <c r="DQ44" s="140">
        <f t="shared" si="30"/>
        <v>0.24</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42205</v>
      </c>
      <c r="AY45" s="20" t="str">
        <f>IF(IFERROR(比較地域マスタ!$Z30,"")=0,"",IFERROR(比較地域マスタ!$Z30,""))</f>
        <v>大村市</v>
      </c>
      <c r="BB45" s="122" t="str">
        <f t="shared" si="0"/>
        <v>42205</v>
      </c>
      <c r="BC45" s="123" t="str">
        <f t="shared" si="0"/>
        <v>大村市</v>
      </c>
      <c r="BD45" s="40">
        <f t="shared" si="14"/>
        <v>439.63716845223945</v>
      </c>
      <c r="BE45" s="40">
        <f t="shared" si="15"/>
        <v>78.389246520476235</v>
      </c>
      <c r="BF45" s="40">
        <f>VLOOKUP($AX45&amp;"_"&amp;$BC$14,データシート1!$A:$BS,MATCH($BC$12&amp;"_"&amp;BF$20,データシート1!$A$1:$BS$1,0),0)</f>
        <v>60.129470644877948</v>
      </c>
      <c r="BG45" s="40">
        <f>VLOOKUP($AX45&amp;"_"&amp;$BC$14,データシート1!$A:$BS,MATCH($BC$12&amp;"_"&amp;BG$20,データシート1!$A$1:$BS$1,0),0)</f>
        <v>4.3583695406784946</v>
      </c>
      <c r="BH45" s="40">
        <f>VLOOKUP($AX45&amp;"_"&amp;$BC$14,データシート1!$A:$BS,MATCH($BC$12&amp;"_"&amp;BH$20,データシート1!$A$1:$BS$1,0),0)</f>
        <v>13.901406334919793</v>
      </c>
      <c r="BI45" s="40">
        <f>VLOOKUP($AX45&amp;"_"&amp;$BC$14,データシート1!$A:$BS,MATCH($BC$12&amp;"_"&amp;BI$20,データシート1!$A$1:$BS$1,0),0)</f>
        <v>111.54774346143209</v>
      </c>
      <c r="BJ45" s="40">
        <f>VLOOKUP($AX45&amp;"_"&amp;$BC$14,データシート1!$A:$BS,MATCH($BC$12&amp;"_"&amp;BJ$20,データシート1!$A$1:$BS$1,0),0)</f>
        <v>96.189333809577164</v>
      </c>
      <c r="BK45" s="40">
        <f t="shared" si="1"/>
        <v>142.24004192395398</v>
      </c>
      <c r="BL45" s="40">
        <f t="shared" si="2"/>
        <v>135.46409328839781</v>
      </c>
      <c r="BM45" s="40">
        <f>VLOOKUP($AX45&amp;"_"&amp;$BC$14,データシート1!$A:$BS,MATCH($BC$12&amp;"_"&amp;BM$20,データシート1!$A$1:$BS$1,0),0)</f>
        <v>82.796106112523418</v>
      </c>
      <c r="BN45" s="40">
        <f>VLOOKUP($AX45&amp;"_"&amp;$BC$14,データシート1!$A:$BS,MATCH($BC$12&amp;"_"&amp;BN$20,データシート1!$A$1:$BS$1,0),0)</f>
        <v>52.667987175874373</v>
      </c>
      <c r="BO45" s="40">
        <f>VLOOKUP($AX45&amp;"_"&amp;$BC$14,データシート1!$A:$BS,MATCH($BC$12&amp;"_"&amp;BO$20,データシート1!$A$1:$BS$1,0),0)</f>
        <v>5.739239217536749</v>
      </c>
      <c r="BP45" s="40">
        <f>VLOOKUP($AX45&amp;"_"&amp;$BC$14,データシート1!$A:$BS,MATCH($BC$12&amp;"_"&amp;BP$20,データシート1!$A$1:$BS$1,0),0)</f>
        <v>1.0367094180194403</v>
      </c>
      <c r="BQ45" s="40">
        <f>VLOOKUP($AX45&amp;"_"&amp;$BC$14,データシート1!$A:$BS,MATCH($BC$12&amp;"_"&amp;BQ$20,データシート1!$A$1:$BS$1,0),0)</f>
        <v>11.2708027368</v>
      </c>
      <c r="BR45" s="41">
        <f t="shared" si="3"/>
        <v>439.63716845223945</v>
      </c>
      <c r="BT45" s="134" t="str">
        <f t="shared" si="4"/>
        <v>大村市</v>
      </c>
      <c r="BU45" s="38">
        <f t="shared" si="25"/>
        <v>439.63716845223945</v>
      </c>
      <c r="BV45" s="69">
        <f t="shared" si="16"/>
        <v>0.17830441133184613</v>
      </c>
      <c r="BW45" s="69">
        <f t="shared" si="16"/>
        <v>0.13677067127096237</v>
      </c>
      <c r="BX45" s="69">
        <f t="shared" si="16"/>
        <v>9.9135602115315042E-3</v>
      </c>
      <c r="BY45" s="69">
        <f t="shared" si="16"/>
        <v>3.1620179849352274E-2</v>
      </c>
      <c r="BZ45" s="69">
        <f t="shared" si="16"/>
        <v>0.25372682626935406</v>
      </c>
      <c r="CA45" s="69">
        <f t="shared" si="32"/>
        <v>0.21879254237810608</v>
      </c>
      <c r="CB45" s="69">
        <f t="shared" si="32"/>
        <v>0.32353961887416355</v>
      </c>
      <c r="CC45" s="69">
        <f t="shared" si="32"/>
        <v>0.30812702612316573</v>
      </c>
      <c r="CD45" s="69">
        <f t="shared" si="32"/>
        <v>0.18832826715723441</v>
      </c>
      <c r="CE45" s="69">
        <f t="shared" si="32"/>
        <v>0.11979875896593131</v>
      </c>
      <c r="CF45" s="69">
        <f t="shared" si="32"/>
        <v>1.3054490451164477E-2</v>
      </c>
      <c r="CG45" s="69">
        <f t="shared" si="32"/>
        <v>2.358102299833333E-3</v>
      </c>
      <c r="CH45" s="69">
        <f t="shared" si="32"/>
        <v>2.5636601146530262E-2</v>
      </c>
      <c r="CI45" s="135">
        <f t="shared" si="6"/>
        <v>1</v>
      </c>
      <c r="CK45" s="136" t="str">
        <f t="shared" si="7"/>
        <v>大村市</v>
      </c>
      <c r="CL45" s="137">
        <f t="shared" si="17"/>
        <v>78.389246520476235</v>
      </c>
      <c r="CM45" s="75">
        <f t="shared" si="18"/>
        <v>1</v>
      </c>
      <c r="CN45" s="76">
        <f t="shared" si="19"/>
        <v>60.129470644877948</v>
      </c>
      <c r="CO45" s="75">
        <f t="shared" si="20"/>
        <v>1</v>
      </c>
      <c r="CP45" s="76">
        <f t="shared" si="8"/>
        <v>4.3583695406784946</v>
      </c>
      <c r="CQ45" s="75">
        <f t="shared" si="21"/>
        <v>0</v>
      </c>
      <c r="CR45" s="76">
        <f t="shared" si="9"/>
        <v>13.901406334919793</v>
      </c>
      <c r="CS45" s="75">
        <f t="shared" si="22"/>
        <v>0</v>
      </c>
      <c r="CT45" s="76">
        <f t="shared" si="10"/>
        <v>111.54774346143209</v>
      </c>
      <c r="CU45" s="77">
        <f t="shared" si="23"/>
        <v>0.17762797691062876</v>
      </c>
      <c r="CV45" s="18"/>
      <c r="CW45" s="1078">
        <f t="shared" si="24"/>
        <v>107.111</v>
      </c>
      <c r="CX45" s="1081">
        <f>VLOOKUP($AX45&amp;"_"&amp;$CW$14,データシート1!$A:$BS,MATCH($CW$12&amp;"_"&amp;CX$20,データシート1!$A$1:$BS$1,0),0)</f>
        <v>107.111</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19.814</v>
      </c>
      <c r="DB45" s="1081">
        <f>VLOOKUP($AX45&amp;"_"&amp;$CW$14,データシート1!$A:$BS,MATCH($CW$12&amp;"_"&amp;DB$20,データシート1!$A$1:$BS$1,0),0)</f>
        <v>0</v>
      </c>
      <c r="DC45" s="1081">
        <f>VLOOKUP($AX45&amp;"_"&amp;$CW$14,データシート1!$A:$BS,MATCH($CW$12&amp;"_"&amp;DC$20,データシート1!$A$1:$BS$1,0),0)</f>
        <v>0</v>
      </c>
      <c r="DD45" s="1080">
        <f t="shared" si="11"/>
        <v>126.92500000000001</v>
      </c>
      <c r="DE45" s="18"/>
      <c r="DF45" s="138">
        <f>VLOOKUP($AX45&amp;"_"&amp;$DF$14,データシート1!$A:$BS,MATCH($DF$12&amp;"_"&amp;DF$20,データシート1!$A$1:$BS$1,0),0)</f>
        <v>4</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3</v>
      </c>
      <c r="DJ45" s="74">
        <f>VLOOKUP($AX45&amp;"_"&amp;$DF$14,データシート1!$A:$BS,MATCH($DF$12&amp;"_"&amp;DJ$20,データシート1!$A$1:$BS$1,0),0)</f>
        <v>0</v>
      </c>
      <c r="DK45" s="74">
        <f>VLOOKUP($AX45&amp;"_"&amp;$DF$14,データシート1!$A:$BS,MATCH($DF$12&amp;"_"&amp;DK$20,データシート1!$A$1:$BS$1,0),0)</f>
        <v>0</v>
      </c>
      <c r="DL45" s="78">
        <f t="shared" si="12"/>
        <v>7</v>
      </c>
      <c r="DM45" s="18"/>
      <c r="DN45" s="139">
        <f t="shared" si="26"/>
        <v>0.84</v>
      </c>
      <c r="DO45" s="140">
        <f t="shared" si="27"/>
        <v>0</v>
      </c>
      <c r="DP45" s="140">
        <f t="shared" si="29"/>
        <v>0</v>
      </c>
      <c r="DQ45" s="140">
        <f t="shared" si="30"/>
        <v>0.16</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20217</v>
      </c>
      <c r="AY46" s="20" t="str">
        <f>IF(IFERROR(比較地域マスタ!$Z31,"")=0,"",IFERROR(比較地域マスタ!$Z31,""))</f>
        <v>佐久市</v>
      </c>
      <c r="BB46" s="122" t="str">
        <f t="shared" si="0"/>
        <v>20217</v>
      </c>
      <c r="BC46" s="123" t="str">
        <f t="shared" si="0"/>
        <v>佐久市</v>
      </c>
      <c r="BD46" s="40">
        <f t="shared" si="14"/>
        <v>581.07836921441731</v>
      </c>
      <c r="BE46" s="40">
        <f t="shared" si="15"/>
        <v>110.28906071878926</v>
      </c>
      <c r="BF46" s="40">
        <f>VLOOKUP($AX46&amp;"_"&amp;$BC$14,データシート1!$A:$BS,MATCH($BC$12&amp;"_"&amp;BF$20,データシート1!$A$1:$BS$1,0),0)</f>
        <v>88.186208434168236</v>
      </c>
      <c r="BG46" s="40">
        <f>VLOOKUP($AX46&amp;"_"&amp;$BC$14,データシート1!$A:$BS,MATCH($BC$12&amp;"_"&amp;BG$20,データシート1!$A$1:$BS$1,0),0)</f>
        <v>6.579204559159006</v>
      </c>
      <c r="BH46" s="40">
        <f>VLOOKUP($AX46&amp;"_"&amp;$BC$14,データシート1!$A:$BS,MATCH($BC$12&amp;"_"&amp;BH$20,データシート1!$A$1:$BS$1,0),0)</f>
        <v>15.523647725462013</v>
      </c>
      <c r="BI46" s="40">
        <f>VLOOKUP($AX46&amp;"_"&amp;$BC$14,データシート1!$A:$BS,MATCH($BC$12&amp;"_"&amp;BI$20,データシート1!$A$1:$BS$1,0),0)</f>
        <v>107.13923277782779</v>
      </c>
      <c r="BJ46" s="40">
        <f>VLOOKUP($AX46&amp;"_"&amp;$BC$14,データシート1!$A:$BS,MATCH($BC$12&amp;"_"&amp;BJ$20,データシート1!$A$1:$BS$1,0),0)</f>
        <v>148.37377771309121</v>
      </c>
      <c r="BK46" s="40">
        <f t="shared" si="1"/>
        <v>209.58020400964224</v>
      </c>
      <c r="BL46" s="40">
        <f t="shared" si="2"/>
        <v>203.76283859046134</v>
      </c>
      <c r="BM46" s="40">
        <f>VLOOKUP($AX46&amp;"_"&amp;$BC$14,データシート1!$A:$BS,MATCH($BC$12&amp;"_"&amp;BM$20,データシート1!$A$1:$BS$1,0),0)</f>
        <v>98.364808034330977</v>
      </c>
      <c r="BN46" s="40">
        <f>VLOOKUP($AX46&amp;"_"&amp;$BC$14,データシート1!$A:$BS,MATCH($BC$12&amp;"_"&amp;BN$20,データシート1!$A$1:$BS$1,0),0)</f>
        <v>105.39803055613037</v>
      </c>
      <c r="BO46" s="40">
        <f>VLOOKUP($AX46&amp;"_"&amp;$BC$14,データシート1!$A:$BS,MATCH($BC$12&amp;"_"&amp;BO$20,データシート1!$A$1:$BS$1,0),0)</f>
        <v>5.8173654191809119</v>
      </c>
      <c r="BP46" s="40">
        <f>VLOOKUP($AX46&amp;"_"&amp;$BC$14,データシート1!$A:$BS,MATCH($BC$12&amp;"_"&amp;BP$20,データシート1!$A$1:$BS$1,0),0)</f>
        <v>0</v>
      </c>
      <c r="BQ46" s="40">
        <f>VLOOKUP($AX46&amp;"_"&amp;$BC$14,データシート1!$A:$BS,MATCH($BC$12&amp;"_"&amp;BQ$20,データシート1!$A$1:$BS$1,0),0)</f>
        <v>5.6960939950668399</v>
      </c>
      <c r="BR46" s="41">
        <f t="shared" si="3"/>
        <v>581.07836921441731</v>
      </c>
      <c r="BT46" s="134" t="str">
        <f t="shared" si="4"/>
        <v>佐久市</v>
      </c>
      <c r="BU46" s="38">
        <f t="shared" si="25"/>
        <v>581.07836921441731</v>
      </c>
      <c r="BV46" s="69">
        <f t="shared" si="16"/>
        <v>0.18980066469845261</v>
      </c>
      <c r="BW46" s="69">
        <f t="shared" si="16"/>
        <v>0.15176302045693188</v>
      </c>
      <c r="BX46" s="69">
        <f t="shared" si="16"/>
        <v>1.1322404872949738E-2</v>
      </c>
      <c r="BY46" s="69">
        <f t="shared" si="16"/>
        <v>2.671523936857096E-2</v>
      </c>
      <c r="BZ46" s="69">
        <f t="shared" si="16"/>
        <v>0.18438000526963949</v>
      </c>
      <c r="CA46" s="69">
        <f t="shared" si="32"/>
        <v>0.2553421114499298</v>
      </c>
      <c r="CB46" s="69">
        <f t="shared" si="32"/>
        <v>0.36067459247017225</v>
      </c>
      <c r="CC46" s="69">
        <f t="shared" si="32"/>
        <v>0.35066326572427114</v>
      </c>
      <c r="CD46" s="69">
        <f t="shared" si="32"/>
        <v>0.16927976198342098</v>
      </c>
      <c r="CE46" s="69">
        <f t="shared" si="32"/>
        <v>0.18138350374085016</v>
      </c>
      <c r="CF46" s="69">
        <f t="shared" si="32"/>
        <v>1.0011326745901137E-2</v>
      </c>
      <c r="CG46" s="69">
        <f t="shared" si="32"/>
        <v>0</v>
      </c>
      <c r="CH46" s="69">
        <f t="shared" si="32"/>
        <v>9.8026261118059049E-3</v>
      </c>
      <c r="CI46" s="135">
        <f t="shared" si="6"/>
        <v>1</v>
      </c>
      <c r="CK46" s="136" t="str">
        <f t="shared" si="7"/>
        <v>佐久市</v>
      </c>
      <c r="CL46" s="137">
        <f t="shared" si="17"/>
        <v>110.28906071878926</v>
      </c>
      <c r="CM46" s="75">
        <f t="shared" si="18"/>
        <v>0.40450067948035145</v>
      </c>
      <c r="CN46" s="76">
        <f t="shared" si="19"/>
        <v>88.186208434168236</v>
      </c>
      <c r="CO46" s="75">
        <f t="shared" si="20"/>
        <v>0.39016304942609159</v>
      </c>
      <c r="CP46" s="76">
        <f t="shared" si="8"/>
        <v>6.579204559159006</v>
      </c>
      <c r="CQ46" s="75">
        <f t="shared" si="21"/>
        <v>0</v>
      </c>
      <c r="CR46" s="76">
        <f t="shared" si="9"/>
        <v>15.523647725462013</v>
      </c>
      <c r="CS46" s="75">
        <f t="shared" si="22"/>
        <v>0.65738415226091973</v>
      </c>
      <c r="CT46" s="76">
        <f t="shared" si="10"/>
        <v>107.13923277782779</v>
      </c>
      <c r="CU46" s="77">
        <f t="shared" si="23"/>
        <v>0.16211615063566587</v>
      </c>
      <c r="CV46" s="18"/>
      <c r="CW46" s="1078">
        <f t="shared" si="24"/>
        <v>44.611999999999995</v>
      </c>
      <c r="CX46" s="1081">
        <f>VLOOKUP($AX46&amp;"_"&amp;$CW$14,データシート1!$A:$BS,MATCH($CW$12&amp;"_"&amp;CX$20,データシート1!$A$1:$BS$1,0),0)</f>
        <v>34.406999999999996</v>
      </c>
      <c r="CY46" s="1081">
        <f>VLOOKUP($AX46&amp;"_"&amp;$CW$14,データシート1!$A:$BS,MATCH($CW$12&amp;"_"&amp;CY$20,データシート1!$A$1:$BS$1,0),0)</f>
        <v>0</v>
      </c>
      <c r="CZ46" s="1081">
        <f>VLOOKUP($AX46&amp;"_"&amp;$CW$14,データシート1!$A:$BS,MATCH($CW$12&amp;"_"&amp;CZ$20,データシート1!$A$1:$BS$1,0),0)</f>
        <v>10.205</v>
      </c>
      <c r="DA46" s="1081">
        <f>VLOOKUP($AX46&amp;"_"&amp;$CW$14,データシート1!$A:$BS,MATCH($CW$12&amp;"_"&amp;DA$20,データシート1!$A$1:$BS$1,0),0)</f>
        <v>17.369</v>
      </c>
      <c r="DB46" s="1081">
        <f>VLOOKUP($AX46&amp;"_"&amp;$CW$14,データシート1!$A:$BS,MATCH($CW$12&amp;"_"&amp;DB$20,データシート1!$A$1:$BS$1,0),0)</f>
        <v>0</v>
      </c>
      <c r="DC46" s="1081">
        <f>VLOOKUP($AX46&amp;"_"&amp;$CW$14,データシート1!$A:$BS,MATCH($CW$12&amp;"_"&amp;DC$20,データシート1!$A$1:$BS$1,0),0)</f>
        <v>0</v>
      </c>
      <c r="DD46" s="1080">
        <f t="shared" si="11"/>
        <v>61.980999999999995</v>
      </c>
      <c r="DE46" s="18"/>
      <c r="DF46" s="138">
        <f>VLOOKUP($AX46&amp;"_"&amp;$DF$14,データシート1!$A:$BS,MATCH($DF$12&amp;"_"&amp;DF$20,データシート1!$A$1:$BS$1,0),0)</f>
        <v>7</v>
      </c>
      <c r="DG46" s="74">
        <f>VLOOKUP($AX46&amp;"_"&amp;$DF$14,データシート1!$A:$BS,MATCH($DF$12&amp;"_"&amp;DG$20,データシート1!$A$1:$BS$1,0),0)</f>
        <v>0</v>
      </c>
      <c r="DH46" s="74">
        <f>VLOOKUP($AX46&amp;"_"&amp;$DF$14,データシート1!$A:$BS,MATCH($DF$12&amp;"_"&amp;DH$20,データシート1!$A$1:$BS$1,0),0)</f>
        <v>1</v>
      </c>
      <c r="DI46" s="74">
        <f>VLOOKUP($AX46&amp;"_"&amp;$DF$14,データシート1!$A:$BS,MATCH($DF$12&amp;"_"&amp;DI$20,データシート1!$A$1:$BS$1,0),0)</f>
        <v>4</v>
      </c>
      <c r="DJ46" s="74">
        <f>VLOOKUP($AX46&amp;"_"&amp;$DF$14,データシート1!$A:$BS,MATCH($DF$12&amp;"_"&amp;DJ$20,データシート1!$A$1:$BS$1,0),0)</f>
        <v>0</v>
      </c>
      <c r="DK46" s="74">
        <f>VLOOKUP($AX46&amp;"_"&amp;$DF$14,データシート1!$A:$BS,MATCH($DF$12&amp;"_"&amp;DK$20,データシート1!$A$1:$BS$1,0),0)</f>
        <v>0</v>
      </c>
      <c r="DL46" s="78">
        <f t="shared" si="12"/>
        <v>12</v>
      </c>
      <c r="DM46" s="18"/>
      <c r="DN46" s="139">
        <f t="shared" si="26"/>
        <v>0.56000000000000005</v>
      </c>
      <c r="DO46" s="140">
        <f t="shared" si="27"/>
        <v>0</v>
      </c>
      <c r="DP46" s="140">
        <f t="shared" si="29"/>
        <v>0.16</v>
      </c>
      <c r="DQ46" s="140">
        <f t="shared" si="30"/>
        <v>0.28000000000000003</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01224</v>
      </c>
      <c r="AY47" s="20" t="str">
        <f>IF(IFERROR(比較地域マスタ!$Z32,"")=0,"",IFERROR(比較地域マスタ!$Z32,""))</f>
        <v>千歳市</v>
      </c>
      <c r="BB47" s="122" t="str">
        <f t="shared" si="0"/>
        <v>01224</v>
      </c>
      <c r="BC47" s="123" t="str">
        <f t="shared" si="0"/>
        <v>千歳市</v>
      </c>
      <c r="BD47" s="40">
        <f t="shared" si="14"/>
        <v>1129.2796533779626</v>
      </c>
      <c r="BE47" s="40">
        <f t="shared" si="15"/>
        <v>542.44893399796001</v>
      </c>
      <c r="BF47" s="40">
        <f>VLOOKUP($AX47&amp;"_"&amp;$BC$14,データシート1!$A:$BS,MATCH($BC$12&amp;"_"&amp;BF$20,データシート1!$A$1:$BS$1,0),0)</f>
        <v>499.6821261888104</v>
      </c>
      <c r="BG47" s="40">
        <f>VLOOKUP($AX47&amp;"_"&amp;$BC$14,データシート1!$A:$BS,MATCH($BC$12&amp;"_"&amp;BG$20,データシート1!$A$1:$BS$1,0),0)</f>
        <v>6.9575908609957562</v>
      </c>
      <c r="BH47" s="40">
        <f>VLOOKUP($AX47&amp;"_"&amp;$BC$14,データシート1!$A:$BS,MATCH($BC$12&amp;"_"&amp;BH$20,データシート1!$A$1:$BS$1,0),0)</f>
        <v>35.809216948153868</v>
      </c>
      <c r="BI47" s="40">
        <f>VLOOKUP($AX47&amp;"_"&amp;$BC$14,データシート1!$A:$BS,MATCH($BC$12&amp;"_"&amp;BI$20,データシート1!$A$1:$BS$1,0),0)</f>
        <v>198.47029542084738</v>
      </c>
      <c r="BJ47" s="40">
        <f>VLOOKUP($AX47&amp;"_"&amp;$BC$14,データシート1!$A:$BS,MATCH($BC$12&amp;"_"&amp;BJ$20,データシート1!$A$1:$BS$1,0),0)</f>
        <v>225.87215290740508</v>
      </c>
      <c r="BK47" s="40">
        <f t="shared" si="1"/>
        <v>153.75658186035025</v>
      </c>
      <c r="BL47" s="40">
        <f t="shared" si="2"/>
        <v>147.98161096115587</v>
      </c>
      <c r="BM47" s="40">
        <f>VLOOKUP($AX47&amp;"_"&amp;$BC$14,データシート1!$A:$BS,MATCH($BC$12&amp;"_"&amp;BM$20,データシート1!$A$1:$BS$1,0),0)</f>
        <v>95.109724828027652</v>
      </c>
      <c r="BN47" s="40">
        <f>VLOOKUP($AX47&amp;"_"&amp;$BC$14,データシート1!$A:$BS,MATCH($BC$12&amp;"_"&amp;BN$20,データシート1!$A$1:$BS$1,0),0)</f>
        <v>52.871886133128221</v>
      </c>
      <c r="BO47" s="40">
        <f>VLOOKUP($AX47&amp;"_"&amp;$BC$14,データシート1!$A:$BS,MATCH($BC$12&amp;"_"&amp;BO$20,データシート1!$A$1:$BS$1,0),0)</f>
        <v>5.7749708991943809</v>
      </c>
      <c r="BP47" s="40">
        <f>VLOOKUP($AX47&amp;"_"&amp;$BC$14,データシート1!$A:$BS,MATCH($BC$12&amp;"_"&amp;BP$20,データシート1!$A$1:$BS$1,0),0)</f>
        <v>0</v>
      </c>
      <c r="BQ47" s="40">
        <f>VLOOKUP($AX47&amp;"_"&amp;$BC$14,データシート1!$A:$BS,MATCH($BC$12&amp;"_"&amp;BQ$20,データシート1!$A$1:$BS$1,0),0)</f>
        <v>8.731689191400001</v>
      </c>
      <c r="BR47" s="41">
        <f t="shared" si="3"/>
        <v>1129.2796533779626</v>
      </c>
      <c r="BT47" s="134" t="str">
        <f t="shared" si="4"/>
        <v>千歳市</v>
      </c>
      <c r="BU47" s="38">
        <f t="shared" si="25"/>
        <v>1129.2796533779626</v>
      </c>
      <c r="BV47" s="69">
        <f t="shared" si="16"/>
        <v>0.48034951517576474</v>
      </c>
      <c r="BW47" s="69">
        <f t="shared" si="16"/>
        <v>0.44247864086998651</v>
      </c>
      <c r="BX47" s="69">
        <f t="shared" si="16"/>
        <v>6.1610875925939444E-3</v>
      </c>
      <c r="BY47" s="69">
        <f t="shared" si="16"/>
        <v>3.1709786713184279E-2</v>
      </c>
      <c r="BZ47" s="69">
        <f t="shared" si="16"/>
        <v>0.17574946544655459</v>
      </c>
      <c r="CA47" s="69">
        <f t="shared" si="32"/>
        <v>0.20001436511475615</v>
      </c>
      <c r="CB47" s="69">
        <f t="shared" si="32"/>
        <v>0.1361545666748048</v>
      </c>
      <c r="CC47" s="69">
        <f t="shared" si="32"/>
        <v>0.13104071300541476</v>
      </c>
      <c r="CD47" s="69">
        <f t="shared" si="32"/>
        <v>8.4221587224679276E-2</v>
      </c>
      <c r="CE47" s="69">
        <f t="shared" si="32"/>
        <v>4.68191257807355E-2</v>
      </c>
      <c r="CF47" s="69">
        <f t="shared" si="32"/>
        <v>5.1138536693900172E-3</v>
      </c>
      <c r="CG47" s="69">
        <f t="shared" si="32"/>
        <v>0</v>
      </c>
      <c r="CH47" s="69">
        <f t="shared" si="32"/>
        <v>7.7320875881198231E-3</v>
      </c>
      <c r="CI47" s="135">
        <f t="shared" si="6"/>
        <v>1</v>
      </c>
      <c r="CK47" s="136" t="str">
        <f t="shared" si="7"/>
        <v>千歳市</v>
      </c>
      <c r="CL47" s="137">
        <f t="shared" si="17"/>
        <v>542.44893399796001</v>
      </c>
      <c r="CM47" s="75">
        <f t="shared" si="18"/>
        <v>0.36736545600944887</v>
      </c>
      <c r="CN47" s="76">
        <f t="shared" si="19"/>
        <v>499.6821261888104</v>
      </c>
      <c r="CO47" s="75">
        <f t="shared" si="20"/>
        <v>0.38988386774192096</v>
      </c>
      <c r="CP47" s="76">
        <f t="shared" si="8"/>
        <v>6.9575908609957562</v>
      </c>
      <c r="CQ47" s="75">
        <f t="shared" si="21"/>
        <v>0</v>
      </c>
      <c r="CR47" s="76">
        <f t="shared" si="9"/>
        <v>35.809216948153868</v>
      </c>
      <c r="CS47" s="75">
        <f t="shared" si="22"/>
        <v>0.124521013862323</v>
      </c>
      <c r="CT47" s="76">
        <f t="shared" si="10"/>
        <v>198.47029542084738</v>
      </c>
      <c r="CU47" s="77">
        <f t="shared" si="23"/>
        <v>0.71290265225824745</v>
      </c>
      <c r="CV47" s="18"/>
      <c r="CW47" s="1078">
        <f t="shared" si="24"/>
        <v>199.27700000000002</v>
      </c>
      <c r="CX47" s="1081">
        <f>VLOOKUP($AX47&amp;"_"&amp;$CW$14,データシート1!$A:$BS,MATCH($CW$12&amp;"_"&amp;CX$20,データシート1!$A$1:$BS$1,0),0)</f>
        <v>194.81800000000001</v>
      </c>
      <c r="CY47" s="1081">
        <f>VLOOKUP($AX47&amp;"_"&amp;$CW$14,データシート1!$A:$BS,MATCH($CW$12&amp;"_"&amp;CY$20,データシート1!$A$1:$BS$1,0),0)</f>
        <v>0</v>
      </c>
      <c r="CZ47" s="1081">
        <f>VLOOKUP($AX47&amp;"_"&amp;$CW$14,データシート1!$A:$BS,MATCH($CW$12&amp;"_"&amp;CZ$20,データシート1!$A$1:$BS$1,0),0)</f>
        <v>4.4589999999999996</v>
      </c>
      <c r="DA47" s="1081">
        <f>VLOOKUP($AX47&amp;"_"&amp;$CW$14,データシート1!$A:$BS,MATCH($CW$12&amp;"_"&amp;DA$20,データシート1!$A$1:$BS$1,0),0)</f>
        <v>141.49</v>
      </c>
      <c r="DB47" s="1081">
        <f>VLOOKUP($AX47&amp;"_"&amp;$CW$14,データシート1!$A:$BS,MATCH($CW$12&amp;"_"&amp;DB$20,データシート1!$A$1:$BS$1,0),0)</f>
        <v>0</v>
      </c>
      <c r="DC47" s="1081">
        <f>VLOOKUP($AX47&amp;"_"&amp;$CW$14,データシート1!$A:$BS,MATCH($CW$12&amp;"_"&amp;DC$20,データシート1!$A$1:$BS$1,0),0)</f>
        <v>0</v>
      </c>
      <c r="DD47" s="1080">
        <f t="shared" si="11"/>
        <v>340.76700000000005</v>
      </c>
      <c r="DE47" s="18"/>
      <c r="DF47" s="138">
        <f>VLOOKUP($AX47&amp;"_"&amp;$DF$14,データシート1!$A:$BS,MATCH($DF$12&amp;"_"&amp;DF$20,データシート1!$A$1:$BS$1,0),0)</f>
        <v>17</v>
      </c>
      <c r="DG47" s="74">
        <f>VLOOKUP($AX47&amp;"_"&amp;$DF$14,データシート1!$A:$BS,MATCH($DF$12&amp;"_"&amp;DG$20,データシート1!$A$1:$BS$1,0),0)</f>
        <v>0</v>
      </c>
      <c r="DH47" s="74">
        <f>VLOOKUP($AX47&amp;"_"&amp;$DF$14,データシート1!$A:$BS,MATCH($DF$12&amp;"_"&amp;DH$20,データシート1!$A$1:$BS$1,0),0)</f>
        <v>1</v>
      </c>
      <c r="DI47" s="74">
        <f>VLOOKUP($AX47&amp;"_"&amp;$DF$14,データシート1!$A:$BS,MATCH($DF$12&amp;"_"&amp;DI$20,データシート1!$A$1:$BS$1,0),0)</f>
        <v>9</v>
      </c>
      <c r="DJ47" s="74">
        <f>VLOOKUP($AX47&amp;"_"&amp;$DF$14,データシート1!$A:$BS,MATCH($DF$12&amp;"_"&amp;DJ$20,データシート1!$A$1:$BS$1,0),0)</f>
        <v>0</v>
      </c>
      <c r="DK47" s="74">
        <f>VLOOKUP($AX47&amp;"_"&amp;$DF$14,データシート1!$A:$BS,MATCH($DF$12&amp;"_"&amp;DK$20,データシート1!$A$1:$BS$1,0),0)</f>
        <v>0</v>
      </c>
      <c r="DL47" s="78">
        <f t="shared" si="12"/>
        <v>27</v>
      </c>
      <c r="DM47" s="18"/>
      <c r="DN47" s="139">
        <f t="shared" si="26"/>
        <v>0.56999999999999995</v>
      </c>
      <c r="DO47" s="140">
        <f t="shared" si="27"/>
        <v>0</v>
      </c>
      <c r="DP47" s="140">
        <f t="shared" si="29"/>
        <v>0.01</v>
      </c>
      <c r="DQ47" s="140">
        <f t="shared" si="30"/>
        <v>0.42</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33203</v>
      </c>
      <c r="AY48" s="20" t="str">
        <f>IF(IFERROR(比較地域マスタ!$Z33,"")=0,"",IFERROR(比較地域マスタ!$Z33,""))</f>
        <v>津山市</v>
      </c>
      <c r="BB48" s="122" t="str">
        <f t="shared" si="0"/>
        <v>33203</v>
      </c>
      <c r="BC48" s="123" t="str">
        <f t="shared" si="0"/>
        <v>津山市</v>
      </c>
      <c r="BD48" s="40">
        <f t="shared" si="14"/>
        <v>1229.8534894108388</v>
      </c>
      <c r="BE48" s="40">
        <f t="shared" si="15"/>
        <v>738.22948857399979</v>
      </c>
      <c r="BF48" s="40">
        <f>VLOOKUP($AX48&amp;"_"&amp;$BC$14,データシート1!$A:$BS,MATCH($BC$12&amp;"_"&amp;BF$20,データシート1!$A$1:$BS$1,0),0)</f>
        <v>716.66195179695524</v>
      </c>
      <c r="BG48" s="40">
        <f>VLOOKUP($AX48&amp;"_"&amp;$BC$14,データシート1!$A:$BS,MATCH($BC$12&amp;"_"&amp;BG$20,データシート1!$A$1:$BS$1,0),0)</f>
        <v>6.9103605225295972</v>
      </c>
      <c r="BH48" s="40">
        <f>VLOOKUP($AX48&amp;"_"&amp;$BC$14,データシート1!$A:$BS,MATCH($BC$12&amp;"_"&amp;BH$20,データシート1!$A$1:$BS$1,0),0)</f>
        <v>14.657176254515024</v>
      </c>
      <c r="BI48" s="40">
        <f>VLOOKUP($AX48&amp;"_"&amp;$BC$14,データシート1!$A:$BS,MATCH($BC$12&amp;"_"&amp;BI$20,データシート1!$A$1:$BS$1,0),0)</f>
        <v>138.19825961122021</v>
      </c>
      <c r="BJ48" s="40">
        <f>VLOOKUP($AX48&amp;"_"&amp;$BC$14,データシート1!$A:$BS,MATCH($BC$12&amp;"_"&amp;BJ$20,データシート1!$A$1:$BS$1,0),0)</f>
        <v>141.1364605419524</v>
      </c>
      <c r="BK48" s="40">
        <f t="shared" si="1"/>
        <v>200.81744844448477</v>
      </c>
      <c r="BL48" s="40">
        <f t="shared" si="2"/>
        <v>194.93168574688332</v>
      </c>
      <c r="BM48" s="40">
        <f>VLOOKUP($AX48&amp;"_"&amp;$BC$14,データシート1!$A:$BS,MATCH($BC$12&amp;"_"&amp;BM$20,データシート1!$A$1:$BS$1,0),0)</f>
        <v>96.563736629983438</v>
      </c>
      <c r="BN48" s="40">
        <f>VLOOKUP($AX48&amp;"_"&amp;$BC$14,データシート1!$A:$BS,MATCH($BC$12&amp;"_"&amp;BN$20,データシート1!$A$1:$BS$1,0),0)</f>
        <v>98.367949116899865</v>
      </c>
      <c r="BO48" s="40">
        <f>VLOOKUP($AX48&amp;"_"&amp;$BC$14,データシート1!$A:$BS,MATCH($BC$12&amp;"_"&amp;BO$20,データシート1!$A$1:$BS$1,0),0)</f>
        <v>5.8857626976014608</v>
      </c>
      <c r="BP48" s="40">
        <f>VLOOKUP($AX48&amp;"_"&amp;$BC$14,データシート1!$A:$BS,MATCH($BC$12&amp;"_"&amp;BP$20,データシート1!$A$1:$BS$1,0),0)</f>
        <v>0</v>
      </c>
      <c r="BQ48" s="40">
        <f>VLOOKUP($AX48&amp;"_"&amp;$BC$14,データシート1!$A:$BS,MATCH($BC$12&amp;"_"&amp;BQ$20,データシート1!$A$1:$BS$1,0),0)</f>
        <v>11.471832239181699</v>
      </c>
      <c r="BR48" s="41">
        <f t="shared" si="3"/>
        <v>1229.8534894108388</v>
      </c>
      <c r="BT48" s="134" t="str">
        <f t="shared" si="4"/>
        <v>津山市</v>
      </c>
      <c r="BU48" s="38">
        <f t="shared" si="25"/>
        <v>1229.8534894108388</v>
      </c>
      <c r="BV48" s="69">
        <f t="shared" si="16"/>
        <v>0.60025807539697151</v>
      </c>
      <c r="BW48" s="69">
        <f t="shared" si="16"/>
        <v>0.58272140378304094</v>
      </c>
      <c r="BX48" s="69">
        <f t="shared" si="16"/>
        <v>5.6188485718246034E-3</v>
      </c>
      <c r="BY48" s="69">
        <f t="shared" si="16"/>
        <v>1.1917823042106051E-2</v>
      </c>
      <c r="BZ48" s="69">
        <f t="shared" si="16"/>
        <v>0.11236969346440125</v>
      </c>
      <c r="CA48" s="69">
        <f t="shared" si="32"/>
        <v>0.11475875928080166</v>
      </c>
      <c r="CB48" s="69">
        <f t="shared" si="32"/>
        <v>0.16328566790560259</v>
      </c>
      <c r="CC48" s="69">
        <f t="shared" si="32"/>
        <v>0.15849992493029827</v>
      </c>
      <c r="CD48" s="69">
        <f t="shared" si="32"/>
        <v>7.8516455383837863E-2</v>
      </c>
      <c r="CE48" s="69">
        <f t="shared" si="32"/>
        <v>7.9983469546460378E-2</v>
      </c>
      <c r="CF48" s="69">
        <f t="shared" si="32"/>
        <v>4.7857429753043468E-3</v>
      </c>
      <c r="CG48" s="69">
        <f t="shared" si="32"/>
        <v>0</v>
      </c>
      <c r="CH48" s="69">
        <f t="shared" si="32"/>
        <v>9.3278039522230235E-3</v>
      </c>
      <c r="CI48" s="135">
        <f t="shared" si="6"/>
        <v>1</v>
      </c>
      <c r="CK48" s="136" t="str">
        <f t="shared" si="7"/>
        <v>津山市</v>
      </c>
      <c r="CL48" s="137">
        <f t="shared" si="17"/>
        <v>738.22948857399979</v>
      </c>
      <c r="CM48" s="75">
        <f t="shared" si="18"/>
        <v>9.0570752096551854E-2</v>
      </c>
      <c r="CN48" s="76">
        <f t="shared" si="19"/>
        <v>716.66195179695524</v>
      </c>
      <c r="CO48" s="75">
        <f t="shared" si="20"/>
        <v>9.3296427740234417E-2</v>
      </c>
      <c r="CP48" s="76">
        <f t="shared" si="8"/>
        <v>6.9103605225295972</v>
      </c>
      <c r="CQ48" s="75">
        <f t="shared" si="21"/>
        <v>0</v>
      </c>
      <c r="CR48" s="76">
        <f t="shared" si="9"/>
        <v>14.657176254515024</v>
      </c>
      <c r="CS48" s="75">
        <f t="shared" si="22"/>
        <v>0</v>
      </c>
      <c r="CT48" s="76">
        <f t="shared" si="10"/>
        <v>138.19825961122021</v>
      </c>
      <c r="CU48" s="77">
        <f t="shared" si="23"/>
        <v>6.2793844324906686E-2</v>
      </c>
      <c r="CV48" s="18"/>
      <c r="CW48" s="1078">
        <f t="shared" si="24"/>
        <v>66.861999999999995</v>
      </c>
      <c r="CX48" s="1081">
        <f>VLOOKUP($AX48&amp;"_"&amp;$CW$14,データシート1!$A:$BS,MATCH($CW$12&amp;"_"&amp;CX$20,データシート1!$A$1:$BS$1,0),0)</f>
        <v>66.861999999999995</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8.6780000000000008</v>
      </c>
      <c r="DB48" s="1081">
        <f>VLOOKUP($AX48&amp;"_"&amp;$CW$14,データシート1!$A:$BS,MATCH($CW$12&amp;"_"&amp;DB$20,データシート1!$A$1:$BS$1,0),0)</f>
        <v>0</v>
      </c>
      <c r="DC48" s="1081">
        <f>VLOOKUP($AX48&amp;"_"&amp;$CW$14,データシート1!$A:$BS,MATCH($CW$12&amp;"_"&amp;DC$20,データシート1!$A$1:$BS$1,0),0)</f>
        <v>0</v>
      </c>
      <c r="DD48" s="1080">
        <f t="shared" si="11"/>
        <v>75.539999999999992</v>
      </c>
      <c r="DE48" s="18"/>
      <c r="DF48" s="138">
        <f>VLOOKUP($AX48&amp;"_"&amp;$DF$14,データシート1!$A:$BS,MATCH($DF$12&amp;"_"&amp;DF$20,データシート1!$A$1:$BS$1,0),0)</f>
        <v>7</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1</v>
      </c>
      <c r="DJ48" s="74">
        <f>VLOOKUP($AX48&amp;"_"&amp;$DF$14,データシート1!$A:$BS,MATCH($DF$12&amp;"_"&amp;DJ$20,データシート1!$A$1:$BS$1,0),0)</f>
        <v>0</v>
      </c>
      <c r="DK48" s="74">
        <f>VLOOKUP($AX48&amp;"_"&amp;$DF$14,データシート1!$A:$BS,MATCH($DF$12&amp;"_"&amp;DK$20,データシート1!$A$1:$BS$1,0),0)</f>
        <v>0</v>
      </c>
      <c r="DL48" s="78">
        <f t="shared" si="12"/>
        <v>8</v>
      </c>
      <c r="DM48" s="18"/>
      <c r="DN48" s="139">
        <f t="shared" si="26"/>
        <v>0.89</v>
      </c>
      <c r="DO48" s="140">
        <f t="shared" si="27"/>
        <v>0</v>
      </c>
      <c r="DP48" s="140">
        <f t="shared" si="29"/>
        <v>0</v>
      </c>
      <c r="DQ48" s="140">
        <f t="shared" si="30"/>
        <v>0.11</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06204</v>
      </c>
      <c r="AY49" s="20" t="str">
        <f>IF(IFERROR(比較地域マスタ!$Z34,"")=0,"",IFERROR(比較地域マスタ!$Z34,""))</f>
        <v>酒田市</v>
      </c>
      <c r="BB49" s="122" t="str">
        <f t="shared" si="0"/>
        <v>06204</v>
      </c>
      <c r="BC49" s="123" t="str">
        <f t="shared" si="0"/>
        <v>酒田市</v>
      </c>
      <c r="BD49" s="40">
        <f t="shared" si="14"/>
        <v>675.43514745215828</v>
      </c>
      <c r="BE49" s="40">
        <f t="shared" si="15"/>
        <v>159.86528548548355</v>
      </c>
      <c r="BF49" s="40">
        <f>VLOOKUP($AX49&amp;"_"&amp;$BC$14,データシート1!$A:$BS,MATCH($BC$12&amp;"_"&amp;BF$20,データシート1!$A$1:$BS$1,0),0)</f>
        <v>120.2470090136041</v>
      </c>
      <c r="BG49" s="40">
        <f>VLOOKUP($AX49&amp;"_"&amp;$BC$14,データシート1!$A:$BS,MATCH($BC$12&amp;"_"&amp;BG$20,データシート1!$A$1:$BS$1,0),0)</f>
        <v>11.538657699325498</v>
      </c>
      <c r="BH49" s="40">
        <f>VLOOKUP($AX49&amp;"_"&amp;$BC$14,データシート1!$A:$BS,MATCH($BC$12&amp;"_"&amp;BH$20,データシート1!$A$1:$BS$1,0),0)</f>
        <v>28.079618772553982</v>
      </c>
      <c r="BI49" s="40">
        <f>VLOOKUP($AX49&amp;"_"&amp;$BC$14,データシート1!$A:$BS,MATCH($BC$12&amp;"_"&amp;BI$20,データシート1!$A$1:$BS$1,0),0)</f>
        <v>138.57921329338018</v>
      </c>
      <c r="BJ49" s="40">
        <f>VLOOKUP($AX49&amp;"_"&amp;$BC$14,データシート1!$A:$BS,MATCH($BC$12&amp;"_"&amp;BJ$20,データシート1!$A$1:$BS$1,0),0)</f>
        <v>166.08579084013903</v>
      </c>
      <c r="BK49" s="40">
        <f t="shared" si="1"/>
        <v>200.20803891730327</v>
      </c>
      <c r="BL49" s="40">
        <f t="shared" si="2"/>
        <v>188.12290710177456</v>
      </c>
      <c r="BM49" s="40">
        <f>VLOOKUP($AX49&amp;"_"&amp;$BC$14,データシート1!$A:$BS,MATCH($BC$12&amp;"_"&amp;BM$20,データシート1!$A$1:$BS$1,0),0)</f>
        <v>94.980976911011368</v>
      </c>
      <c r="BN49" s="40">
        <f>VLOOKUP($AX49&amp;"_"&amp;$BC$14,データシート1!$A:$BS,MATCH($BC$12&amp;"_"&amp;BN$20,データシート1!$A$1:$BS$1,0),0)</f>
        <v>93.14193019076319</v>
      </c>
      <c r="BO49" s="40">
        <f>VLOOKUP($AX49&amp;"_"&amp;$BC$14,データシート1!$A:$BS,MATCH($BC$12&amp;"_"&amp;BO$20,データシート1!$A$1:$BS$1,0),0)</f>
        <v>5.9064587706407821</v>
      </c>
      <c r="BP49" s="40">
        <f>VLOOKUP($AX49&amp;"_"&amp;$BC$14,データシート1!$A:$BS,MATCH($BC$12&amp;"_"&amp;BP$20,データシート1!$A$1:$BS$1,0),0)</f>
        <v>6.1786730448879466</v>
      </c>
      <c r="BQ49" s="40">
        <f>VLOOKUP($AX49&amp;"_"&amp;$BC$14,データシート1!$A:$BS,MATCH($BC$12&amp;"_"&amp;BQ$20,データシート1!$A$1:$BS$1,0),0)</f>
        <v>10.696818915852299</v>
      </c>
      <c r="BR49" s="41">
        <f t="shared" si="3"/>
        <v>675.43514745215828</v>
      </c>
      <c r="BT49" s="134" t="str">
        <f t="shared" si="4"/>
        <v>酒田市</v>
      </c>
      <c r="BU49" s="38">
        <f t="shared" si="25"/>
        <v>675.43514745215828</v>
      </c>
      <c r="BV49" s="69">
        <f t="shared" si="16"/>
        <v>0.23668487802051635</v>
      </c>
      <c r="BW49" s="69">
        <f t="shared" si="16"/>
        <v>0.17802894840044034</v>
      </c>
      <c r="BX49" s="69">
        <f t="shared" si="16"/>
        <v>1.7083294736513238E-2</v>
      </c>
      <c r="BY49" s="69">
        <f t="shared" si="16"/>
        <v>4.1572634883562803E-2</v>
      </c>
      <c r="BZ49" s="69">
        <f t="shared" si="16"/>
        <v>0.20517027255114212</v>
      </c>
      <c r="CA49" s="69">
        <f t="shared" si="32"/>
        <v>0.24589450440451507</v>
      </c>
      <c r="CB49" s="69">
        <f t="shared" si="32"/>
        <v>0.29641341537010285</v>
      </c>
      <c r="CC49" s="69">
        <f t="shared" si="32"/>
        <v>0.2785210509275422</v>
      </c>
      <c r="CD49" s="69">
        <f t="shared" si="32"/>
        <v>0.14062190466293281</v>
      </c>
      <c r="CE49" s="69">
        <f t="shared" si="32"/>
        <v>0.13789914626460939</v>
      </c>
      <c r="CF49" s="69">
        <f t="shared" si="32"/>
        <v>8.7446719243451012E-3</v>
      </c>
      <c r="CG49" s="69">
        <f t="shared" si="32"/>
        <v>9.1476925182155822E-3</v>
      </c>
      <c r="CH49" s="69">
        <f t="shared" si="32"/>
        <v>1.5836929653723662E-2</v>
      </c>
      <c r="CI49" s="135">
        <f t="shared" si="6"/>
        <v>1</v>
      </c>
      <c r="CK49" s="136" t="str">
        <f t="shared" si="7"/>
        <v>酒田市</v>
      </c>
      <c r="CL49" s="137">
        <f t="shared" si="17"/>
        <v>159.86528548548355</v>
      </c>
      <c r="CM49" s="75">
        <f t="shared" si="18"/>
        <v>1</v>
      </c>
      <c r="CN49" s="76">
        <f t="shared" si="19"/>
        <v>120.2470090136041</v>
      </c>
      <c r="CO49" s="75">
        <f t="shared" si="20"/>
        <v>1</v>
      </c>
      <c r="CP49" s="76">
        <f t="shared" si="8"/>
        <v>11.538657699325498</v>
      </c>
      <c r="CQ49" s="75">
        <f t="shared" si="21"/>
        <v>0</v>
      </c>
      <c r="CR49" s="76">
        <f t="shared" si="9"/>
        <v>28.079618772553982</v>
      </c>
      <c r="CS49" s="75">
        <f t="shared" si="22"/>
        <v>0</v>
      </c>
      <c r="CT49" s="76">
        <f t="shared" si="10"/>
        <v>138.57921329338018</v>
      </c>
      <c r="CU49" s="77">
        <f t="shared" si="23"/>
        <v>0.18284127466042108</v>
      </c>
      <c r="CV49" s="18"/>
      <c r="CW49" s="1078">
        <f t="shared" si="24"/>
        <v>261.21499999999997</v>
      </c>
      <c r="CX49" s="1081">
        <f>VLOOKUP($AX49&amp;"_"&amp;$CW$14,データシート1!$A:$BS,MATCH($CW$12&amp;"_"&amp;CX$20,データシート1!$A$1:$BS$1,0),0)</f>
        <v>261.21499999999997</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25.338000000000001</v>
      </c>
      <c r="DB49" s="1081">
        <f>VLOOKUP($AX49&amp;"_"&amp;$CW$14,データシート1!$A:$BS,MATCH($CW$12&amp;"_"&amp;DB$20,データシート1!$A$1:$BS$1,0),0)</f>
        <v>264.31799999999998</v>
      </c>
      <c r="DC49" s="1081">
        <f>VLOOKUP($AX49&amp;"_"&amp;$CW$14,データシート1!$A:$BS,MATCH($CW$12&amp;"_"&amp;DC$20,データシート1!$A$1:$BS$1,0),0)</f>
        <v>0</v>
      </c>
      <c r="DD49" s="1080">
        <f t="shared" si="11"/>
        <v>550.87099999999998</v>
      </c>
      <c r="DE49" s="18"/>
      <c r="DF49" s="138">
        <f>VLOOKUP($AX49&amp;"_"&amp;$DF$14,データシート1!$A:$BS,MATCH($DF$12&amp;"_"&amp;DF$20,データシート1!$A$1:$BS$1,0),0)</f>
        <v>7</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2</v>
      </c>
      <c r="DJ49" s="74">
        <f>VLOOKUP($AX49&amp;"_"&amp;$DF$14,データシート1!$A:$BS,MATCH($DF$12&amp;"_"&amp;DJ$20,データシート1!$A$1:$BS$1,0),0)</f>
        <v>2</v>
      </c>
      <c r="DK49" s="74">
        <f>VLOOKUP($AX49&amp;"_"&amp;$DF$14,データシート1!$A:$BS,MATCH($DF$12&amp;"_"&amp;DK$20,データシート1!$A$1:$BS$1,0),0)</f>
        <v>0</v>
      </c>
      <c r="DL49" s="78">
        <f t="shared" si="12"/>
        <v>11</v>
      </c>
      <c r="DM49" s="18"/>
      <c r="DN49" s="139">
        <f t="shared" si="26"/>
        <v>0.47</v>
      </c>
      <c r="DO49" s="140">
        <f t="shared" si="27"/>
        <v>0</v>
      </c>
      <c r="DP49" s="140">
        <f t="shared" si="29"/>
        <v>0</v>
      </c>
      <c r="DQ49" s="140">
        <f t="shared" si="30"/>
        <v>0.05</v>
      </c>
      <c r="DR49" s="140">
        <f t="shared" si="31"/>
        <v>0.48</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宜野湾市</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沖縄県</v>
      </c>
      <c r="AY4" s="261" t="str">
        <f>年度マスタ!$J4</f>
        <v>宜野湾市</v>
      </c>
      <c r="AZ4" s="261" t="str">
        <f>年度マスタ!$K4</f>
        <v>47205</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27222</v>
      </c>
      <c r="AY13" s="20" t="str">
        <f>IF(IFERROR(比較地域マスタ!$Z6,"")=0,"",IFERROR(比較地域マスタ!$Z6,""))</f>
        <v>羽曳野市</v>
      </c>
      <c r="BC13" s="960" t="str">
        <f t="shared" ref="BC13:BC59" si="0">AX13</f>
        <v>27222</v>
      </c>
      <c r="BD13" s="123" t="str">
        <f>AY13</f>
        <v>羽曳野市</v>
      </c>
      <c r="BE13" s="40">
        <f>VLOOKUP($BC13&amp;"_"&amp;$AZ$7,データシート1!$A:$BS,MATCH("cb_"&amp;BE$12,データシート1!$A$1:$BS$1,0),0)</f>
        <v>11278.399999999987</v>
      </c>
      <c r="BF13" s="40">
        <f>VLOOKUP($BC13&amp;"_"&amp;$AZ$7,データシート1!$A:$BS,MATCH("cb_"&amp;BF$12,データシート1!$A$1:$BS$1,0),0)</f>
        <v>7278.9999999999973</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18557.399999999983</v>
      </c>
      <c r="BL13" s="42"/>
      <c r="BM13" s="960" t="str">
        <f>AX13</f>
        <v>27222</v>
      </c>
      <c r="BN13" s="123" t="str">
        <f>AY13</f>
        <v>羽曳野市</v>
      </c>
      <c r="BO13" s="40">
        <f>BE13*VLOOKUP(BO$12,別紙!$B$4:$E$10,MATCH("設備利用率",別紙!$B$4:$E$4,0),0)/100*8760/10^3</f>
        <v>13535.433407999983</v>
      </c>
      <c r="BP13" s="40">
        <f>BF13*VLOOKUP(BP$12,別紙!$B$4:$E$10,MATCH("設備利用率",別紙!$B$4:$E$4,0),0)/100*8760/10^3</f>
        <v>9628.3700399999962</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23163.803447999977</v>
      </c>
      <c r="BV13" s="42"/>
      <c r="BW13" s="38" t="str">
        <f>AX13</f>
        <v>27222</v>
      </c>
      <c r="BX13" s="38" t="str">
        <f>AY13</f>
        <v>羽曳野市</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469374.79448685981</v>
      </c>
      <c r="BZ13" s="42"/>
      <c r="CA13" s="38" t="str">
        <f>AX13</f>
        <v>27222</v>
      </c>
      <c r="CB13" s="38" t="str">
        <f>AY13</f>
        <v>羽曳野市</v>
      </c>
      <c r="CC13" s="260">
        <f>BO13/$BY13</f>
        <v>2.8837154374251148E-2</v>
      </c>
      <c r="CD13" s="260">
        <f t="shared" ref="CD13:CH28" si="1">BP13/$BY13</f>
        <v>2.0513180837769811E-2</v>
      </c>
      <c r="CE13" s="260">
        <f t="shared" si="1"/>
        <v>0</v>
      </c>
      <c r="CF13" s="260">
        <f t="shared" si="1"/>
        <v>0</v>
      </c>
      <c r="CG13" s="260">
        <f t="shared" si="1"/>
        <v>0</v>
      </c>
      <c r="CH13" s="260">
        <f t="shared" si="1"/>
        <v>0</v>
      </c>
      <c r="CI13" s="260">
        <f>BU13/BY13</f>
        <v>4.9350335212020952E-2</v>
      </c>
      <c r="CK13" s="20" t="str">
        <f>AX13</f>
        <v>27222</v>
      </c>
      <c r="CL13" s="20" t="str">
        <f>AY13</f>
        <v>羽曳野市</v>
      </c>
      <c r="CM13" s="20">
        <f>VLOOKUP($CK13&amp;"_"&amp;$AZ$7,データシート1!$A:$BS,MATCH("ca_太陽光発電（10kW未満）",データシート1!$A$1:$BS$1,0),0)</f>
        <v>2655</v>
      </c>
      <c r="CN13" s="20">
        <f>VLOOKUP($CK13&amp;"_"&amp;$AZ$5,データシート1!$A:$BS,MATCH("ab_家庭",データシート1!$A$1:$BS$1,0),0)</f>
        <v>50938</v>
      </c>
      <c r="CO13" s="260">
        <f>CM13/CN13</f>
        <v>5.212218775766618E-2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01203</v>
      </c>
      <c r="AY14" s="20" t="str">
        <f>IF(IFERROR(比較地域マスタ!$Z7,"")=0,"",IFERROR(比較地域マスタ!$Z7,""))</f>
        <v>小樽市</v>
      </c>
      <c r="BC14" s="960" t="str">
        <f t="shared" si="0"/>
        <v>01203</v>
      </c>
      <c r="BD14" s="123" t="str">
        <f t="shared" ref="BD14:BD60" si="2">AY14</f>
        <v>小樽市</v>
      </c>
      <c r="BE14" s="40">
        <f>VLOOKUP($BC14&amp;"_"&amp;$AZ$7,データシート1!$A:$BS,MATCH("cb_"&amp;BE$12,データシート1!$A$1:$BS$1,0),0)</f>
        <v>1994.1940000000018</v>
      </c>
      <c r="BF14" s="40">
        <f>VLOOKUP($BC14&amp;"_"&amp;$AZ$7,データシート1!$A:$BS,MATCH("cb_"&amp;BF$12,データシート1!$A$1:$BS$1,0),0)</f>
        <v>7668.34</v>
      </c>
      <c r="BG14" s="40">
        <f>VLOOKUP($BC14&amp;"_"&amp;$AZ$7,データシート1!$A:$BS,MATCH("cb_"&amp;BG$12,データシート1!$A$1:$BS$1,0),0)</f>
        <v>40600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1273.5999999999999</v>
      </c>
      <c r="BK14" s="40">
        <f t="shared" ref="BK14:BK60" si="3">SUM(BE14:BJ14)</f>
        <v>51536.133999999998</v>
      </c>
      <c r="BL14" s="42"/>
      <c r="BM14" s="960" t="str">
        <f t="shared" ref="BM14:BM60" si="4">AX14</f>
        <v>01203</v>
      </c>
      <c r="BN14" s="123" t="str">
        <f t="shared" ref="BN14:BN60" si="5">AY14</f>
        <v>小樽市</v>
      </c>
      <c r="BO14" s="40">
        <f>BE14*VLOOKUP(BO$12,別紙!$B$4:$E$10,MATCH("設備利用率",別紙!$B$4:$E$4,0),0)/100*8760/10^3</f>
        <v>2393.2721032800018</v>
      </c>
      <c r="BP14" s="40">
        <f>BF14*VLOOKUP(BP$12,別紙!$B$4:$E$10,MATCH("設備利用率",別紙!$B$4:$E$4,0),0)/100*8760/10^3</f>
        <v>10143.373418399999</v>
      </c>
      <c r="BQ14" s="40">
        <f>BG14*VLOOKUP(BQ$12,別紙!$B$4:$E$10,MATCH("設備利用率",別紙!$B$4:$E$4,0),0)/100*8760/10^3</f>
        <v>88202.687999999995</v>
      </c>
      <c r="BR14" s="40">
        <f>BH14*VLOOKUP(BR$12,別紙!$B$4:$E$10,MATCH("設備利用率",別紙!$B$4:$E$4,0),0)/100*8760/10^3</f>
        <v>0</v>
      </c>
      <c r="BS14" s="40">
        <f>BI14*VLOOKUP(BS$12,別紙!$B$4:$E$10,MATCH("設備利用率",別紙!$B$4:$E$4,0),0)/100*8760/10^3</f>
        <v>0</v>
      </c>
      <c r="BT14" s="40">
        <f>BJ14*VLOOKUP(BT$12,別紙!$B$4:$E$10,MATCH("設備利用率",別紙!$B$4:$E$4,0),0)/100*8760/10^3</f>
        <v>8925.3888000000006</v>
      </c>
      <c r="BU14" s="40">
        <f t="shared" ref="BU14:BU60" si="6">SUM(BO14:BT14)</f>
        <v>109664.72232167999</v>
      </c>
      <c r="BV14" s="42"/>
      <c r="BW14" s="38" t="str">
        <f t="shared" ref="BW14:BW60" si="7">AX14</f>
        <v>01203</v>
      </c>
      <c r="BX14" s="38" t="str">
        <f t="shared" ref="BX14:BX60" si="8">AY14</f>
        <v>小樽市</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665102.32044119935</v>
      </c>
      <c r="BZ14" s="42"/>
      <c r="CA14" s="38" t="str">
        <f t="shared" ref="CA14:CA60" si="9">AX14</f>
        <v>01203</v>
      </c>
      <c r="CB14" s="38" t="str">
        <f t="shared" ref="CB14:CB60" si="10">AY14</f>
        <v>小樽市</v>
      </c>
      <c r="CC14" s="260">
        <f t="shared" ref="CC14:CC60" si="11">BO14/$BY14</f>
        <v>3.5983517569032255E-3</v>
      </c>
      <c r="CD14" s="260">
        <f t="shared" si="1"/>
        <v>1.5250846533915766E-2</v>
      </c>
      <c r="CE14" s="260">
        <f t="shared" si="1"/>
        <v>0.1326152161692809</v>
      </c>
      <c r="CF14" s="260">
        <f t="shared" si="1"/>
        <v>0</v>
      </c>
      <c r="CG14" s="260">
        <f t="shared" si="1"/>
        <v>0</v>
      </c>
      <c r="CH14" s="260">
        <f t="shared" si="1"/>
        <v>1.3419572486349609E-2</v>
      </c>
      <c r="CI14" s="260">
        <f t="shared" ref="CI14:CI60" si="12">BU14/BY14</f>
        <v>0.16488398694644951</v>
      </c>
      <c r="CK14" s="20" t="str">
        <f t="shared" ref="CK14:CK60" si="13">AX14</f>
        <v>01203</v>
      </c>
      <c r="CL14" s="20" t="str">
        <f t="shared" ref="CL14:CL60" si="14">AY14</f>
        <v>小樽市</v>
      </c>
      <c r="CM14" s="20">
        <f>VLOOKUP($CK14&amp;"_"&amp;$AZ$7,データシート1!$A:$BS,MATCH("ca_太陽光発電（10kW未満）",データシート1!$A$1:$BS$1,0),0)</f>
        <v>434</v>
      </c>
      <c r="CN14" s="20">
        <f>VLOOKUP($CK14&amp;"_"&amp;$AZ$5,データシート1!$A:$BS,MATCH("ab_家庭",データシート1!$A$1:$BS$1,0),0)</f>
        <v>61929</v>
      </c>
      <c r="CO14" s="260">
        <f t="shared" ref="CO14:CO60" si="15">CM14/CN14</f>
        <v>7.0080253193172829E-3</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40202</v>
      </c>
      <c r="AY15" s="20" t="str">
        <f>IF(IFERROR(比較地域マスタ!$Z8,"")=0,"",IFERROR(比較地域マスタ!$Z8,""))</f>
        <v>大牟田市</v>
      </c>
      <c r="BC15" s="960" t="str">
        <f t="shared" si="0"/>
        <v>40202</v>
      </c>
      <c r="BD15" s="123" t="str">
        <f t="shared" si="2"/>
        <v>大牟田市</v>
      </c>
      <c r="BE15" s="40">
        <f>VLOOKUP($BC15&amp;"_"&amp;$AZ$7,データシート1!$A:$BS,MATCH("cb_"&amp;BE$12,データシート1!$A$1:$BS$1,0),0)</f>
        <v>15651.579999999954</v>
      </c>
      <c r="BF15" s="40">
        <f>VLOOKUP($BC15&amp;"_"&amp;$AZ$7,データシート1!$A:$BS,MATCH("cb_"&amp;BF$12,データシート1!$A$1:$BS$1,0),0)</f>
        <v>96938.79999999993</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106148</v>
      </c>
      <c r="BK15" s="40">
        <f t="shared" si="3"/>
        <v>218738.37999999989</v>
      </c>
      <c r="BL15" s="42"/>
      <c r="BM15" s="960" t="str">
        <f t="shared" si="4"/>
        <v>40202</v>
      </c>
      <c r="BN15" s="123" t="str">
        <f t="shared" si="5"/>
        <v>大牟田市</v>
      </c>
      <c r="BO15" s="40">
        <f>BE15*VLOOKUP(BO$12,別紙!$B$4:$E$10,MATCH("設備利用率",別紙!$B$4:$E$4,0),0)/100*8760/10^3</f>
        <v>18783.774189599942</v>
      </c>
      <c r="BP15" s="40">
        <f>BF15*VLOOKUP(BP$12,別紙!$B$4:$E$10,MATCH("設備利用率",別紙!$B$4:$E$4,0),0)/100*8760/10^3</f>
        <v>128226.76708799989</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743885.18400000001</v>
      </c>
      <c r="BU15" s="40">
        <f t="shared" si="6"/>
        <v>890895.72527759988</v>
      </c>
      <c r="BV15" s="42"/>
      <c r="BW15" s="38" t="str">
        <f t="shared" si="7"/>
        <v>40202</v>
      </c>
      <c r="BX15" s="38" t="str">
        <f t="shared" si="8"/>
        <v>大牟田市</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782322.98278283025</v>
      </c>
      <c r="BZ15" s="42"/>
      <c r="CA15" s="38" t="str">
        <f t="shared" si="9"/>
        <v>40202</v>
      </c>
      <c r="CB15" s="38" t="str">
        <f t="shared" si="10"/>
        <v>大牟田市</v>
      </c>
      <c r="CC15" s="260">
        <f t="shared" si="11"/>
        <v>2.4010254847407753E-2</v>
      </c>
      <c r="CD15" s="260">
        <f t="shared" si="1"/>
        <v>0.16390515159337346</v>
      </c>
      <c r="CE15" s="260">
        <f t="shared" si="1"/>
        <v>0</v>
      </c>
      <c r="CF15" s="260">
        <f t="shared" si="1"/>
        <v>0</v>
      </c>
      <c r="CG15" s="260">
        <f t="shared" si="1"/>
        <v>0</v>
      </c>
      <c r="CH15" s="260">
        <f t="shared" si="1"/>
        <v>0.95086709756870269</v>
      </c>
      <c r="CI15" s="260">
        <f t="shared" si="12"/>
        <v>1.1387825040094841</v>
      </c>
      <c r="CK15" s="20" t="str">
        <f t="shared" si="13"/>
        <v>40202</v>
      </c>
      <c r="CL15" s="20" t="str">
        <f t="shared" si="14"/>
        <v>大牟田市</v>
      </c>
      <c r="CM15" s="20">
        <f>VLOOKUP($CK15&amp;"_"&amp;$AZ$7,データシート1!$A:$BS,MATCH("ca_太陽光発電（10kW未満）",データシート1!$A$1:$BS$1,0),0)</f>
        <v>3279</v>
      </c>
      <c r="CN15" s="20">
        <f>VLOOKUP($CK15&amp;"_"&amp;$AZ$5,データシート1!$A:$BS,MATCH("ab_家庭",データシート1!$A$1:$BS$1,0),0)</f>
        <v>55937</v>
      </c>
      <c r="CO15" s="260">
        <f t="shared" si="15"/>
        <v>5.8619518386756532E-2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28219</v>
      </c>
      <c r="AY16" s="20" t="str">
        <f>IF(IFERROR(比較地域マスタ!$Z9,"")=0,"",IFERROR(比較地域マスタ!$Z9,""))</f>
        <v>三田市</v>
      </c>
      <c r="BC16" s="960" t="str">
        <f t="shared" si="0"/>
        <v>28219</v>
      </c>
      <c r="BD16" s="123" t="str">
        <f t="shared" si="2"/>
        <v>三田市</v>
      </c>
      <c r="BE16" s="40">
        <f>VLOOKUP($BC16&amp;"_"&amp;$AZ$7,データシート1!$A:$BS,MATCH("cb_"&amp;BE$12,データシート1!$A$1:$BS$1,0),0)</f>
        <v>16373.399999999981</v>
      </c>
      <c r="BF16" s="40">
        <f>VLOOKUP($BC16&amp;"_"&amp;$AZ$7,データシート1!$A:$BS,MATCH("cb_"&amp;BF$12,データシート1!$A$1:$BS$1,0),0)</f>
        <v>59464.599999999984</v>
      </c>
      <c r="BG16" s="40">
        <f>VLOOKUP($BC16&amp;"_"&amp;$AZ$7,データシート1!$A:$BS,MATCH("cb_"&amp;BG$12,データシート1!$A$1:$BS$1,0),0)</f>
        <v>0</v>
      </c>
      <c r="BH16" s="40">
        <f>VLOOKUP($BC16&amp;"_"&amp;$AZ$7,データシート1!$A:$BS,MATCH("cb_"&amp;BH$12,データシート1!$A$1:$BS$1,0),0)</f>
        <v>199</v>
      </c>
      <c r="BI16" s="40">
        <f>VLOOKUP($BC16&amp;"_"&amp;$AZ$7,データシート1!$A:$BS,MATCH("cb_"&amp;BI$12,データシート1!$A$1:$BS$1,0),0)</f>
        <v>0</v>
      </c>
      <c r="BJ16" s="40">
        <f>VLOOKUP($BC16&amp;"_"&amp;$AZ$7,データシート1!$A:$BS,MATCH("cb_"&amp;BJ$12,データシート1!$A$1:$BS$1,0),0)</f>
        <v>0</v>
      </c>
      <c r="BK16" s="40">
        <f t="shared" si="3"/>
        <v>76036.999999999971</v>
      </c>
      <c r="BL16" s="42"/>
      <c r="BM16" s="960" t="str">
        <f t="shared" si="4"/>
        <v>28219</v>
      </c>
      <c r="BN16" s="123" t="str">
        <f t="shared" si="5"/>
        <v>三田市</v>
      </c>
      <c r="BO16" s="40">
        <f>BE16*VLOOKUP(BO$12,別紙!$B$4:$E$10,MATCH("設備利用率",別紙!$B$4:$E$4,0),0)/100*8760/10^3</f>
        <v>19650.044807999977</v>
      </c>
      <c r="BP16" s="40">
        <f>BF16*VLOOKUP(BP$12,別紙!$B$4:$E$10,MATCH("設備利用率",別紙!$B$4:$E$4,0),0)/100*8760/10^3</f>
        <v>78657.394295999984</v>
      </c>
      <c r="BQ16" s="40">
        <f>BG16*VLOOKUP(BQ$12,別紙!$B$4:$E$10,MATCH("設備利用率",別紙!$B$4:$E$4,0),0)/100*8760/10^3</f>
        <v>0</v>
      </c>
      <c r="BR16" s="40">
        <f>BH16*VLOOKUP(BR$12,別紙!$B$4:$E$10,MATCH("設備利用率",別紙!$B$4:$E$4,0),0)/100*8760/10^3</f>
        <v>1045.944</v>
      </c>
      <c r="BS16" s="40">
        <f>BI16*VLOOKUP(BS$12,別紙!$B$4:$E$10,MATCH("設備利用率",別紙!$B$4:$E$4,0),0)/100*8760/10^3</f>
        <v>0</v>
      </c>
      <c r="BT16" s="40">
        <f>BJ16*VLOOKUP(BT$12,別紙!$B$4:$E$10,MATCH("設備利用率",別紙!$B$4:$E$4,0),0)/100*8760/10^3</f>
        <v>0</v>
      </c>
      <c r="BU16" s="40">
        <f t="shared" si="6"/>
        <v>99353.383103999964</v>
      </c>
      <c r="BV16" s="42"/>
      <c r="BW16" s="38" t="str">
        <f t="shared" si="7"/>
        <v>28219</v>
      </c>
      <c r="BX16" s="38" t="str">
        <f t="shared" si="8"/>
        <v>三田市</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793312.25661014637</v>
      </c>
      <c r="BZ16" s="42"/>
      <c r="CA16" s="38" t="str">
        <f t="shared" si="9"/>
        <v>28219</v>
      </c>
      <c r="CB16" s="38" t="str">
        <f t="shared" si="10"/>
        <v>三田市</v>
      </c>
      <c r="CC16" s="260">
        <f t="shared" si="11"/>
        <v>2.4769622105632619E-2</v>
      </c>
      <c r="CD16" s="260">
        <f t="shared" si="1"/>
        <v>9.915061016718188E-2</v>
      </c>
      <c r="CE16" s="260">
        <f t="shared" si="1"/>
        <v>0</v>
      </c>
      <c r="CF16" s="260">
        <f t="shared" si="1"/>
        <v>1.3184518344256505E-3</v>
      </c>
      <c r="CG16" s="260">
        <f t="shared" si="1"/>
        <v>0</v>
      </c>
      <c r="CH16" s="260">
        <f t="shared" si="1"/>
        <v>0</v>
      </c>
      <c r="CI16" s="260">
        <f t="shared" si="12"/>
        <v>0.12523868410724015</v>
      </c>
      <c r="CK16" s="20" t="str">
        <f t="shared" si="13"/>
        <v>28219</v>
      </c>
      <c r="CL16" s="20" t="str">
        <f t="shared" si="14"/>
        <v>三田市</v>
      </c>
      <c r="CM16" s="20">
        <f>VLOOKUP($CK16&amp;"_"&amp;$AZ$7,データシート1!$A:$BS,MATCH("ca_太陽光発電（10kW未満）",データシート1!$A$1:$BS$1,0),0)</f>
        <v>4187</v>
      </c>
      <c r="CN16" s="20">
        <f>VLOOKUP($CK16&amp;"_"&amp;$AZ$5,データシート1!$A:$BS,MATCH("ab_家庭",データシート1!$A$1:$BS$1,0),0)</f>
        <v>46908</v>
      </c>
      <c r="CO16" s="260">
        <f t="shared" si="15"/>
        <v>8.9259827747932119E-2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27214</v>
      </c>
      <c r="AY17" s="20" t="str">
        <f>IF(IFERROR(比較地域マスタ!$Z10,"")=0,"",IFERROR(比較地域マスタ!$Z10,""))</f>
        <v>富田林市</v>
      </c>
      <c r="BC17" s="960" t="str">
        <f t="shared" si="0"/>
        <v>27214</v>
      </c>
      <c r="BD17" s="123" t="str">
        <f t="shared" si="2"/>
        <v>富田林市</v>
      </c>
      <c r="BE17" s="40">
        <f>VLOOKUP($BC17&amp;"_"&amp;$AZ$7,データシート1!$A:$BS,MATCH("cb_"&amp;BE$12,データシート1!$A$1:$BS$1,0),0)</f>
        <v>11036.099999999984</v>
      </c>
      <c r="BF17" s="40">
        <f>VLOOKUP($BC17&amp;"_"&amp;$AZ$7,データシート1!$A:$BS,MATCH("cb_"&amp;BF$12,データシート1!$A$1:$BS$1,0),0)</f>
        <v>17193.099999999991</v>
      </c>
      <c r="BG17" s="40">
        <f>VLOOKUP($BC17&amp;"_"&amp;$AZ$7,データシート1!$A:$BS,MATCH("cb_"&amp;BG$12,データシート1!$A$1:$BS$1,0),0)</f>
        <v>0</v>
      </c>
      <c r="BH17" s="40">
        <f>VLOOKUP($BC17&amp;"_"&amp;$AZ$7,データシート1!$A:$BS,MATCH("cb_"&amp;BH$12,データシート1!$A$1:$BS$1,0),0)</f>
        <v>19.899999999999999</v>
      </c>
      <c r="BI17" s="40">
        <f>VLOOKUP($BC17&amp;"_"&amp;$AZ$7,データシート1!$A:$BS,MATCH("cb_"&amp;BI$12,データシート1!$A$1:$BS$1,0),0)</f>
        <v>0</v>
      </c>
      <c r="BJ17" s="40">
        <f>VLOOKUP($BC17&amp;"_"&amp;$AZ$7,データシート1!$A:$BS,MATCH("cb_"&amp;BJ$12,データシート1!$A$1:$BS$1,0),0)</f>
        <v>0</v>
      </c>
      <c r="BK17" s="40">
        <f t="shared" si="3"/>
        <v>28249.099999999977</v>
      </c>
      <c r="BL17" s="42"/>
      <c r="BM17" s="960" t="str">
        <f t="shared" si="4"/>
        <v>27214</v>
      </c>
      <c r="BN17" s="123" t="str">
        <f t="shared" si="5"/>
        <v>富田林市</v>
      </c>
      <c r="BO17" s="40">
        <f>BE17*VLOOKUP(BO$12,別紙!$B$4:$E$10,MATCH("設備利用率",別紙!$B$4:$E$4,0),0)/100*8760/10^3</f>
        <v>13244.64433199998</v>
      </c>
      <c r="BP17" s="40">
        <f>BF17*VLOOKUP(BP$12,別紙!$B$4:$E$10,MATCH("設備利用率",別紙!$B$4:$E$4,0),0)/100*8760/10^3</f>
        <v>22742.34495599999</v>
      </c>
      <c r="BQ17" s="40">
        <f>BG17*VLOOKUP(BQ$12,別紙!$B$4:$E$10,MATCH("設備利用率",別紙!$B$4:$E$4,0),0)/100*8760/10^3</f>
        <v>0</v>
      </c>
      <c r="BR17" s="40">
        <f>BH17*VLOOKUP(BR$12,別紙!$B$4:$E$10,MATCH("設備利用率",別紙!$B$4:$E$4,0),0)/100*8760/10^3</f>
        <v>104.59439999999999</v>
      </c>
      <c r="BS17" s="40">
        <f>BI17*VLOOKUP(BS$12,別紙!$B$4:$E$10,MATCH("設備利用率",別紙!$B$4:$E$4,0),0)/100*8760/10^3</f>
        <v>0</v>
      </c>
      <c r="BT17" s="40">
        <f>BJ17*VLOOKUP(BT$12,別紙!$B$4:$E$10,MATCH("設備利用率",別紙!$B$4:$E$4,0),0)/100*8760/10^3</f>
        <v>0</v>
      </c>
      <c r="BU17" s="40">
        <f t="shared" si="6"/>
        <v>36091.58368799997</v>
      </c>
      <c r="BV17" s="42"/>
      <c r="BW17" s="38" t="str">
        <f t="shared" si="7"/>
        <v>27214</v>
      </c>
      <c r="BX17" s="38" t="str">
        <f t="shared" si="8"/>
        <v>富田林市</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493372.92277740332</v>
      </c>
      <c r="BZ17" s="42"/>
      <c r="CA17" s="38" t="str">
        <f t="shared" si="9"/>
        <v>27214</v>
      </c>
      <c r="CB17" s="38" t="str">
        <f t="shared" si="10"/>
        <v>富田林市</v>
      </c>
      <c r="CC17" s="260">
        <f t="shared" si="11"/>
        <v>2.6845097735482354E-2</v>
      </c>
      <c r="CD17" s="260">
        <f t="shared" si="1"/>
        <v>4.6095648759915279E-2</v>
      </c>
      <c r="CE17" s="260">
        <f t="shared" si="1"/>
        <v>0</v>
      </c>
      <c r="CF17" s="260">
        <f t="shared" si="1"/>
        <v>2.119986630218663E-4</v>
      </c>
      <c r="CG17" s="260">
        <f t="shared" si="1"/>
        <v>0</v>
      </c>
      <c r="CH17" s="260">
        <f t="shared" si="1"/>
        <v>0</v>
      </c>
      <c r="CI17" s="260">
        <f t="shared" si="12"/>
        <v>7.3152745158419505E-2</v>
      </c>
      <c r="CK17" s="20" t="str">
        <f t="shared" si="13"/>
        <v>27214</v>
      </c>
      <c r="CL17" s="20" t="str">
        <f t="shared" si="14"/>
        <v>富田林市</v>
      </c>
      <c r="CM17" s="20">
        <f>VLOOKUP($CK17&amp;"_"&amp;$AZ$7,データシート1!$A:$BS,MATCH("ca_太陽光発電（10kW未満）",データシート1!$A$1:$BS$1,0),0)</f>
        <v>2505</v>
      </c>
      <c r="CN17" s="20">
        <f>VLOOKUP($CK17&amp;"_"&amp;$AZ$5,データシート1!$A:$BS,MATCH("ab_家庭",データシート1!$A$1:$BS$1,0),0)</f>
        <v>51686</v>
      </c>
      <c r="CO17" s="260">
        <f t="shared" si="15"/>
        <v>4.846573540223658E-2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21204</v>
      </c>
      <c r="AY18" s="20" t="str">
        <f>IF(IFERROR(比較地域マスタ!$Z11,"")=0,"",IFERROR(比較地域マスタ!$Z11,""))</f>
        <v>多治見市</v>
      </c>
      <c r="BC18" s="960" t="str">
        <f t="shared" si="0"/>
        <v>21204</v>
      </c>
      <c r="BD18" s="123" t="str">
        <f t="shared" si="2"/>
        <v>多治見市</v>
      </c>
      <c r="BE18" s="40">
        <f>VLOOKUP($BC18&amp;"_"&amp;$AZ$7,データシート1!$A:$BS,MATCH("cb_"&amp;BE$12,データシート1!$A$1:$BS$1,0),0)</f>
        <v>17916.599999999915</v>
      </c>
      <c r="BF18" s="40">
        <f>VLOOKUP($BC18&amp;"_"&amp;$AZ$7,データシート1!$A:$BS,MATCH("cb_"&amp;BF$12,データシート1!$A$1:$BS$1,0),0)</f>
        <v>82349.399999999936</v>
      </c>
      <c r="BG18" s="40">
        <f>VLOOKUP($BC18&amp;"_"&amp;$AZ$7,データシート1!$A:$BS,MATCH("cb_"&amp;BG$12,データシート1!$A$1:$BS$1,0),0)</f>
        <v>0</v>
      </c>
      <c r="BH18" s="40">
        <f>VLOOKUP($BC18&amp;"_"&amp;$AZ$7,データシート1!$A:$BS,MATCH("cb_"&amp;BH$12,データシート1!$A$1:$BS$1,0),0)</f>
        <v>28.9</v>
      </c>
      <c r="BI18" s="40">
        <f>VLOOKUP($BC18&amp;"_"&amp;$AZ$7,データシート1!$A:$BS,MATCH("cb_"&amp;BI$12,データシート1!$A$1:$BS$1,0),0)</f>
        <v>0</v>
      </c>
      <c r="BJ18" s="40">
        <f>VLOOKUP($BC18&amp;"_"&amp;$AZ$7,データシート1!$A:$BS,MATCH("cb_"&amp;BJ$12,データシート1!$A$1:$BS$1,0),0)</f>
        <v>1066</v>
      </c>
      <c r="BK18" s="40">
        <f t="shared" si="3"/>
        <v>101360.89999999985</v>
      </c>
      <c r="BL18" s="42"/>
      <c r="BM18" s="960" t="str">
        <f t="shared" si="4"/>
        <v>21204</v>
      </c>
      <c r="BN18" s="123" t="str">
        <f t="shared" si="5"/>
        <v>多治見市</v>
      </c>
      <c r="BO18" s="40">
        <f>BE18*VLOOKUP(BO$12,別紙!$B$4:$E$10,MATCH("設備利用率",別紙!$B$4:$E$4,0),0)/100*8760/10^3</f>
        <v>21502.069991999899</v>
      </c>
      <c r="BP18" s="40">
        <f>BF18*VLOOKUP(BP$12,別紙!$B$4:$E$10,MATCH("設備利用率",別紙!$B$4:$E$4,0),0)/100*8760/10^3</f>
        <v>108928.49234399991</v>
      </c>
      <c r="BQ18" s="40">
        <f>BG18*VLOOKUP(BQ$12,別紙!$B$4:$E$10,MATCH("設備利用率",別紙!$B$4:$E$4,0),0)/100*8760/10^3</f>
        <v>0</v>
      </c>
      <c r="BR18" s="40">
        <f>BH18*VLOOKUP(BR$12,別紙!$B$4:$E$10,MATCH("設備利用率",別紙!$B$4:$E$4,0),0)/100*8760/10^3</f>
        <v>151.89839999999998</v>
      </c>
      <c r="BS18" s="40">
        <f>BI18*VLOOKUP(BS$12,別紙!$B$4:$E$10,MATCH("設備利用率",別紙!$B$4:$E$4,0),0)/100*8760/10^3</f>
        <v>0</v>
      </c>
      <c r="BT18" s="40">
        <f>BJ18*VLOOKUP(BT$12,別紙!$B$4:$E$10,MATCH("設備利用率",別紙!$B$4:$E$4,0),0)/100*8760/10^3</f>
        <v>7470.5280000000002</v>
      </c>
      <c r="BU18" s="40">
        <f t="shared" si="6"/>
        <v>138052.98873599982</v>
      </c>
      <c r="BV18" s="42"/>
      <c r="BW18" s="38" t="str">
        <f t="shared" si="7"/>
        <v>21204</v>
      </c>
      <c r="BX18" s="38" t="str">
        <f t="shared" si="8"/>
        <v>多治見市</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595778.49481087364</v>
      </c>
      <c r="BZ18" s="42"/>
      <c r="CA18" s="38" t="str">
        <f t="shared" si="9"/>
        <v>21204</v>
      </c>
      <c r="CB18" s="38" t="str">
        <f t="shared" si="10"/>
        <v>多治見市</v>
      </c>
      <c r="CC18" s="260">
        <f t="shared" si="11"/>
        <v>3.6090711865700363E-2</v>
      </c>
      <c r="CD18" s="260">
        <f t="shared" si="1"/>
        <v>0.18283387751110186</v>
      </c>
      <c r="CE18" s="260">
        <f t="shared" si="1"/>
        <v>0</v>
      </c>
      <c r="CF18" s="260">
        <f t="shared" si="1"/>
        <v>2.5495784309606415E-4</v>
      </c>
      <c r="CG18" s="260">
        <f t="shared" si="1"/>
        <v>0</v>
      </c>
      <c r="CH18" s="260">
        <f t="shared" si="1"/>
        <v>1.2539103148346224E-2</v>
      </c>
      <c r="CI18" s="260">
        <f t="shared" si="12"/>
        <v>0.23171865036824454</v>
      </c>
      <c r="CK18" s="20" t="str">
        <f t="shared" si="13"/>
        <v>21204</v>
      </c>
      <c r="CL18" s="20" t="str">
        <f t="shared" si="14"/>
        <v>多治見市</v>
      </c>
      <c r="CM18" s="20">
        <f>VLOOKUP($CK18&amp;"_"&amp;$AZ$7,データシート1!$A:$BS,MATCH("ca_太陽光発電（10kW未満）",データシート1!$A$1:$BS$1,0),0)</f>
        <v>3918</v>
      </c>
      <c r="CN18" s="20">
        <f>VLOOKUP($CK18&amp;"_"&amp;$AZ$5,データシート1!$A:$BS,MATCH("ab_家庭",データシート1!$A$1:$BS$1,0),0)</f>
        <v>47968</v>
      </c>
      <c r="CO18" s="260">
        <f t="shared" si="15"/>
        <v>8.167945296864576E-2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22206</v>
      </c>
      <c r="AY19" s="20" t="str">
        <f>IF(IFERROR(比較地域マスタ!$Z12,"")=0,"",IFERROR(比較地域マスタ!$Z12,""))</f>
        <v>三島市</v>
      </c>
      <c r="BC19" s="960" t="str">
        <f t="shared" si="0"/>
        <v>22206</v>
      </c>
      <c r="BD19" s="123" t="str">
        <f t="shared" si="2"/>
        <v>三島市</v>
      </c>
      <c r="BE19" s="40">
        <f>VLOOKUP($BC19&amp;"_"&amp;$AZ$7,データシート1!$A:$BS,MATCH("cb_"&amp;BE$12,データシート1!$A$1:$BS$1,0),0)</f>
        <v>18429.899999999936</v>
      </c>
      <c r="BF19" s="40">
        <f>VLOOKUP($BC19&amp;"_"&amp;$AZ$7,データシート1!$A:$BS,MATCH("cb_"&amp;BF$12,データシート1!$A$1:$BS$1,0),0)</f>
        <v>8253.2000000000025</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26683.09999999994</v>
      </c>
      <c r="BL19" s="42"/>
      <c r="BM19" s="960" t="str">
        <f t="shared" si="4"/>
        <v>22206</v>
      </c>
      <c r="BN19" s="123" t="str">
        <f t="shared" si="5"/>
        <v>三島市</v>
      </c>
      <c r="BO19" s="40">
        <f>BE19*VLOOKUP(BO$12,別紙!$B$4:$E$10,MATCH("設備利用率",別紙!$B$4:$E$4,0),0)/100*8760/10^3</f>
        <v>22118.091587999927</v>
      </c>
      <c r="BP19" s="40">
        <f>BF19*VLOOKUP(BP$12,別紙!$B$4:$E$10,MATCH("設備利用率",別紙!$B$4:$E$4,0),0)/100*8760/10^3</f>
        <v>10917.002832000002</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33035.094419999929</v>
      </c>
      <c r="BV19" s="42"/>
      <c r="BW19" s="38" t="str">
        <f t="shared" si="7"/>
        <v>22206</v>
      </c>
      <c r="BX19" s="38" t="str">
        <f t="shared" si="8"/>
        <v>三島市</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609732.72815271805</v>
      </c>
      <c r="BZ19" s="42"/>
      <c r="CA19" s="38" t="str">
        <f t="shared" si="9"/>
        <v>22206</v>
      </c>
      <c r="CB19" s="38" t="str">
        <f t="shared" si="10"/>
        <v>三島市</v>
      </c>
      <c r="CC19" s="260">
        <f t="shared" si="11"/>
        <v>3.6275060476104327E-2</v>
      </c>
      <c r="CD19" s="260">
        <f t="shared" si="1"/>
        <v>1.7904570852010509E-2</v>
      </c>
      <c r="CE19" s="260">
        <f t="shared" si="1"/>
        <v>0</v>
      </c>
      <c r="CF19" s="260">
        <f t="shared" si="1"/>
        <v>0</v>
      </c>
      <c r="CG19" s="260">
        <f t="shared" si="1"/>
        <v>0</v>
      </c>
      <c r="CH19" s="260">
        <f t="shared" si="1"/>
        <v>0</v>
      </c>
      <c r="CI19" s="260">
        <f t="shared" si="12"/>
        <v>5.4179631328114833E-2</v>
      </c>
      <c r="CK19" s="20" t="str">
        <f t="shared" si="13"/>
        <v>22206</v>
      </c>
      <c r="CL19" s="20" t="str">
        <f t="shared" si="14"/>
        <v>三島市</v>
      </c>
      <c r="CM19" s="20">
        <f>VLOOKUP($CK19&amp;"_"&amp;$AZ$7,データシート1!$A:$BS,MATCH("ca_太陽光発電（10kW未満）",データシート1!$A$1:$BS$1,0),0)</f>
        <v>4052</v>
      </c>
      <c r="CN19" s="20">
        <f>VLOOKUP($CK19&amp;"_"&amp;$AZ$5,データシート1!$A:$BS,MATCH("ab_家庭",データシート1!$A$1:$BS$1,0),0)</f>
        <v>49862</v>
      </c>
      <c r="CO19" s="260">
        <f t="shared" si="15"/>
        <v>8.1264289438851223E-2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40217</v>
      </c>
      <c r="AY20" s="20" t="str">
        <f>IF(IFERROR(比較地域マスタ!$Z13,"")=0,"",IFERROR(比較地域マスタ!$Z13,""))</f>
        <v>筑紫野市</v>
      </c>
      <c r="BC20" s="960" t="str">
        <f t="shared" si="0"/>
        <v>40217</v>
      </c>
      <c r="BD20" s="123" t="str">
        <f t="shared" si="2"/>
        <v>筑紫野市</v>
      </c>
      <c r="BE20" s="40">
        <f>VLOOKUP($BC20&amp;"_"&amp;$AZ$7,データシート1!$A:$BS,MATCH("cb_"&amp;BE$12,データシート1!$A$1:$BS$1,0),0)</f>
        <v>15612.653999999966</v>
      </c>
      <c r="BF20" s="40">
        <f>VLOOKUP($BC20&amp;"_"&amp;$AZ$7,データシート1!$A:$BS,MATCH("cb_"&amp;BF$12,データシート1!$A$1:$BS$1,0),0)</f>
        <v>14555.550000000007</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2095.8000000000002</v>
      </c>
      <c r="BK20" s="40">
        <f t="shared" si="3"/>
        <v>32264.003999999972</v>
      </c>
      <c r="BL20" s="42"/>
      <c r="BM20" s="960" t="str">
        <f t="shared" si="4"/>
        <v>40217</v>
      </c>
      <c r="BN20" s="123" t="str">
        <f t="shared" si="5"/>
        <v>筑紫野市</v>
      </c>
      <c r="BO20" s="40">
        <f>BE20*VLOOKUP(BO$12,別紙!$B$4:$E$10,MATCH("設備利用率",別紙!$B$4:$E$4,0),0)/100*8760/10^3</f>
        <v>18737.058318479954</v>
      </c>
      <c r="BP20" s="40">
        <f>BF20*VLOOKUP(BP$12,別紙!$B$4:$E$10,MATCH("設備利用率",別紙!$B$4:$E$4,0),0)/100*8760/10^3</f>
        <v>19253.499318000009</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14687.366400000001</v>
      </c>
      <c r="BU20" s="40">
        <f t="shared" si="6"/>
        <v>52677.924036479963</v>
      </c>
      <c r="BV20" s="42"/>
      <c r="BW20" s="38" t="str">
        <f t="shared" si="7"/>
        <v>40217</v>
      </c>
      <c r="BX20" s="38" t="str">
        <f t="shared" si="8"/>
        <v>筑紫野市</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414881.55404801649</v>
      </c>
      <c r="BZ20" s="42"/>
      <c r="CA20" s="38" t="str">
        <f t="shared" si="9"/>
        <v>40217</v>
      </c>
      <c r="CB20" s="38" t="str">
        <f t="shared" si="10"/>
        <v>筑紫野市</v>
      </c>
      <c r="CC20" s="260">
        <f t="shared" si="11"/>
        <v>4.516242801267422E-2</v>
      </c>
      <c r="CD20" s="260">
        <f t="shared" si="1"/>
        <v>4.6407219434421269E-2</v>
      </c>
      <c r="CE20" s="260">
        <f t="shared" si="1"/>
        <v>0</v>
      </c>
      <c r="CF20" s="260">
        <f t="shared" si="1"/>
        <v>0</v>
      </c>
      <c r="CG20" s="260">
        <f t="shared" si="1"/>
        <v>0</v>
      </c>
      <c r="CH20" s="260">
        <f t="shared" si="1"/>
        <v>3.5401348304581776E-2</v>
      </c>
      <c r="CI20" s="260">
        <f t="shared" si="12"/>
        <v>0.12697099575167725</v>
      </c>
      <c r="CK20" s="20" t="str">
        <f t="shared" si="13"/>
        <v>40217</v>
      </c>
      <c r="CL20" s="20" t="str">
        <f t="shared" si="14"/>
        <v>筑紫野市</v>
      </c>
      <c r="CM20" s="20">
        <f>VLOOKUP($CK20&amp;"_"&amp;$AZ$7,データシート1!$A:$BS,MATCH("ca_太陽光発電（10kW未満）",データシート1!$A$1:$BS$1,0),0)</f>
        <v>3330</v>
      </c>
      <c r="CN20" s="20">
        <f>VLOOKUP($CK20&amp;"_"&amp;$AZ$5,データシート1!$A:$BS,MATCH("ab_家庭",データシート1!$A$1:$BS$1,0),0)</f>
        <v>46672</v>
      </c>
      <c r="CO20" s="260">
        <f t="shared" si="15"/>
        <v>7.1348988687007203E-2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17203</v>
      </c>
      <c r="AY21" s="20" t="str">
        <f>IF(IFERROR(比較地域マスタ!$Z14,"")=0,"",IFERROR(比較地域マスタ!$Z14,""))</f>
        <v>小松市</v>
      </c>
      <c r="BC21" s="960" t="str">
        <f t="shared" si="0"/>
        <v>17203</v>
      </c>
      <c r="BD21" s="123" t="str">
        <f t="shared" si="2"/>
        <v>小松市</v>
      </c>
      <c r="BE21" s="40">
        <f>VLOOKUP($BC21&amp;"_"&amp;$AZ$7,データシート1!$A:$BS,MATCH("cb_"&amp;BE$12,データシート1!$A$1:$BS$1,0),0)</f>
        <v>10755.695999999971</v>
      </c>
      <c r="BF21" s="40">
        <f>VLOOKUP($BC21&amp;"_"&amp;$AZ$7,データシート1!$A:$BS,MATCH("cb_"&amp;BF$12,データシート1!$A$1:$BS$1,0),0)</f>
        <v>34956.840000000011</v>
      </c>
      <c r="BG21" s="40">
        <f>VLOOKUP($BC21&amp;"_"&amp;$AZ$7,データシート1!$A:$BS,MATCH("cb_"&amp;BG$12,データシート1!$A$1:$BS$1,0),0)</f>
        <v>0</v>
      </c>
      <c r="BH21" s="40">
        <f>VLOOKUP($BC21&amp;"_"&amp;$AZ$7,データシート1!$A:$BS,MATCH("cb_"&amp;BH$12,データシート1!$A$1:$BS$1,0),0)</f>
        <v>89.9</v>
      </c>
      <c r="BI21" s="40">
        <f>VLOOKUP($BC21&amp;"_"&amp;$AZ$7,データシート1!$A:$BS,MATCH("cb_"&amp;BI$12,データシート1!$A$1:$BS$1,0),0)</f>
        <v>0</v>
      </c>
      <c r="BJ21" s="40">
        <f>VLOOKUP($BC21&amp;"_"&amp;$AZ$7,データシート1!$A:$BS,MATCH("cb_"&amp;BJ$12,データシート1!$A$1:$BS$1,0),0)</f>
        <v>995</v>
      </c>
      <c r="BK21" s="40">
        <f t="shared" si="3"/>
        <v>46797.43599999998</v>
      </c>
      <c r="BL21" s="42"/>
      <c r="BM21" s="960" t="str">
        <f t="shared" si="4"/>
        <v>17203</v>
      </c>
      <c r="BN21" s="123" t="str">
        <f t="shared" si="5"/>
        <v>小松市</v>
      </c>
      <c r="BO21" s="40">
        <f>BE21*VLOOKUP(BO$12,別紙!$B$4:$E$10,MATCH("設備利用率",別紙!$B$4:$E$4,0),0)/100*8760/10^3</f>
        <v>12908.125883519966</v>
      </c>
      <c r="BP21" s="40">
        <f>BF21*VLOOKUP(BP$12,別紙!$B$4:$E$10,MATCH("設備利用率",別紙!$B$4:$E$4,0),0)/100*8760/10^3</f>
        <v>46239.509678400005</v>
      </c>
      <c r="BQ21" s="40">
        <f>BG21*VLOOKUP(BQ$12,別紙!$B$4:$E$10,MATCH("設備利用率",別紙!$B$4:$E$4,0),0)/100*8760/10^3</f>
        <v>0</v>
      </c>
      <c r="BR21" s="40">
        <f>BH21*VLOOKUP(BR$12,別紙!$B$4:$E$10,MATCH("設備利用率",別紙!$B$4:$E$4,0),0)/100*8760/10^3</f>
        <v>472.51439999999997</v>
      </c>
      <c r="BS21" s="40">
        <f>BI21*VLOOKUP(BS$12,別紙!$B$4:$E$10,MATCH("設備利用率",別紙!$B$4:$E$4,0),0)/100*8760/10^3</f>
        <v>0</v>
      </c>
      <c r="BT21" s="40">
        <f>BJ21*VLOOKUP(BT$12,別紙!$B$4:$E$10,MATCH("設備利用率",別紙!$B$4:$E$4,0),0)/100*8760/10^3</f>
        <v>6972.96</v>
      </c>
      <c r="BU21" s="40">
        <f t="shared" si="6"/>
        <v>66593.109961919981</v>
      </c>
      <c r="BV21" s="42"/>
      <c r="BW21" s="38" t="str">
        <f t="shared" si="7"/>
        <v>17203</v>
      </c>
      <c r="BX21" s="38" t="str">
        <f t="shared" si="8"/>
        <v>小松市</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1194592.5887146022</v>
      </c>
      <c r="BZ21" s="42"/>
      <c r="CA21" s="38" t="str">
        <f t="shared" si="9"/>
        <v>17203</v>
      </c>
      <c r="CB21" s="38" t="str">
        <f t="shared" si="10"/>
        <v>小松市</v>
      </c>
      <c r="CC21" s="260">
        <f t="shared" si="11"/>
        <v>1.0805462887903301E-2</v>
      </c>
      <c r="CD21" s="260">
        <f t="shared" si="1"/>
        <v>3.8707346852163503E-2</v>
      </c>
      <c r="CE21" s="260">
        <f t="shared" si="1"/>
        <v>0</v>
      </c>
      <c r="CF21" s="260">
        <f t="shared" si="1"/>
        <v>3.9554439267736616E-4</v>
      </c>
      <c r="CG21" s="260">
        <f t="shared" si="1"/>
        <v>0</v>
      </c>
      <c r="CH21" s="260">
        <f t="shared" si="1"/>
        <v>5.8371030139262791E-3</v>
      </c>
      <c r="CI21" s="260">
        <f t="shared" si="12"/>
        <v>5.5745457146670459E-2</v>
      </c>
      <c r="CK21" s="20" t="str">
        <f t="shared" si="13"/>
        <v>17203</v>
      </c>
      <c r="CL21" s="20" t="str">
        <f t="shared" si="14"/>
        <v>小松市</v>
      </c>
      <c r="CM21" s="20">
        <f>VLOOKUP($CK21&amp;"_"&amp;$AZ$7,データシート1!$A:$BS,MATCH("ca_太陽光発電（10kW未満）",データシート1!$A$1:$BS$1,0),0)</f>
        <v>2378</v>
      </c>
      <c r="CN21" s="20">
        <f>VLOOKUP($CK21&amp;"_"&amp;$AZ$5,データシート1!$A:$BS,MATCH("ab_家庭",データシート1!$A$1:$BS$1,0),0)</f>
        <v>44413</v>
      </c>
      <c r="CO21" s="260">
        <f t="shared" si="15"/>
        <v>5.3542881588724021E-2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08217</v>
      </c>
      <c r="AY22" s="20" t="str">
        <f>IF(IFERROR(比較地域マスタ!$Z15,"")=0,"",IFERROR(比較地域マスタ!$Z15,""))</f>
        <v>取手市</v>
      </c>
      <c r="BC22" s="960" t="str">
        <f t="shared" si="0"/>
        <v>08217</v>
      </c>
      <c r="BD22" s="123" t="str">
        <f t="shared" si="2"/>
        <v>取手市</v>
      </c>
      <c r="BE22" s="40">
        <f>VLOOKUP($BC22&amp;"_"&amp;$AZ$7,データシート1!$A:$BS,MATCH("cb_"&amp;BE$12,データシート1!$A$1:$BS$1,0),0)</f>
        <v>14076.399999999951</v>
      </c>
      <c r="BF22" s="40">
        <f>VLOOKUP($BC22&amp;"_"&amp;$AZ$7,データシート1!$A:$BS,MATCH("cb_"&amp;BF$12,データシート1!$A$1:$BS$1,0),0)</f>
        <v>18405.200000000008</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32481.599999999959</v>
      </c>
      <c r="BL22" s="42"/>
      <c r="BM22" s="960" t="str">
        <f t="shared" si="4"/>
        <v>08217</v>
      </c>
      <c r="BN22" s="123" t="str">
        <f t="shared" si="5"/>
        <v>取手市</v>
      </c>
      <c r="BO22" s="40">
        <f>BE22*VLOOKUP(BO$12,別紙!$B$4:$E$10,MATCH("設備利用率",別紙!$B$4:$E$4,0),0)/100*8760/10^3</f>
        <v>16893.369167999943</v>
      </c>
      <c r="BP22" s="40">
        <f>BF22*VLOOKUP(BP$12,別紙!$B$4:$E$10,MATCH("設備利用率",別紙!$B$4:$E$4,0),0)/100*8760/10^3</f>
        <v>24345.66235200001</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41239.031519999953</v>
      </c>
      <c r="BV22" s="42"/>
      <c r="BW22" s="38" t="str">
        <f t="shared" si="7"/>
        <v>08217</v>
      </c>
      <c r="BX22" s="38" t="str">
        <f t="shared" si="8"/>
        <v>取手市</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726062.98680389731</v>
      </c>
      <c r="BZ22" s="42"/>
      <c r="CA22" s="38" t="str">
        <f t="shared" si="9"/>
        <v>08217</v>
      </c>
      <c r="CB22" s="38" t="str">
        <f t="shared" si="10"/>
        <v>取手市</v>
      </c>
      <c r="CC22" s="260">
        <f t="shared" si="11"/>
        <v>2.3267084915544224E-2</v>
      </c>
      <c r="CD22" s="260">
        <f t="shared" si="1"/>
        <v>3.3531061071118258E-2</v>
      </c>
      <c r="CE22" s="260">
        <f t="shared" si="1"/>
        <v>0</v>
      </c>
      <c r="CF22" s="260">
        <f t="shared" si="1"/>
        <v>0</v>
      </c>
      <c r="CG22" s="260">
        <f t="shared" si="1"/>
        <v>0</v>
      </c>
      <c r="CH22" s="260">
        <f t="shared" si="1"/>
        <v>0</v>
      </c>
      <c r="CI22" s="260">
        <f t="shared" si="12"/>
        <v>5.6798145986662482E-2</v>
      </c>
      <c r="CK22" s="20" t="str">
        <f t="shared" si="13"/>
        <v>08217</v>
      </c>
      <c r="CL22" s="20" t="str">
        <f t="shared" si="14"/>
        <v>取手市</v>
      </c>
      <c r="CM22" s="20">
        <f>VLOOKUP($CK22&amp;"_"&amp;$AZ$7,データシート1!$A:$BS,MATCH("ca_太陽光発電（10kW未満）",データシート1!$A$1:$BS$1,0),0)</f>
        <v>3171</v>
      </c>
      <c r="CN22" s="20">
        <f>VLOOKUP($CK22&amp;"_"&amp;$AZ$5,データシート1!$A:$BS,MATCH("ab_家庭",データシート1!$A$1:$BS$1,0),0)</f>
        <v>49550</v>
      </c>
      <c r="CO22" s="260">
        <f t="shared" si="15"/>
        <v>6.3995963673057515E-2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38206</v>
      </c>
      <c r="AY23" s="20" t="str">
        <f>IF(IFERROR(比較地域マスタ!$Z16,"")=0,"",IFERROR(比較地域マスタ!$Z16,""))</f>
        <v>西条市</v>
      </c>
      <c r="BC23" s="960" t="str">
        <f t="shared" si="0"/>
        <v>38206</v>
      </c>
      <c r="BD23" s="123" t="str">
        <f t="shared" si="2"/>
        <v>西条市</v>
      </c>
      <c r="BE23" s="40">
        <f>VLOOKUP($BC23&amp;"_"&amp;$AZ$7,データシート1!$A:$BS,MATCH("cb_"&amp;BE$12,データシート1!$A$1:$BS$1,0),0)</f>
        <v>20828.405999999934</v>
      </c>
      <c r="BF23" s="40">
        <f>VLOOKUP($BC23&amp;"_"&amp;$AZ$7,データシート1!$A:$BS,MATCH("cb_"&amp;BF$12,データシート1!$A$1:$BS$1,0),0)</f>
        <v>149376.26000000018</v>
      </c>
      <c r="BG23" s="40">
        <f>VLOOKUP($BC23&amp;"_"&amp;$AZ$7,データシート1!$A:$BS,MATCH("cb_"&amp;BG$12,データシート1!$A$1:$BS$1,0),0)</f>
        <v>0</v>
      </c>
      <c r="BH23" s="40">
        <f>VLOOKUP($BC23&amp;"_"&amp;$AZ$7,データシート1!$A:$BS,MATCH("cb_"&amp;BH$12,データシート1!$A$1:$BS$1,0),0)</f>
        <v>49.9</v>
      </c>
      <c r="BI23" s="40">
        <f>VLOOKUP($BC23&amp;"_"&amp;$AZ$7,データシート1!$A:$BS,MATCH("cb_"&amp;BI$12,データシート1!$A$1:$BS$1,0),0)</f>
        <v>0</v>
      </c>
      <c r="BJ23" s="40">
        <f>VLOOKUP($BC23&amp;"_"&amp;$AZ$7,データシート1!$A:$BS,MATCH("cb_"&amp;BJ$12,データシート1!$A$1:$BS$1,0),0)</f>
        <v>0</v>
      </c>
      <c r="BK23" s="40">
        <f t="shared" si="3"/>
        <v>170254.56600000011</v>
      </c>
      <c r="BL23" s="42"/>
      <c r="BM23" s="960" t="str">
        <f t="shared" si="4"/>
        <v>38206</v>
      </c>
      <c r="BN23" s="123" t="str">
        <f t="shared" si="5"/>
        <v>西条市</v>
      </c>
      <c r="BO23" s="40">
        <f>BE23*VLOOKUP(BO$12,別紙!$B$4:$E$10,MATCH("設備利用率",別紙!$B$4:$E$4,0),0)/100*8760/10^3</f>
        <v>24996.586608719917</v>
      </c>
      <c r="BP23" s="40">
        <f>BF23*VLOOKUP(BP$12,別紙!$B$4:$E$10,MATCH("設備利用率",別紙!$B$4:$E$4,0),0)/100*8760/10^3</f>
        <v>197588.94167760026</v>
      </c>
      <c r="BQ23" s="40">
        <f>BG23*VLOOKUP(BQ$12,別紙!$B$4:$E$10,MATCH("設備利用率",別紙!$B$4:$E$4,0),0)/100*8760/10^3</f>
        <v>0</v>
      </c>
      <c r="BR23" s="40">
        <f>BH23*VLOOKUP(BR$12,別紙!$B$4:$E$10,MATCH("設備利用率",別紙!$B$4:$E$4,0),0)/100*8760/10^3</f>
        <v>262.27440000000001</v>
      </c>
      <c r="BS23" s="40">
        <f>BI23*VLOOKUP(BS$12,別紙!$B$4:$E$10,MATCH("設備利用率",別紙!$B$4:$E$4,0),0)/100*8760/10^3</f>
        <v>0</v>
      </c>
      <c r="BT23" s="40">
        <f>BJ23*VLOOKUP(BT$12,別紙!$B$4:$E$10,MATCH("設備利用率",別紙!$B$4:$E$4,0),0)/100*8760/10^3</f>
        <v>0</v>
      </c>
      <c r="BU23" s="40">
        <f t="shared" si="6"/>
        <v>222847.80268632018</v>
      </c>
      <c r="BV23" s="42"/>
      <c r="BW23" s="38" t="str">
        <f t="shared" si="7"/>
        <v>38206</v>
      </c>
      <c r="BX23" s="38" t="str">
        <f t="shared" si="8"/>
        <v>西条市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1432829.1403927531</v>
      </c>
      <c r="BZ23" s="42"/>
      <c r="CA23" s="38" t="str">
        <f t="shared" si="9"/>
        <v>38206</v>
      </c>
      <c r="CB23" s="38" t="str">
        <f t="shared" si="10"/>
        <v>西条市</v>
      </c>
      <c r="CC23" s="260">
        <f t="shared" si="11"/>
        <v>1.7445615743038347E-2</v>
      </c>
      <c r="CD23" s="260">
        <f t="shared" si="1"/>
        <v>0.13790125850137241</v>
      </c>
      <c r="CE23" s="260">
        <f t="shared" si="1"/>
        <v>0</v>
      </c>
      <c r="CF23" s="260">
        <f t="shared" si="1"/>
        <v>1.8304652844239888E-4</v>
      </c>
      <c r="CG23" s="260">
        <f t="shared" si="1"/>
        <v>0</v>
      </c>
      <c r="CH23" s="260">
        <f t="shared" si="1"/>
        <v>0</v>
      </c>
      <c r="CI23" s="260">
        <f t="shared" si="12"/>
        <v>0.15552992077285316</v>
      </c>
      <c r="CK23" s="20" t="str">
        <f t="shared" si="13"/>
        <v>38206</v>
      </c>
      <c r="CL23" s="20" t="str">
        <f t="shared" si="14"/>
        <v>西条市</v>
      </c>
      <c r="CM23" s="20">
        <f>VLOOKUP($CK23&amp;"_"&amp;$AZ$7,データシート1!$A:$BS,MATCH("ca_太陽光発電（10kW未満）",データシート1!$A$1:$BS$1,0),0)</f>
        <v>4216</v>
      </c>
      <c r="CN23" s="20">
        <f>VLOOKUP($CK23&amp;"_"&amp;$AZ$5,データシート1!$A:$BS,MATCH("ab_家庭",データシート1!$A$1:$BS$1,0),0)</f>
        <v>50649</v>
      </c>
      <c r="CO23" s="260">
        <f t="shared" si="15"/>
        <v>8.323955063278643E-2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10203</v>
      </c>
      <c r="AY24" s="20" t="str">
        <f>IF(IFERROR(比較地域マスタ!$Z17,"")=0,"",IFERROR(比較地域マスタ!$Z17,""))</f>
        <v>桐生市</v>
      </c>
      <c r="BC24" s="960" t="str">
        <f t="shared" si="0"/>
        <v>10203</v>
      </c>
      <c r="BD24" s="123" t="str">
        <f t="shared" si="2"/>
        <v>桐生市</v>
      </c>
      <c r="BE24" s="40">
        <f>VLOOKUP($BC24&amp;"_"&amp;$AZ$7,データシート1!$A:$BS,MATCH("cb_"&amp;BE$12,データシート1!$A$1:$BS$1,0),0)</f>
        <v>15679.099999999919</v>
      </c>
      <c r="BF24" s="40">
        <f>VLOOKUP($BC24&amp;"_"&amp;$AZ$7,データシート1!$A:$BS,MATCH("cb_"&amp;BF$12,データシート1!$A$1:$BS$1,0),0)</f>
        <v>125925.89999999982</v>
      </c>
      <c r="BG24" s="40">
        <f>VLOOKUP($BC24&amp;"_"&amp;$AZ$7,データシート1!$A:$BS,MATCH("cb_"&amp;BG$12,データシート1!$A$1:$BS$1,0),0)</f>
        <v>0</v>
      </c>
      <c r="BH24" s="40">
        <f>VLOOKUP($BC24&amp;"_"&amp;$AZ$7,データシート1!$A:$BS,MATCH("cb_"&amp;BH$12,データシート1!$A$1:$BS$1,0),0)</f>
        <v>2492</v>
      </c>
      <c r="BI24" s="40">
        <f>VLOOKUP($BC24&amp;"_"&amp;$AZ$7,データシート1!$A:$BS,MATCH("cb_"&amp;BI$12,データシート1!$A$1:$BS$1,0),0)</f>
        <v>0</v>
      </c>
      <c r="BJ24" s="40">
        <f>VLOOKUP($BC24&amp;"_"&amp;$AZ$7,データシート1!$A:$BS,MATCH("cb_"&amp;BJ$12,データシート1!$A$1:$BS$1,0),0)</f>
        <v>0</v>
      </c>
      <c r="BK24" s="40">
        <f t="shared" si="3"/>
        <v>144096.99999999974</v>
      </c>
      <c r="BL24" s="42"/>
      <c r="BM24" s="960" t="str">
        <f t="shared" si="4"/>
        <v>10203</v>
      </c>
      <c r="BN24" s="123" t="str">
        <f t="shared" si="5"/>
        <v>桐生市</v>
      </c>
      <c r="BO24" s="40">
        <f>BE24*VLOOKUP(BO$12,別紙!$B$4:$E$10,MATCH("設備利用率",別紙!$B$4:$E$4,0),0)/100*8760/10^3</f>
        <v>18816.8014919999</v>
      </c>
      <c r="BP24" s="40">
        <f>BF24*VLOOKUP(BP$12,別紙!$B$4:$E$10,MATCH("設備利用率",別紙!$B$4:$E$4,0),0)/100*8760/10^3</f>
        <v>166569.74348399977</v>
      </c>
      <c r="BQ24" s="40">
        <f>BG24*VLOOKUP(BQ$12,別紙!$B$4:$E$10,MATCH("設備利用率",別紙!$B$4:$E$4,0),0)/100*8760/10^3</f>
        <v>0</v>
      </c>
      <c r="BR24" s="40">
        <f>BH24*VLOOKUP(BR$12,別紙!$B$4:$E$10,MATCH("設備利用率",別紙!$B$4:$E$4,0),0)/100*8760/10^3</f>
        <v>13097.951999999999</v>
      </c>
      <c r="BS24" s="40">
        <f>BI24*VLOOKUP(BS$12,別紙!$B$4:$E$10,MATCH("設備利用率",別紙!$B$4:$E$4,0),0)/100*8760/10^3</f>
        <v>0</v>
      </c>
      <c r="BT24" s="40">
        <f>BJ24*VLOOKUP(BT$12,別紙!$B$4:$E$10,MATCH("設備利用率",別紙!$B$4:$E$4,0),0)/100*8760/10^3</f>
        <v>0</v>
      </c>
      <c r="BU24" s="40">
        <f t="shared" si="6"/>
        <v>198484.49697599967</v>
      </c>
      <c r="BV24" s="42"/>
      <c r="BW24" s="38" t="str">
        <f t="shared" si="7"/>
        <v>10203</v>
      </c>
      <c r="BX24" s="38" t="str">
        <f t="shared" si="8"/>
        <v>桐生市</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611944.53221649479</v>
      </c>
      <c r="BZ24" s="42"/>
      <c r="CA24" s="38" t="str">
        <f t="shared" si="9"/>
        <v>10203</v>
      </c>
      <c r="CB24" s="38" t="str">
        <f t="shared" si="10"/>
        <v>桐生市</v>
      </c>
      <c r="CC24" s="260">
        <f t="shared" si="11"/>
        <v>3.0749194577888408E-2</v>
      </c>
      <c r="CD24" s="260">
        <f t="shared" si="1"/>
        <v>0.27219745371475995</v>
      </c>
      <c r="CE24" s="260">
        <f t="shared" si="1"/>
        <v>0</v>
      </c>
      <c r="CF24" s="260">
        <f t="shared" si="1"/>
        <v>2.1403822259116426E-2</v>
      </c>
      <c r="CG24" s="260">
        <f t="shared" si="1"/>
        <v>0</v>
      </c>
      <c r="CH24" s="260">
        <f t="shared" si="1"/>
        <v>0</v>
      </c>
      <c r="CI24" s="260">
        <f t="shared" si="12"/>
        <v>0.3243504705517648</v>
      </c>
      <c r="CK24" s="20" t="str">
        <f t="shared" si="13"/>
        <v>10203</v>
      </c>
      <c r="CL24" s="20" t="str">
        <f t="shared" si="14"/>
        <v>桐生市</v>
      </c>
      <c r="CM24" s="20">
        <f>VLOOKUP($CK24&amp;"_"&amp;$AZ$7,データシート1!$A:$BS,MATCH("ca_太陽光発電（10kW未満）",データシート1!$A$1:$BS$1,0),0)</f>
        <v>3335</v>
      </c>
      <c r="CN24" s="20">
        <f>VLOOKUP($CK24&amp;"_"&amp;$AZ$5,データシート1!$A:$BS,MATCH("ab_家庭",データシート1!$A$1:$BS$1,0),0)</f>
        <v>49465</v>
      </c>
      <c r="CO24" s="260">
        <f t="shared" si="15"/>
        <v>6.7421409077125238E-2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40230</v>
      </c>
      <c r="AY25" s="20" t="str">
        <f>IF(IFERROR(比較地域マスタ!$Z18,"")=0,"",IFERROR(比較地域マスタ!$Z18,""))</f>
        <v>糸島市</v>
      </c>
      <c r="BC25" s="960" t="str">
        <f t="shared" si="0"/>
        <v>40230</v>
      </c>
      <c r="BD25" s="123" t="str">
        <f t="shared" si="2"/>
        <v>糸島市</v>
      </c>
      <c r="BE25" s="40">
        <f>VLOOKUP($BC25&amp;"_"&amp;$AZ$7,データシート1!$A:$BS,MATCH("cb_"&amp;BE$12,データシート1!$A$1:$BS$1,0),0)</f>
        <v>21221.469999999888</v>
      </c>
      <c r="BF25" s="40">
        <f>VLOOKUP($BC25&amp;"_"&amp;$AZ$7,データシート1!$A:$BS,MATCH("cb_"&amp;BF$12,データシート1!$A$1:$BS$1,0),0)</f>
        <v>30176.330000000016</v>
      </c>
      <c r="BG25" s="40">
        <f>VLOOKUP($BC25&amp;"_"&amp;$AZ$7,データシート1!$A:$BS,MATCH("cb_"&amp;BG$12,データシート1!$A$1:$BS$1,0),0)</f>
        <v>0</v>
      </c>
      <c r="BH25" s="40">
        <f>VLOOKUP($BC25&amp;"_"&amp;$AZ$7,データシート1!$A:$BS,MATCH("cb_"&amp;BH$12,データシート1!$A$1:$BS$1,0),0)</f>
        <v>286.60000000000002</v>
      </c>
      <c r="BI25" s="40">
        <f>VLOOKUP($BC25&amp;"_"&amp;$AZ$7,データシート1!$A:$BS,MATCH("cb_"&amp;BI$12,データシート1!$A$1:$BS$1,0),0)</f>
        <v>0</v>
      </c>
      <c r="BJ25" s="40">
        <f>VLOOKUP($BC25&amp;"_"&amp;$AZ$7,データシート1!$A:$BS,MATCH("cb_"&amp;BJ$12,データシート1!$A$1:$BS$1,0),0)</f>
        <v>0</v>
      </c>
      <c r="BK25" s="40">
        <f t="shared" si="3"/>
        <v>51684.3999999999</v>
      </c>
      <c r="BL25" s="42"/>
      <c r="BM25" s="960" t="str">
        <f t="shared" si="4"/>
        <v>40230</v>
      </c>
      <c r="BN25" s="123" t="str">
        <f t="shared" si="5"/>
        <v>糸島市</v>
      </c>
      <c r="BO25" s="40">
        <f>BE25*VLOOKUP(BO$12,別紙!$B$4:$E$10,MATCH("設備利用率",別紙!$B$4:$E$4,0),0)/100*8760/10^3</f>
        <v>25468.310576399868</v>
      </c>
      <c r="BP25" s="40">
        <f>BF25*VLOOKUP(BP$12,別紙!$B$4:$E$10,MATCH("設備利用率",別紙!$B$4:$E$4,0),0)/100*8760/10^3</f>
        <v>39916.042270800019</v>
      </c>
      <c r="BQ25" s="40">
        <f>BG25*VLOOKUP(BQ$12,別紙!$B$4:$E$10,MATCH("設備利用率",別紙!$B$4:$E$4,0),0)/100*8760/10^3</f>
        <v>0</v>
      </c>
      <c r="BR25" s="40">
        <f>BH25*VLOOKUP(BR$12,別紙!$B$4:$E$10,MATCH("設備利用率",別紙!$B$4:$E$4,0),0)/100*8760/10^3</f>
        <v>1506.3696</v>
      </c>
      <c r="BS25" s="40">
        <f>BI25*VLOOKUP(BS$12,別紙!$B$4:$E$10,MATCH("設備利用率",別紙!$B$4:$E$4,0),0)/100*8760/10^3</f>
        <v>0</v>
      </c>
      <c r="BT25" s="40">
        <f>BJ25*VLOOKUP(BT$12,別紙!$B$4:$E$10,MATCH("設備利用率",別紙!$B$4:$E$4,0),0)/100*8760/10^3</f>
        <v>0</v>
      </c>
      <c r="BU25" s="40">
        <f t="shared" si="6"/>
        <v>66890.722447199892</v>
      </c>
      <c r="BV25" s="42"/>
      <c r="BW25" s="38" t="str">
        <f t="shared" si="7"/>
        <v>40230</v>
      </c>
      <c r="BX25" s="38" t="str">
        <f t="shared" si="8"/>
        <v>糸島市</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382507.99708605889</v>
      </c>
      <c r="BZ25" s="42"/>
      <c r="CA25" s="38" t="str">
        <f t="shared" si="9"/>
        <v>40230</v>
      </c>
      <c r="CB25" s="38" t="str">
        <f t="shared" si="10"/>
        <v>糸島市</v>
      </c>
      <c r="CC25" s="260">
        <f t="shared" si="11"/>
        <v>6.6582426434001737E-2</v>
      </c>
      <c r="CD25" s="260">
        <f t="shared" si="1"/>
        <v>0.10435348430589668</v>
      </c>
      <c r="CE25" s="260">
        <f t="shared" si="1"/>
        <v>0</v>
      </c>
      <c r="CF25" s="260">
        <f t="shared" si="1"/>
        <v>3.938138840169368E-3</v>
      </c>
      <c r="CG25" s="260">
        <f t="shared" si="1"/>
        <v>0</v>
      </c>
      <c r="CH25" s="260">
        <f t="shared" si="1"/>
        <v>0</v>
      </c>
      <c r="CI25" s="260">
        <f t="shared" si="12"/>
        <v>0.1748740495800678</v>
      </c>
      <c r="CK25" s="20" t="str">
        <f t="shared" si="13"/>
        <v>40230</v>
      </c>
      <c r="CL25" s="20" t="str">
        <f t="shared" si="14"/>
        <v>糸島市</v>
      </c>
      <c r="CM25" s="20">
        <f>VLOOKUP($CK25&amp;"_"&amp;$AZ$7,データシート1!$A:$BS,MATCH("ca_太陽光発電（10kW未満）",データシート1!$A$1:$BS$1,0),0)</f>
        <v>4436</v>
      </c>
      <c r="CN25" s="20">
        <f>VLOOKUP($CK25&amp;"_"&amp;$AZ$5,データシート1!$A:$BS,MATCH("ab_家庭",データシート1!$A$1:$BS$1,0),0)</f>
        <v>44580</v>
      </c>
      <c r="CO25" s="260">
        <f t="shared" si="15"/>
        <v>9.950650515926425E-2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27204</v>
      </c>
      <c r="AY26" s="20" t="str">
        <f>IF(IFERROR(比較地域マスタ!$Z19,"")=0,"",IFERROR(比較地域マスタ!$Z19,""))</f>
        <v>池田市</v>
      </c>
      <c r="BC26" s="960" t="str">
        <f t="shared" si="0"/>
        <v>27204</v>
      </c>
      <c r="BD26" s="123" t="str">
        <f t="shared" si="2"/>
        <v>池田市</v>
      </c>
      <c r="BE26" s="40">
        <f>VLOOKUP($BC26&amp;"_"&amp;$AZ$7,データシート1!$A:$BS,MATCH("cb_"&amp;BE$12,データシート1!$A$1:$BS$1,0),0)</f>
        <v>7312.5000000000073</v>
      </c>
      <c r="BF26" s="40">
        <f>VLOOKUP($BC26&amp;"_"&amp;$AZ$7,データシート1!$A:$BS,MATCH("cb_"&amp;BF$12,データシート1!$A$1:$BS$1,0),0)</f>
        <v>1939.9</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9252.4000000000069</v>
      </c>
      <c r="BL26" s="42"/>
      <c r="BM26" s="960" t="str">
        <f t="shared" si="4"/>
        <v>27204</v>
      </c>
      <c r="BN26" s="123" t="str">
        <f t="shared" si="5"/>
        <v>池田市</v>
      </c>
      <c r="BO26" s="40">
        <f>BE26*VLOOKUP(BO$12,別紙!$B$4:$E$10,MATCH("設備利用率",別紙!$B$4:$E$4,0),0)/100*8760/10^3</f>
        <v>8775.8775000000078</v>
      </c>
      <c r="BP26" s="40">
        <f>BF26*VLOOKUP(BP$12,別紙!$B$4:$E$10,MATCH("設備利用率",別紙!$B$4:$E$4,0),0)/100*8760/10^3</f>
        <v>2566.0221240000001</v>
      </c>
      <c r="BQ26" s="40">
        <f>BG26*VLOOKUP(BQ$12,別紙!$B$4:$E$10,MATCH("設備利用率",別紙!$B$4:$E$4,0),0)/100*8760/10^3</f>
        <v>0</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11341.899624000009</v>
      </c>
      <c r="BV26" s="42"/>
      <c r="BW26" s="38" t="str">
        <f t="shared" si="7"/>
        <v>27204</v>
      </c>
      <c r="BX26" s="38" t="str">
        <f t="shared" si="8"/>
        <v>池田市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1408343.2693528107</v>
      </c>
      <c r="BZ26" s="42"/>
      <c r="CA26" s="38" t="str">
        <f t="shared" si="9"/>
        <v>27204</v>
      </c>
      <c r="CB26" s="38" t="str">
        <f t="shared" si="10"/>
        <v>池田市</v>
      </c>
      <c r="CC26" s="260">
        <f t="shared" si="11"/>
        <v>6.2313483445217656E-3</v>
      </c>
      <c r="CD26" s="260">
        <f t="shared" si="1"/>
        <v>1.8220146890602805E-3</v>
      </c>
      <c r="CE26" s="260">
        <f t="shared" si="1"/>
        <v>0</v>
      </c>
      <c r="CF26" s="260">
        <f t="shared" si="1"/>
        <v>0</v>
      </c>
      <c r="CG26" s="260">
        <f t="shared" si="1"/>
        <v>0</v>
      </c>
      <c r="CH26" s="260">
        <f t="shared" si="1"/>
        <v>0</v>
      </c>
      <c r="CI26" s="260">
        <f t="shared" si="12"/>
        <v>8.053363033582046E-3</v>
      </c>
      <c r="CK26" s="20" t="str">
        <f t="shared" si="13"/>
        <v>27204</v>
      </c>
      <c r="CL26" s="20" t="str">
        <f t="shared" si="14"/>
        <v>池田市</v>
      </c>
      <c r="CM26" s="20">
        <f>VLOOKUP($CK26&amp;"_"&amp;$AZ$7,データシート1!$A:$BS,MATCH("ca_太陽光発電（10kW未満）",データシート1!$A$1:$BS$1,0),0)</f>
        <v>1800</v>
      </c>
      <c r="CN26" s="20">
        <f>VLOOKUP($CK26&amp;"_"&amp;$AZ$5,データシート1!$A:$BS,MATCH("ab_家庭",データシート1!$A$1:$BS$1,0),0)</f>
        <v>49225</v>
      </c>
      <c r="CO26" s="260">
        <f t="shared" si="15"/>
        <v>3.6566785170137124E-2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40219</v>
      </c>
      <c r="AY27" s="20" t="str">
        <f>IF(IFERROR(比較地域マスタ!$Z20,"")=0,"",IFERROR(比較地域マスタ!$Z20,""))</f>
        <v>大野城市</v>
      </c>
      <c r="BC27" s="960" t="str">
        <f t="shared" si="0"/>
        <v>40219</v>
      </c>
      <c r="BD27" s="123" t="str">
        <f t="shared" si="2"/>
        <v>大野城市</v>
      </c>
      <c r="BE27" s="40">
        <f>VLOOKUP($BC27&amp;"_"&amp;$AZ$7,データシート1!$A:$BS,MATCH("cb_"&amp;BE$12,データシート1!$A$1:$BS$1,0),0)</f>
        <v>12164.051999999987</v>
      </c>
      <c r="BF27" s="40">
        <f>VLOOKUP($BC27&amp;"_"&amp;$AZ$7,データシート1!$A:$BS,MATCH("cb_"&amp;BF$12,データシート1!$A$1:$BS$1,0),0)</f>
        <v>3491.83</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15655.881999999987</v>
      </c>
      <c r="BL27" s="42"/>
      <c r="BM27" s="960" t="str">
        <f t="shared" si="4"/>
        <v>40219</v>
      </c>
      <c r="BN27" s="123" t="str">
        <f t="shared" si="5"/>
        <v>大野城市</v>
      </c>
      <c r="BO27" s="40">
        <f>BE27*VLOOKUP(BO$12,別紙!$B$4:$E$10,MATCH("設備利用率",別紙!$B$4:$E$4,0),0)/100*8760/10^3</f>
        <v>14598.322086239983</v>
      </c>
      <c r="BP27" s="40">
        <f>BF27*VLOOKUP(BP$12,別紙!$B$4:$E$10,MATCH("設備利用率",別紙!$B$4:$E$4,0),0)/100*8760/10^3</f>
        <v>4618.8530507999994</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19217.175137039983</v>
      </c>
      <c r="BV27" s="42"/>
      <c r="BW27" s="38" t="str">
        <f t="shared" si="7"/>
        <v>40219</v>
      </c>
      <c r="BX27" s="38" t="str">
        <f t="shared" si="8"/>
        <v>大野城市</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440802.23116101371</v>
      </c>
      <c r="BZ27" s="42"/>
      <c r="CA27" s="38" t="str">
        <f t="shared" si="9"/>
        <v>40219</v>
      </c>
      <c r="CB27" s="38" t="str">
        <f t="shared" si="10"/>
        <v>大野城市</v>
      </c>
      <c r="CC27" s="260">
        <f t="shared" si="11"/>
        <v>3.3117622948028121E-2</v>
      </c>
      <c r="CD27" s="260">
        <f t="shared" si="1"/>
        <v>1.0478288729697584E-2</v>
      </c>
      <c r="CE27" s="260">
        <f t="shared" si="1"/>
        <v>0</v>
      </c>
      <c r="CF27" s="260">
        <f t="shared" si="1"/>
        <v>0</v>
      </c>
      <c r="CG27" s="260">
        <f t="shared" si="1"/>
        <v>0</v>
      </c>
      <c r="CH27" s="260">
        <f t="shared" si="1"/>
        <v>0</v>
      </c>
      <c r="CI27" s="260">
        <f t="shared" si="12"/>
        <v>4.3595911677725703E-2</v>
      </c>
      <c r="CK27" s="20" t="str">
        <f t="shared" si="13"/>
        <v>40219</v>
      </c>
      <c r="CL27" s="20" t="str">
        <f t="shared" si="14"/>
        <v>大野城市</v>
      </c>
      <c r="CM27" s="20">
        <f>VLOOKUP($CK27&amp;"_"&amp;$AZ$7,データシート1!$A:$BS,MATCH("ca_太陽光発電（10kW未満）",データシート1!$A$1:$BS$1,0),0)</f>
        <v>2714</v>
      </c>
      <c r="CN27" s="20">
        <f>VLOOKUP($CK27&amp;"_"&amp;$AZ$5,データシート1!$A:$BS,MATCH("ab_家庭",データシート1!$A$1:$BS$1,0),0)</f>
        <v>45386</v>
      </c>
      <c r="CO27" s="260">
        <f t="shared" si="15"/>
        <v>5.9798175648878509E-2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08227</v>
      </c>
      <c r="AY28" s="20" t="str">
        <f>IF(IFERROR(比較地域マスタ!$Z21,"")=0,"",IFERROR(比較地域マスタ!$Z21,""))</f>
        <v>筑西市</v>
      </c>
      <c r="BC28" s="960" t="str">
        <f t="shared" si="0"/>
        <v>08227</v>
      </c>
      <c r="BD28" s="123" t="str">
        <f t="shared" si="2"/>
        <v>筑西市</v>
      </c>
      <c r="BE28" s="40">
        <f>VLOOKUP($BC28&amp;"_"&amp;$AZ$7,データシート1!$A:$BS,MATCH("cb_"&amp;BE$12,データシート1!$A$1:$BS$1,0),0)</f>
        <v>17558.699999999935</v>
      </c>
      <c r="BF28" s="40">
        <f>VLOOKUP($BC28&amp;"_"&amp;$AZ$7,データシート1!$A:$BS,MATCH("cb_"&amp;BF$12,データシート1!$A$1:$BS$1,0),0)</f>
        <v>163082.30000000005</v>
      </c>
      <c r="BG28" s="40">
        <f>VLOOKUP($BC28&amp;"_"&amp;$AZ$7,データシート1!$A:$BS,MATCH("cb_"&amp;BG$12,データシート1!$A$1:$BS$1,0),0)</f>
        <v>0</v>
      </c>
      <c r="BH28" s="40">
        <f>VLOOKUP($BC28&amp;"_"&amp;$AZ$7,データシート1!$A:$BS,MATCH("cb_"&amp;BH$12,データシート1!$A$1:$BS$1,0),0)</f>
        <v>105</v>
      </c>
      <c r="BI28" s="40">
        <f>VLOOKUP($BC28&amp;"_"&amp;$AZ$7,データシート1!$A:$BS,MATCH("cb_"&amp;BI$12,データシート1!$A$1:$BS$1,0),0)</f>
        <v>0</v>
      </c>
      <c r="BJ28" s="40">
        <f>VLOOKUP($BC28&amp;"_"&amp;$AZ$7,データシート1!$A:$BS,MATCH("cb_"&amp;BJ$12,データシート1!$A$1:$BS$1,0),0)</f>
        <v>0</v>
      </c>
      <c r="BK28" s="40">
        <f t="shared" si="3"/>
        <v>180745.99999999997</v>
      </c>
      <c r="BL28" s="42"/>
      <c r="BM28" s="960" t="str">
        <f t="shared" si="4"/>
        <v>08227</v>
      </c>
      <c r="BN28" s="123" t="str">
        <f t="shared" si="5"/>
        <v>筑西市</v>
      </c>
      <c r="BO28" s="40">
        <f>BE28*VLOOKUP(BO$12,別紙!$B$4:$E$10,MATCH("設備利用率",別紙!$B$4:$E$4,0),0)/100*8760/10^3</f>
        <v>21072.547043999923</v>
      </c>
      <c r="BP28" s="40">
        <f>BF28*VLOOKUP(BP$12,別紙!$B$4:$E$10,MATCH("設備利用率",別紙!$B$4:$E$4,0),0)/100*8760/10^3</f>
        <v>215718.74314800004</v>
      </c>
      <c r="BQ28" s="40">
        <f>BG28*VLOOKUP(BQ$12,別紙!$B$4:$E$10,MATCH("設備利用率",別紙!$B$4:$E$4,0),0)/100*8760/10^3</f>
        <v>0</v>
      </c>
      <c r="BR28" s="40">
        <f>BH28*VLOOKUP(BR$12,別紙!$B$4:$E$10,MATCH("設備利用率",別紙!$B$4:$E$4,0),0)/100*8760/10^3</f>
        <v>551.88</v>
      </c>
      <c r="BS28" s="40">
        <f>BI28*VLOOKUP(BS$12,別紙!$B$4:$E$10,MATCH("設備利用率",別紙!$B$4:$E$4,0),0)/100*8760/10^3</f>
        <v>0</v>
      </c>
      <c r="BT28" s="40">
        <f>BJ28*VLOOKUP(BT$12,別紙!$B$4:$E$10,MATCH("設備利用率",別紙!$B$4:$E$4,0),0)/100*8760/10^3</f>
        <v>0</v>
      </c>
      <c r="BU28" s="40">
        <f t="shared" si="6"/>
        <v>237343.17019199996</v>
      </c>
      <c r="BV28" s="42"/>
      <c r="BW28" s="38" t="str">
        <f t="shared" si="7"/>
        <v>08227</v>
      </c>
      <c r="BX28" s="38" t="str">
        <f t="shared" si="8"/>
        <v>筑西市</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957686.31551298185</v>
      </c>
      <c r="BZ28" s="42"/>
      <c r="CA28" s="38" t="str">
        <f t="shared" si="9"/>
        <v>08227</v>
      </c>
      <c r="CB28" s="38" t="str">
        <f t="shared" si="10"/>
        <v>筑西市</v>
      </c>
      <c r="CC28" s="260">
        <f t="shared" si="11"/>
        <v>2.2003600451064684E-2</v>
      </c>
      <c r="CD28" s="260">
        <f t="shared" si="1"/>
        <v>0.22524989618594574</v>
      </c>
      <c r="CE28" s="260">
        <f t="shared" si="1"/>
        <v>0</v>
      </c>
      <c r="CF28" s="260">
        <f t="shared" si="1"/>
        <v>5.7626384658570283E-4</v>
      </c>
      <c r="CG28" s="260">
        <f t="shared" si="1"/>
        <v>0</v>
      </c>
      <c r="CH28" s="260">
        <f t="shared" si="1"/>
        <v>0</v>
      </c>
      <c r="CI28" s="260">
        <f t="shared" si="12"/>
        <v>0.24782976048359612</v>
      </c>
      <c r="CK28" s="20" t="str">
        <f t="shared" si="13"/>
        <v>08227</v>
      </c>
      <c r="CL28" s="20" t="str">
        <f t="shared" si="14"/>
        <v>筑西市</v>
      </c>
      <c r="CM28" s="20">
        <f>VLOOKUP($CK28&amp;"_"&amp;$AZ$7,データシート1!$A:$BS,MATCH("ca_太陽光発電（10kW未満）",データシート1!$A$1:$BS$1,0),0)</f>
        <v>3676</v>
      </c>
      <c r="CN28" s="20">
        <f>VLOOKUP($CK28&amp;"_"&amp;$AZ$5,データシート1!$A:$BS,MATCH("ab_家庭",データシート1!$A$1:$BS$1,0),0)</f>
        <v>42377</v>
      </c>
      <c r="CO28" s="260">
        <f t="shared" si="15"/>
        <v>8.6745168369634473E-2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46203</v>
      </c>
      <c r="AY29" s="20" t="str">
        <f>IF(IFERROR(比較地域マスタ!$Z22,"")=0,"",IFERROR(比較地域マスタ!$Z22,""))</f>
        <v>鹿屋市</v>
      </c>
      <c r="BC29" s="960" t="str">
        <f t="shared" si="0"/>
        <v>46203</v>
      </c>
      <c r="BD29" s="123" t="str">
        <f t="shared" si="2"/>
        <v>鹿屋市</v>
      </c>
      <c r="BE29" s="40">
        <f>VLOOKUP($BC29&amp;"_"&amp;$AZ$7,データシート1!$A:$BS,MATCH("cb_"&amp;BE$12,データシート1!$A$1:$BS$1,0),0)</f>
        <v>23299.668999999871</v>
      </c>
      <c r="BF29" s="40">
        <f>VLOOKUP($BC29&amp;"_"&amp;$AZ$7,データシート1!$A:$BS,MATCH("cb_"&amp;BF$12,データシート1!$A$1:$BS$1,0),0)</f>
        <v>187360.6000000005</v>
      </c>
      <c r="BG29" s="40">
        <f>VLOOKUP($BC29&amp;"_"&amp;$AZ$7,データシート1!$A:$BS,MATCH("cb_"&amp;BG$12,データシート1!$A$1:$BS$1,0),0)</f>
        <v>20800</v>
      </c>
      <c r="BH29" s="40">
        <f>VLOOKUP($BC29&amp;"_"&amp;$AZ$7,データシート1!$A:$BS,MATCH("cb_"&amp;BH$12,データシート1!$A$1:$BS$1,0),0)</f>
        <v>2120</v>
      </c>
      <c r="BI29" s="40">
        <f>VLOOKUP($BC29&amp;"_"&amp;$AZ$7,データシート1!$A:$BS,MATCH("cb_"&amp;BI$12,データシート1!$A$1:$BS$1,0),0)</f>
        <v>0</v>
      </c>
      <c r="BJ29" s="40">
        <f>VLOOKUP($BC29&amp;"_"&amp;$AZ$7,データシート1!$A:$BS,MATCH("cb_"&amp;BJ$12,データシート1!$A$1:$BS$1,0),0)</f>
        <v>1000</v>
      </c>
      <c r="BK29" s="40">
        <f t="shared" si="3"/>
        <v>234580.26900000038</v>
      </c>
      <c r="BL29" s="42"/>
      <c r="BM29" s="960" t="str">
        <f t="shared" si="4"/>
        <v>46203</v>
      </c>
      <c r="BN29" s="123" t="str">
        <f t="shared" si="5"/>
        <v>鹿屋市</v>
      </c>
      <c r="BO29" s="40">
        <f>BE29*VLOOKUP(BO$12,別紙!$B$4:$E$10,MATCH("設備利用率",別紙!$B$4:$E$4,0),0)/100*8760/10^3</f>
        <v>27962.398760279844</v>
      </c>
      <c r="BP29" s="40">
        <f>BF29*VLOOKUP(BP$12,別紙!$B$4:$E$10,MATCH("設備利用率",別紙!$B$4:$E$4,0),0)/100*8760/10^3</f>
        <v>247833.10725600066</v>
      </c>
      <c r="BQ29" s="40">
        <f>BG29*VLOOKUP(BQ$12,別紙!$B$4:$E$10,MATCH("設備利用率",別紙!$B$4:$E$4,0),0)/100*8760/10^3</f>
        <v>45187.584000000003</v>
      </c>
      <c r="BR29" s="40">
        <f>BH29*VLOOKUP(BR$12,別紙!$B$4:$E$10,MATCH("設備利用率",別紙!$B$4:$E$4,0),0)/100*8760/10^3</f>
        <v>11142.72</v>
      </c>
      <c r="BS29" s="40">
        <f>BI29*VLOOKUP(BS$12,別紙!$B$4:$E$10,MATCH("設備利用率",別紙!$B$4:$E$4,0),0)/100*8760/10^3</f>
        <v>0</v>
      </c>
      <c r="BT29" s="40">
        <f>BJ29*VLOOKUP(BT$12,別紙!$B$4:$E$10,MATCH("設備利用率",別紙!$B$4:$E$4,0),0)/100*8760/10^3</f>
        <v>7008</v>
      </c>
      <c r="BU29" s="40">
        <f t="shared" si="6"/>
        <v>339133.81001628051</v>
      </c>
      <c r="BV29" s="42"/>
      <c r="BW29" s="38" t="str">
        <f t="shared" si="7"/>
        <v>46203</v>
      </c>
      <c r="BX29" s="38" t="str">
        <f t="shared" si="8"/>
        <v>鹿屋市</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523804.0781914884</v>
      </c>
      <c r="BZ29" s="42"/>
      <c r="CA29" s="38" t="str">
        <f t="shared" si="9"/>
        <v>46203</v>
      </c>
      <c r="CB29" s="38" t="str">
        <f t="shared" si="10"/>
        <v>鹿屋市</v>
      </c>
      <c r="CC29" s="260">
        <f t="shared" si="11"/>
        <v>5.3383316252183816E-2</v>
      </c>
      <c r="CD29" s="260">
        <f t="shared" ref="CD29:CD60" si="16">BP29/$BY29</f>
        <v>0.47314085089158026</v>
      </c>
      <c r="CE29" s="260">
        <f t="shared" ref="CE29:CE60" si="17">BQ29/$BY29</f>
        <v>8.6268102676895664E-2</v>
      </c>
      <c r="CF29" s="260">
        <f t="shared" ref="CF29:CF60" si="18">BR29/$BY29</f>
        <v>2.1272686609222095E-2</v>
      </c>
      <c r="CG29" s="260">
        <f t="shared" ref="CG29:CG60" si="19">BS29/$BY29</f>
        <v>0</v>
      </c>
      <c r="CH29" s="260">
        <f t="shared" ref="CH29:CH60" si="20">BT29/$BY29</f>
        <v>1.337904818190069E-2</v>
      </c>
      <c r="CI29" s="260">
        <f t="shared" si="12"/>
        <v>0.64744400461178253</v>
      </c>
      <c r="CK29" s="20" t="str">
        <f t="shared" si="13"/>
        <v>46203</v>
      </c>
      <c r="CL29" s="20" t="str">
        <f t="shared" si="14"/>
        <v>鹿屋市</v>
      </c>
      <c r="CM29" s="20">
        <f>VLOOKUP($CK29&amp;"_"&amp;$AZ$7,データシート1!$A:$BS,MATCH("ca_太陽光発電（10kW未満）",データシート1!$A$1:$BS$1,0),0)</f>
        <v>4322</v>
      </c>
      <c r="CN29" s="20">
        <f>VLOOKUP($CK29&amp;"_"&amp;$AZ$5,データシート1!$A:$BS,MATCH("ab_家庭",データシート1!$A$1:$BS$1,0),0)</f>
        <v>51087</v>
      </c>
      <c r="CO29" s="260">
        <f t="shared" si="15"/>
        <v>8.4600779063166751E-2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21214</v>
      </c>
      <c r="AY30" s="20" t="str">
        <f>IF(IFERROR(比較地域マスタ!$Z23,"")=0,"",IFERROR(比較地域マスタ!$Z23,""))</f>
        <v>可児市</v>
      </c>
      <c r="BC30" s="960" t="str">
        <f t="shared" si="0"/>
        <v>21214</v>
      </c>
      <c r="BD30" s="123" t="str">
        <f t="shared" si="2"/>
        <v>可児市</v>
      </c>
      <c r="BE30" s="40">
        <f>VLOOKUP($BC30&amp;"_"&amp;$AZ$7,データシート1!$A:$BS,MATCH("cb_"&amp;BE$12,データシート1!$A$1:$BS$1,0),0)</f>
        <v>19683.59999999994</v>
      </c>
      <c r="BF30" s="40">
        <f>VLOOKUP($BC30&amp;"_"&amp;$AZ$7,データシート1!$A:$BS,MATCH("cb_"&amp;BF$12,データシート1!$A$1:$BS$1,0),0)</f>
        <v>42695.800000000025</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62379.399999999965</v>
      </c>
      <c r="BL30" s="42"/>
      <c r="BM30" s="960" t="str">
        <f t="shared" si="4"/>
        <v>21214</v>
      </c>
      <c r="BN30" s="123" t="str">
        <f t="shared" si="5"/>
        <v>可児市</v>
      </c>
      <c r="BO30" s="40">
        <f>BE30*VLOOKUP(BO$12,別紙!$B$4:$E$10,MATCH("設備利用率",別紙!$B$4:$E$4,0),0)/100*8760/10^3</f>
        <v>23622.682031999931</v>
      </c>
      <c r="BP30" s="40">
        <f>BF30*VLOOKUP(BP$12,別紙!$B$4:$E$10,MATCH("設備利用率",別紙!$B$4:$E$4,0),0)/100*8760/10^3</f>
        <v>56476.296408000031</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80098.978439999963</v>
      </c>
      <c r="BV30" s="42"/>
      <c r="BW30" s="38" t="str">
        <f t="shared" si="7"/>
        <v>21214</v>
      </c>
      <c r="BX30" s="38" t="str">
        <f t="shared" si="8"/>
        <v>可児市</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929428.7121619659</v>
      </c>
      <c r="BZ30" s="42"/>
      <c r="CA30" s="38" t="str">
        <f t="shared" si="9"/>
        <v>21214</v>
      </c>
      <c r="CB30" s="38" t="str">
        <f t="shared" si="10"/>
        <v>可児市</v>
      </c>
      <c r="CC30" s="260">
        <f t="shared" si="11"/>
        <v>2.5416346324238958E-2</v>
      </c>
      <c r="CD30" s="260">
        <f t="shared" si="16"/>
        <v>6.0764527358563303E-2</v>
      </c>
      <c r="CE30" s="260">
        <f t="shared" si="17"/>
        <v>0</v>
      </c>
      <c r="CF30" s="260">
        <f t="shared" si="18"/>
        <v>0</v>
      </c>
      <c r="CG30" s="260">
        <f t="shared" si="19"/>
        <v>0</v>
      </c>
      <c r="CH30" s="260">
        <f t="shared" si="20"/>
        <v>0</v>
      </c>
      <c r="CI30" s="260">
        <f t="shared" si="12"/>
        <v>8.6180873682802264E-2</v>
      </c>
      <c r="CK30" s="20" t="str">
        <f t="shared" si="13"/>
        <v>21214</v>
      </c>
      <c r="CL30" s="20" t="str">
        <f t="shared" si="14"/>
        <v>可児市</v>
      </c>
      <c r="CM30" s="20">
        <f>VLOOKUP($CK30&amp;"_"&amp;$AZ$7,データシート1!$A:$BS,MATCH("ca_太陽光発電（10kW未満）",データシート1!$A$1:$BS$1,0),0)</f>
        <v>4154</v>
      </c>
      <c r="CN30" s="20">
        <f>VLOOKUP($CK30&amp;"_"&amp;$AZ$5,データシート1!$A:$BS,MATCH("ab_家庭",データシート1!$A$1:$BS$1,0),0)</f>
        <v>43081</v>
      </c>
      <c r="CO30" s="260">
        <f t="shared" si="15"/>
        <v>9.6423017107309481E-2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27216</v>
      </c>
      <c r="AY31" s="20" t="str">
        <f>IF(IFERROR(比較地域マスタ!$Z24,"")=0,"",IFERROR(比較地域マスタ!$Z24,""))</f>
        <v>河内長野市</v>
      </c>
      <c r="BC31" s="960" t="str">
        <f t="shared" si="0"/>
        <v>27216</v>
      </c>
      <c r="BD31" s="123" t="str">
        <f t="shared" si="2"/>
        <v>河内長野市</v>
      </c>
      <c r="BE31" s="40">
        <f>VLOOKUP($BC31&amp;"_"&amp;$AZ$7,データシート1!$A:$BS,MATCH("cb_"&amp;BE$12,データシート1!$A$1:$BS$1,0),0)</f>
        <v>10518.999999999967</v>
      </c>
      <c r="BF31" s="40">
        <f>VLOOKUP($BC31&amp;"_"&amp;$AZ$7,データシート1!$A:$BS,MATCH("cb_"&amp;BF$12,データシート1!$A$1:$BS$1,0),0)</f>
        <v>6185.0999999999967</v>
      </c>
      <c r="BG31" s="40">
        <f>VLOOKUP($BC31&amp;"_"&amp;$AZ$7,データシート1!$A:$BS,MATCH("cb_"&amp;BG$12,データシート1!$A$1:$BS$1,0),0)</f>
        <v>0</v>
      </c>
      <c r="BH31" s="40">
        <f>VLOOKUP($BC31&amp;"_"&amp;$AZ$7,データシート1!$A:$BS,MATCH("cb_"&amp;BH$12,データシート1!$A$1:$BS$1,0),0)</f>
        <v>41.5</v>
      </c>
      <c r="BI31" s="40">
        <f>VLOOKUP($BC31&amp;"_"&amp;$AZ$7,データシート1!$A:$BS,MATCH("cb_"&amp;BI$12,データシート1!$A$1:$BS$1,0),0)</f>
        <v>0</v>
      </c>
      <c r="BJ31" s="40">
        <f>VLOOKUP($BC31&amp;"_"&amp;$AZ$7,データシート1!$A:$BS,MATCH("cb_"&amp;BJ$12,データシート1!$A$1:$BS$1,0),0)</f>
        <v>0</v>
      </c>
      <c r="BK31" s="40">
        <f t="shared" si="3"/>
        <v>16745.599999999962</v>
      </c>
      <c r="BL31" s="42"/>
      <c r="BM31" s="960" t="str">
        <f t="shared" si="4"/>
        <v>27216</v>
      </c>
      <c r="BN31" s="123" t="str">
        <f t="shared" si="5"/>
        <v>河内長野市</v>
      </c>
      <c r="BO31" s="40">
        <f>BE31*VLOOKUP(BO$12,別紙!$B$4:$E$10,MATCH("設備利用率",別紙!$B$4:$E$4,0),0)/100*8760/10^3</f>
        <v>12624.06227999996</v>
      </c>
      <c r="BP31" s="40">
        <f>BF31*VLOOKUP(BP$12,別紙!$B$4:$E$10,MATCH("設備利用率",別紙!$B$4:$E$4,0),0)/100*8760/10^3</f>
        <v>8181.4028759999965</v>
      </c>
      <c r="BQ31" s="40">
        <f>BG31*VLOOKUP(BQ$12,別紙!$B$4:$E$10,MATCH("設備利用率",別紙!$B$4:$E$4,0),0)/100*8760/10^3</f>
        <v>0</v>
      </c>
      <c r="BR31" s="40">
        <f>BH31*VLOOKUP(BR$12,別紙!$B$4:$E$10,MATCH("設備利用率",別紙!$B$4:$E$4,0),0)/100*8760/10^3</f>
        <v>218.124</v>
      </c>
      <c r="BS31" s="40">
        <f>BI31*VLOOKUP(BS$12,別紙!$B$4:$E$10,MATCH("設備利用率",別紙!$B$4:$E$4,0),0)/100*8760/10^3</f>
        <v>0</v>
      </c>
      <c r="BT31" s="40">
        <f>BJ31*VLOOKUP(BT$12,別紙!$B$4:$E$10,MATCH("設備利用率",別紙!$B$4:$E$4,0),0)/100*8760/10^3</f>
        <v>0</v>
      </c>
      <c r="BU31" s="40">
        <f t="shared" si="6"/>
        <v>21023.589155999955</v>
      </c>
      <c r="BV31" s="42"/>
      <c r="BW31" s="38" t="str">
        <f t="shared" si="7"/>
        <v>27216</v>
      </c>
      <c r="BX31" s="38" t="str">
        <f t="shared" si="8"/>
        <v>河内長野市</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411654.82953993994</v>
      </c>
      <c r="BZ31" s="42"/>
      <c r="CA31" s="38" t="str">
        <f t="shared" si="9"/>
        <v>27216</v>
      </c>
      <c r="CB31" s="38" t="str">
        <f t="shared" si="10"/>
        <v>河内長野市</v>
      </c>
      <c r="CC31" s="260">
        <f t="shared" si="11"/>
        <v>3.0666620124701189E-2</v>
      </c>
      <c r="CD31" s="260">
        <f t="shared" si="16"/>
        <v>1.9874424612346769E-2</v>
      </c>
      <c r="CE31" s="260">
        <f t="shared" si="17"/>
        <v>0</v>
      </c>
      <c r="CF31" s="260">
        <f t="shared" si="18"/>
        <v>5.2987110644073471E-4</v>
      </c>
      <c r="CG31" s="260">
        <f t="shared" si="19"/>
        <v>0</v>
      </c>
      <c r="CH31" s="260">
        <f t="shared" si="20"/>
        <v>0</v>
      </c>
      <c r="CI31" s="260">
        <f t="shared" si="12"/>
        <v>5.107091584348869E-2</v>
      </c>
      <c r="CK31" s="20" t="str">
        <f t="shared" si="13"/>
        <v>27216</v>
      </c>
      <c r="CL31" s="20" t="str">
        <f t="shared" si="14"/>
        <v>河内長野市</v>
      </c>
      <c r="CM31" s="20">
        <f>VLOOKUP($CK31&amp;"_"&amp;$AZ$7,データシート1!$A:$BS,MATCH("ca_太陽光発電（10kW未満）",データシート1!$A$1:$BS$1,0),0)</f>
        <v>2367</v>
      </c>
      <c r="CN31" s="20">
        <f>VLOOKUP($CK31&amp;"_"&amp;$AZ$5,データシート1!$A:$BS,MATCH("ab_家庭",データシート1!$A$1:$BS$1,0),0)</f>
        <v>47537</v>
      </c>
      <c r="CO31" s="260">
        <f t="shared" si="15"/>
        <v>4.9792792982308515E-2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47205</v>
      </c>
      <c r="AY32" s="20" t="str">
        <f>IF(IFERROR(比較地域マスタ!$Z25,"")=0,"",IFERROR(比較地域マスタ!$Z25,""))</f>
        <v>宜野湾市</v>
      </c>
      <c r="AZ32" s="24"/>
      <c r="BA32" s="24"/>
      <c r="BB32" s="24"/>
      <c r="BC32" s="960" t="str">
        <f t="shared" si="0"/>
        <v>47205</v>
      </c>
      <c r="BD32" s="123" t="str">
        <f t="shared" si="2"/>
        <v>宜野湾市</v>
      </c>
      <c r="BE32" s="40">
        <f>VLOOKUP($BC32&amp;"_"&amp;$AZ$7,データシート1!$A:$BS,MATCH("cb_"&amp;BE$12,データシート1!$A$1:$BS$1,0),0)</f>
        <v>5989.2530000000024</v>
      </c>
      <c r="BF32" s="40">
        <f>VLOOKUP($BC32&amp;"_"&amp;$AZ$7,データシート1!$A:$BS,MATCH("cb_"&amp;BF$12,データシート1!$A$1:$BS$1,0),0)</f>
        <v>6925.3649999999952</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1460</v>
      </c>
      <c r="BK32" s="40">
        <f t="shared" si="3"/>
        <v>14374.617999999999</v>
      </c>
      <c r="BL32" s="42"/>
      <c r="BM32" s="960" t="str">
        <f t="shared" si="4"/>
        <v>47205</v>
      </c>
      <c r="BN32" s="123" t="str">
        <f t="shared" si="5"/>
        <v>宜野湾市</v>
      </c>
      <c r="BO32" s="40">
        <f>BE32*VLOOKUP(BO$12,別紙!$B$4:$E$10,MATCH("設備利用率",別紙!$B$4:$E$4,0),0)/100*8760/10^3</f>
        <v>7187.8223103600012</v>
      </c>
      <c r="BP32" s="40">
        <f>BF32*VLOOKUP(BP$12,別紙!$B$4:$E$10,MATCH("設備利用率",別紙!$B$4:$E$4,0),0)/100*8760/10^3</f>
        <v>9160.5958073999918</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10231.68</v>
      </c>
      <c r="BU32" s="40">
        <f t="shared" si="6"/>
        <v>26580.098117759993</v>
      </c>
      <c r="BV32" s="42"/>
      <c r="BW32" s="38" t="str">
        <f t="shared" si="7"/>
        <v>47205</v>
      </c>
      <c r="BX32" s="38" t="str">
        <f t="shared" si="8"/>
        <v>宜野湾市</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399039.6981733024</v>
      </c>
      <c r="BZ32" s="42"/>
      <c r="CA32" s="38" t="str">
        <f t="shared" si="9"/>
        <v>47205</v>
      </c>
      <c r="CB32" s="38" t="str">
        <f t="shared" si="10"/>
        <v>宜野湾市</v>
      </c>
      <c r="CC32" s="260">
        <f t="shared" si="11"/>
        <v>1.8012800087971046E-2</v>
      </c>
      <c r="CD32" s="260">
        <f t="shared" si="16"/>
        <v>2.2956602687238294E-2</v>
      </c>
      <c r="CE32" s="260">
        <f t="shared" si="17"/>
        <v>0</v>
      </c>
      <c r="CF32" s="260">
        <f t="shared" si="18"/>
        <v>0</v>
      </c>
      <c r="CG32" s="260">
        <f t="shared" si="19"/>
        <v>0</v>
      </c>
      <c r="CH32" s="260">
        <f t="shared" si="20"/>
        <v>2.5640757164858308E-2</v>
      </c>
      <c r="CI32" s="260">
        <f t="shared" si="12"/>
        <v>6.6610159940067651E-2</v>
      </c>
      <c r="CJ32" s="24"/>
      <c r="CK32" s="20" t="str">
        <f t="shared" si="13"/>
        <v>47205</v>
      </c>
      <c r="CL32" s="20" t="str">
        <f t="shared" si="14"/>
        <v>宜野湾市</v>
      </c>
      <c r="CM32" s="20">
        <f>VLOOKUP($CK32&amp;"_"&amp;$AZ$7,データシート1!$A:$BS,MATCH("ca_太陽光発電（10kW未満）",データシート1!$A$1:$BS$1,0),0)</f>
        <v>1227</v>
      </c>
      <c r="CN32" s="20">
        <f>VLOOKUP($CK32&amp;"_"&amp;$AZ$5,データシート1!$A:$BS,MATCH("ab_家庭",データシート1!$A$1:$BS$1,0),0)</f>
        <v>46347</v>
      </c>
      <c r="CO32" s="260">
        <f t="shared" si="15"/>
        <v>2.6474205450190951E-2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14214</v>
      </c>
      <c r="AY33" s="20" t="str">
        <f>IF(IFERROR(比較地域マスタ!$Z26,"")=0,"",IFERROR(比較地域マスタ!$Z26,""))</f>
        <v>伊勢原市</v>
      </c>
      <c r="BC33" s="960" t="str">
        <f t="shared" si="0"/>
        <v>14214</v>
      </c>
      <c r="BD33" s="123" t="str">
        <f t="shared" si="2"/>
        <v>伊勢原市</v>
      </c>
      <c r="BE33" s="40">
        <f>VLOOKUP($BC33&amp;"_"&amp;$AZ$7,データシート1!$A:$BS,MATCH("cb_"&amp;BE$12,データシート1!$A$1:$BS$1,0),0)</f>
        <v>12542.799999999963</v>
      </c>
      <c r="BF33" s="40">
        <f>VLOOKUP($BC33&amp;"_"&amp;$AZ$7,データシート1!$A:$BS,MATCH("cb_"&amp;BF$12,データシート1!$A$1:$BS$1,0),0)</f>
        <v>5512.8</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18055.599999999962</v>
      </c>
      <c r="BL33" s="42"/>
      <c r="BM33" s="960" t="str">
        <f t="shared" si="4"/>
        <v>14214</v>
      </c>
      <c r="BN33" s="123" t="str">
        <f t="shared" si="5"/>
        <v>伊勢原市</v>
      </c>
      <c r="BO33" s="40">
        <f>BE33*VLOOKUP(BO$12,別紙!$B$4:$E$10,MATCH("設備利用率",別紙!$B$4:$E$4,0),0)/100*8760/10^3</f>
        <v>15052.865135999955</v>
      </c>
      <c r="BP33" s="40">
        <f>BF33*VLOOKUP(BP$12,別紙!$B$4:$E$10,MATCH("設備利用率",別紙!$B$4:$E$4,0),0)/100*8760/10^3</f>
        <v>7292.1113280000009</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22344.976463999956</v>
      </c>
      <c r="BV33" s="42"/>
      <c r="BW33" s="38" t="str">
        <f t="shared" si="7"/>
        <v>14214</v>
      </c>
      <c r="BX33" s="38" t="str">
        <f t="shared" si="8"/>
        <v>伊勢原市</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538341.88419413124</v>
      </c>
      <c r="BZ33" s="42"/>
      <c r="CA33" s="38" t="str">
        <f t="shared" si="9"/>
        <v>14214</v>
      </c>
      <c r="CB33" s="38" t="str">
        <f t="shared" si="10"/>
        <v>伊勢原市</v>
      </c>
      <c r="CC33" s="260">
        <f t="shared" si="11"/>
        <v>2.7961534441135454E-2</v>
      </c>
      <c r="CD33" s="260">
        <f t="shared" si="16"/>
        <v>1.3545502481041203E-2</v>
      </c>
      <c r="CE33" s="260">
        <f t="shared" si="17"/>
        <v>0</v>
      </c>
      <c r="CF33" s="260">
        <f t="shared" si="18"/>
        <v>0</v>
      </c>
      <c r="CG33" s="260">
        <f t="shared" si="19"/>
        <v>0</v>
      </c>
      <c r="CH33" s="260">
        <f t="shared" si="20"/>
        <v>0</v>
      </c>
      <c r="CI33" s="260">
        <f t="shared" si="12"/>
        <v>4.1507036922176659E-2</v>
      </c>
      <c r="CK33" s="20" t="str">
        <f t="shared" si="13"/>
        <v>14214</v>
      </c>
      <c r="CL33" s="20" t="str">
        <f t="shared" si="14"/>
        <v>伊勢原市</v>
      </c>
      <c r="CM33" s="20">
        <f>VLOOKUP($CK33&amp;"_"&amp;$AZ$7,データシート1!$A:$BS,MATCH("ca_太陽光発電（10kW未満）",データシート1!$A$1:$BS$1,0),0)</f>
        <v>2949</v>
      </c>
      <c r="CN33" s="20">
        <f>VLOOKUP($CK33&amp;"_"&amp;$AZ$5,データシート1!$A:$BS,MATCH("ab_家庭",データシート1!$A$1:$BS$1,0),0)</f>
        <v>46569</v>
      </c>
      <c r="CO33" s="260">
        <f t="shared" si="15"/>
        <v>6.3325388133737032E-2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11239</v>
      </c>
      <c r="AY34" s="20" t="str">
        <f>IF(IFERROR(比較地域マスタ!$Z27,"")=0,"",IFERROR(比較地域マスタ!$Z27,""))</f>
        <v>坂戸市</v>
      </c>
      <c r="BC34" s="960" t="str">
        <f t="shared" si="0"/>
        <v>11239</v>
      </c>
      <c r="BD34" s="123" t="str">
        <f t="shared" si="2"/>
        <v>坂戸市</v>
      </c>
      <c r="BE34" s="40">
        <f>VLOOKUP($BC34&amp;"_"&amp;$AZ$7,データシート1!$A:$BS,MATCH("cb_"&amp;BE$12,データシート1!$A$1:$BS$1,0),0)</f>
        <v>13309.599999999946</v>
      </c>
      <c r="BF34" s="40">
        <f>VLOOKUP($BC34&amp;"_"&amp;$AZ$7,データシート1!$A:$BS,MATCH("cb_"&amp;BF$12,データシート1!$A$1:$BS$1,0),0)</f>
        <v>12564.599999999995</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0</v>
      </c>
      <c r="BK34" s="40">
        <f t="shared" si="3"/>
        <v>25874.199999999939</v>
      </c>
      <c r="BL34" s="42"/>
      <c r="BM34" s="960" t="str">
        <f t="shared" si="4"/>
        <v>11239</v>
      </c>
      <c r="BN34" s="123" t="str">
        <f t="shared" si="5"/>
        <v>坂戸市</v>
      </c>
      <c r="BO34" s="40">
        <f>BE34*VLOOKUP(BO$12,別紙!$B$4:$E$10,MATCH("設備利用率",別紙!$B$4:$E$4,0),0)/100*8760/10^3</f>
        <v>15973.117151999935</v>
      </c>
      <c r="BP34" s="40">
        <f>BF34*VLOOKUP(BP$12,別紙!$B$4:$E$10,MATCH("設備利用率",別紙!$B$4:$E$4,0),0)/100*8760/10^3</f>
        <v>16619.950295999992</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0</v>
      </c>
      <c r="BU34" s="40">
        <f t="shared" si="6"/>
        <v>32593.067447999929</v>
      </c>
      <c r="BV34" s="42"/>
      <c r="BW34" s="38" t="str">
        <f t="shared" si="7"/>
        <v>11239</v>
      </c>
      <c r="BX34" s="38" t="str">
        <f t="shared" si="8"/>
        <v>坂戸市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443847.3879276439</v>
      </c>
      <c r="BZ34" s="42"/>
      <c r="CA34" s="38" t="str">
        <f t="shared" si="9"/>
        <v>11239</v>
      </c>
      <c r="CB34" s="38" t="str">
        <f t="shared" si="10"/>
        <v>坂戸市</v>
      </c>
      <c r="CC34" s="260">
        <f t="shared" si="11"/>
        <v>3.5987858859730132E-2</v>
      </c>
      <c r="CD34" s="260">
        <f t="shared" si="16"/>
        <v>3.7445191180688848E-2</v>
      </c>
      <c r="CE34" s="260">
        <f t="shared" si="17"/>
        <v>0</v>
      </c>
      <c r="CF34" s="260">
        <f t="shared" si="18"/>
        <v>0</v>
      </c>
      <c r="CG34" s="260">
        <f t="shared" si="19"/>
        <v>0</v>
      </c>
      <c r="CH34" s="260">
        <f t="shared" si="20"/>
        <v>0</v>
      </c>
      <c r="CI34" s="260">
        <f t="shared" si="12"/>
        <v>7.3433050040418973E-2</v>
      </c>
      <c r="CK34" s="20" t="str">
        <f t="shared" si="13"/>
        <v>11239</v>
      </c>
      <c r="CL34" s="20" t="str">
        <f t="shared" si="14"/>
        <v>坂戸市</v>
      </c>
      <c r="CM34" s="20">
        <f>VLOOKUP($CK34&amp;"_"&amp;$AZ$7,データシート1!$A:$BS,MATCH("ca_太陽光発電（10kW未満）",データシート1!$A$1:$BS$1,0),0)</f>
        <v>3148</v>
      </c>
      <c r="CN34" s="20">
        <f>VLOOKUP($CK34&amp;"_"&amp;$AZ$5,データシート1!$A:$BS,MATCH("ab_家庭",データシート1!$A$1:$BS$1,0),0)</f>
        <v>46898</v>
      </c>
      <c r="CO34" s="260">
        <f t="shared" si="15"/>
        <v>6.7124397628896756E-2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23217</v>
      </c>
      <c r="AY35" s="20" t="str">
        <f>IF(IFERROR(比較地域マスタ!$Z28,"")=0,"",IFERROR(比較地域マスタ!$Z28,""))</f>
        <v>江南市</v>
      </c>
      <c r="BC35" s="960" t="str">
        <f t="shared" si="0"/>
        <v>23217</v>
      </c>
      <c r="BD35" s="123" t="str">
        <f t="shared" si="2"/>
        <v>江南市</v>
      </c>
      <c r="BE35" s="40">
        <f>VLOOKUP($BC35&amp;"_"&amp;$AZ$7,データシート1!$A:$BS,MATCH("cb_"&amp;BE$12,データシート1!$A$1:$BS$1,0),0)</f>
        <v>19348.299999999927</v>
      </c>
      <c r="BF35" s="40">
        <f>VLOOKUP($BC35&amp;"_"&amp;$AZ$7,データシート1!$A:$BS,MATCH("cb_"&amp;BF$12,データシート1!$A$1:$BS$1,0),0)</f>
        <v>15811.699999999995</v>
      </c>
      <c r="BG35" s="40">
        <f>VLOOKUP($BC35&amp;"_"&amp;$AZ$7,データシート1!$A:$BS,MATCH("cb_"&amp;BG$12,データシート1!$A$1:$BS$1,0),0)</f>
        <v>0</v>
      </c>
      <c r="BH35" s="40">
        <f>VLOOKUP($BC35&amp;"_"&amp;$AZ$7,データシート1!$A:$BS,MATCH("cb_"&amp;BH$12,データシート1!$A$1:$BS$1,0),0)</f>
        <v>73.8</v>
      </c>
      <c r="BI35" s="40">
        <f>VLOOKUP($BC35&amp;"_"&amp;$AZ$7,データシート1!$A:$BS,MATCH("cb_"&amp;BI$12,データシート1!$A$1:$BS$1,0),0)</f>
        <v>0</v>
      </c>
      <c r="BJ35" s="40">
        <f>VLOOKUP($BC35&amp;"_"&amp;$AZ$7,データシート1!$A:$BS,MATCH("cb_"&amp;BJ$12,データシート1!$A$1:$BS$1,0),0)</f>
        <v>0</v>
      </c>
      <c r="BK35" s="40">
        <f t="shared" si="3"/>
        <v>35233.799999999923</v>
      </c>
      <c r="BL35" s="42"/>
      <c r="BM35" s="960" t="str">
        <f t="shared" si="4"/>
        <v>23217</v>
      </c>
      <c r="BN35" s="123" t="str">
        <f t="shared" si="5"/>
        <v>江南市</v>
      </c>
      <c r="BO35" s="40">
        <f>BE35*VLOOKUP(BO$12,別紙!$B$4:$E$10,MATCH("設備利用率",別紙!$B$4:$E$4,0),0)/100*8760/10^3</f>
        <v>23220.281795999912</v>
      </c>
      <c r="BP35" s="40">
        <f>BF35*VLOOKUP(BP$12,別紙!$B$4:$E$10,MATCH("設備利用率",別紙!$B$4:$E$4,0),0)/100*8760/10^3</f>
        <v>20915.084291999996</v>
      </c>
      <c r="BQ35" s="40">
        <f>BG35*VLOOKUP(BQ$12,別紙!$B$4:$E$10,MATCH("設備利用率",別紙!$B$4:$E$4,0),0)/100*8760/10^3</f>
        <v>0</v>
      </c>
      <c r="BR35" s="40">
        <f>BH35*VLOOKUP(BR$12,別紙!$B$4:$E$10,MATCH("設備利用率",別紙!$B$4:$E$4,0),0)/100*8760/10^3</f>
        <v>387.89279999999997</v>
      </c>
      <c r="BS35" s="40">
        <f>BI35*VLOOKUP(BS$12,別紙!$B$4:$E$10,MATCH("設備利用率",別紙!$B$4:$E$4,0),0)/100*8760/10^3</f>
        <v>0</v>
      </c>
      <c r="BT35" s="40">
        <f>BJ35*VLOOKUP(BT$12,別紙!$B$4:$E$10,MATCH("設備利用率",別紙!$B$4:$E$4,0),0)/100*8760/10^3</f>
        <v>0</v>
      </c>
      <c r="BU35" s="40">
        <f t="shared" si="6"/>
        <v>44523.258887999909</v>
      </c>
      <c r="BV35" s="42"/>
      <c r="BW35" s="38" t="str">
        <f t="shared" si="7"/>
        <v>23217</v>
      </c>
      <c r="BX35" s="38" t="str">
        <f t="shared" si="8"/>
        <v>江南市</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395995.97633822</v>
      </c>
      <c r="BZ35" s="42"/>
      <c r="CA35" s="38" t="str">
        <f t="shared" si="9"/>
        <v>23217</v>
      </c>
      <c r="CB35" s="38" t="str">
        <f t="shared" si="10"/>
        <v>江南市</v>
      </c>
      <c r="CC35" s="260">
        <f t="shared" si="11"/>
        <v>5.8637671045847897E-2</v>
      </c>
      <c r="CD35" s="260">
        <f t="shared" si="16"/>
        <v>5.2816406079178015E-2</v>
      </c>
      <c r="CE35" s="260">
        <f t="shared" si="17"/>
        <v>0</v>
      </c>
      <c r="CF35" s="260">
        <f t="shared" si="18"/>
        <v>9.7953722557196101E-4</v>
      </c>
      <c r="CG35" s="260">
        <f t="shared" si="19"/>
        <v>0</v>
      </c>
      <c r="CH35" s="260">
        <f t="shared" si="20"/>
        <v>0</v>
      </c>
      <c r="CI35" s="260">
        <f t="shared" si="12"/>
        <v>0.11243361435059787</v>
      </c>
      <c r="CK35" s="20" t="str">
        <f t="shared" si="13"/>
        <v>23217</v>
      </c>
      <c r="CL35" s="20" t="str">
        <f t="shared" si="14"/>
        <v>江南市</v>
      </c>
      <c r="CM35" s="20">
        <f>VLOOKUP($CK35&amp;"_"&amp;$AZ$7,データシート1!$A:$BS,MATCH("ca_太陽光発電（10kW未満）",データシート1!$A$1:$BS$1,0),0)</f>
        <v>4190</v>
      </c>
      <c r="CN35" s="20">
        <f>VLOOKUP($CK35&amp;"_"&amp;$AZ$5,データシート1!$A:$BS,MATCH("ab_家庭",データシート1!$A$1:$BS$1,0),0)</f>
        <v>42029</v>
      </c>
      <c r="CO35" s="260">
        <f t="shared" si="15"/>
        <v>9.9693069071355486E-2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27213</v>
      </c>
      <c r="AY36" s="20" t="str">
        <f>IF(IFERROR(比較地域マスタ!$Z29,"")=0,"",IFERROR(比較地域マスタ!$Z29,""))</f>
        <v>泉佐野市</v>
      </c>
      <c r="BC36" s="960" t="str">
        <f t="shared" si="0"/>
        <v>27213</v>
      </c>
      <c r="BD36" s="123" t="str">
        <f t="shared" si="2"/>
        <v>泉佐野市</v>
      </c>
      <c r="BE36" s="40">
        <f>VLOOKUP($BC36&amp;"_"&amp;$AZ$7,データシート1!$A:$BS,MATCH("cb_"&amp;BE$12,データシート1!$A$1:$BS$1,0),0)</f>
        <v>11868.999999999993</v>
      </c>
      <c r="BF36" s="40">
        <f>VLOOKUP($BC36&amp;"_"&amp;$AZ$7,データシート1!$A:$BS,MATCH("cb_"&amp;BF$12,データシート1!$A$1:$BS$1,0),0)</f>
        <v>13848.099999999999</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25717.099999999991</v>
      </c>
      <c r="BL36" s="42"/>
      <c r="BM36" s="960" t="str">
        <f t="shared" si="4"/>
        <v>27213</v>
      </c>
      <c r="BN36" s="123" t="str">
        <f t="shared" si="5"/>
        <v>泉佐野市</v>
      </c>
      <c r="BO36" s="40">
        <f>BE36*VLOOKUP(BO$12,別紙!$B$4:$E$10,MATCH("設備利用率",別紙!$B$4:$E$4,0),0)/100*8760/10^3</f>
        <v>14244.224279999991</v>
      </c>
      <c r="BP36" s="40">
        <f>BF36*VLOOKUP(BP$12,別紙!$B$4:$E$10,MATCH("設備利用率",別紙!$B$4:$E$4,0),0)/100*8760/10^3</f>
        <v>18317.712755999997</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32561.937035999988</v>
      </c>
      <c r="BV36" s="42"/>
      <c r="BW36" s="38" t="str">
        <f t="shared" si="7"/>
        <v>27213</v>
      </c>
      <c r="BX36" s="38" t="str">
        <f t="shared" si="8"/>
        <v>泉佐野市</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668673.76271253661</v>
      </c>
      <c r="BZ36" s="42"/>
      <c r="CA36" s="38" t="str">
        <f t="shared" si="9"/>
        <v>27213</v>
      </c>
      <c r="CB36" s="38" t="str">
        <f t="shared" si="10"/>
        <v>泉佐野市</v>
      </c>
      <c r="CC36" s="260">
        <f t="shared" si="11"/>
        <v>2.1302203068678791E-2</v>
      </c>
      <c r="CD36" s="260">
        <f t="shared" si="16"/>
        <v>2.7394095263574437E-2</v>
      </c>
      <c r="CE36" s="260">
        <f t="shared" si="17"/>
        <v>0</v>
      </c>
      <c r="CF36" s="260">
        <f t="shared" si="18"/>
        <v>0</v>
      </c>
      <c r="CG36" s="260">
        <f t="shared" si="19"/>
        <v>0</v>
      </c>
      <c r="CH36" s="260">
        <f t="shared" si="20"/>
        <v>0</v>
      </c>
      <c r="CI36" s="260">
        <f t="shared" si="12"/>
        <v>4.8696298332253231E-2</v>
      </c>
      <c r="CK36" s="20" t="str">
        <f t="shared" si="13"/>
        <v>27213</v>
      </c>
      <c r="CL36" s="20" t="str">
        <f t="shared" si="14"/>
        <v>泉佐野市</v>
      </c>
      <c r="CM36" s="20">
        <f>VLOOKUP($CK36&amp;"_"&amp;$AZ$7,データシート1!$A:$BS,MATCH("ca_太陽光発電（10kW未満）",データシート1!$A$1:$BS$1,0),0)</f>
        <v>2815</v>
      </c>
      <c r="CN36" s="20">
        <f>VLOOKUP($CK36&amp;"_"&amp;$AZ$5,データシート1!$A:$BS,MATCH("ab_家庭",データシート1!$A$1:$BS$1,0),0)</f>
        <v>47658</v>
      </c>
      <c r="CO36" s="260">
        <f t="shared" si="15"/>
        <v>5.9066683452935496E-2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42205</v>
      </c>
      <c r="AY37" s="20" t="str">
        <f>IF(IFERROR(比較地域マスタ!$Z30,"")=0,"",IFERROR(比較地域マスタ!$Z30,""))</f>
        <v>大村市</v>
      </c>
      <c r="BC37" s="960" t="str">
        <f t="shared" si="0"/>
        <v>42205</v>
      </c>
      <c r="BD37" s="123" t="str">
        <f t="shared" si="2"/>
        <v>大村市</v>
      </c>
      <c r="BE37" s="40">
        <f>VLOOKUP($BC37&amp;"_"&amp;$AZ$7,データシート1!$A:$BS,MATCH("cb_"&amp;BE$12,データシート1!$A$1:$BS$1,0),0)</f>
        <v>27571.032999999941</v>
      </c>
      <c r="BF37" s="40">
        <f>VLOOKUP($BC37&amp;"_"&amp;$AZ$7,データシート1!$A:$BS,MATCH("cb_"&amp;BF$12,データシート1!$A$1:$BS$1,0),0)</f>
        <v>96295.279999999984</v>
      </c>
      <c r="BG37" s="40">
        <f>VLOOKUP($BC37&amp;"_"&amp;$AZ$7,データシート1!$A:$BS,MATCH("cb_"&amp;BG$12,データシート1!$A$1:$BS$1,0),0)</f>
        <v>0</v>
      </c>
      <c r="BH37" s="40">
        <f>VLOOKUP($BC37&amp;"_"&amp;$AZ$7,データシート1!$A:$BS,MATCH("cb_"&amp;BH$12,データシート1!$A$1:$BS$1,0),0)</f>
        <v>49.9</v>
      </c>
      <c r="BI37" s="40">
        <f>VLOOKUP($BC37&amp;"_"&amp;$AZ$7,データシート1!$A:$BS,MATCH("cb_"&amp;BI$12,データシート1!$A$1:$BS$1,0),0)</f>
        <v>0</v>
      </c>
      <c r="BJ37" s="40">
        <f>VLOOKUP($BC37&amp;"_"&amp;$AZ$7,データシート1!$A:$BS,MATCH("cb_"&amp;BJ$12,データシート1!$A$1:$BS$1,0),0)</f>
        <v>250</v>
      </c>
      <c r="BK37" s="40">
        <f t="shared" si="3"/>
        <v>124166.21299999992</v>
      </c>
      <c r="BL37" s="42"/>
      <c r="BM37" s="960" t="str">
        <f t="shared" si="4"/>
        <v>42205</v>
      </c>
      <c r="BN37" s="123" t="str">
        <f t="shared" si="5"/>
        <v>大村市</v>
      </c>
      <c r="BO37" s="40">
        <f>BE37*VLOOKUP(BO$12,別紙!$B$4:$E$10,MATCH("設備利用率",別紙!$B$4:$E$4,0),0)/100*8760/10^3</f>
        <v>33088.548123959932</v>
      </c>
      <c r="BP37" s="40">
        <f>BF37*VLOOKUP(BP$12,別紙!$B$4:$E$10,MATCH("設備利用率",別紙!$B$4:$E$4,0),0)/100*8760/10^3</f>
        <v>127375.54457279996</v>
      </c>
      <c r="BQ37" s="40">
        <f>BG37*VLOOKUP(BQ$12,別紙!$B$4:$E$10,MATCH("設備利用率",別紙!$B$4:$E$4,0),0)/100*8760/10^3</f>
        <v>0</v>
      </c>
      <c r="BR37" s="40">
        <f>BH37*VLOOKUP(BR$12,別紙!$B$4:$E$10,MATCH("設備利用率",別紙!$B$4:$E$4,0),0)/100*8760/10^3</f>
        <v>262.27440000000001</v>
      </c>
      <c r="BS37" s="40">
        <f>BI37*VLOOKUP(BS$12,別紙!$B$4:$E$10,MATCH("設備利用率",別紙!$B$4:$E$4,0),0)/100*8760/10^3</f>
        <v>0</v>
      </c>
      <c r="BT37" s="40">
        <f>BJ37*VLOOKUP(BT$12,別紙!$B$4:$E$10,MATCH("設備利用率",別紙!$B$4:$E$4,0),0)/100*8760/10^3</f>
        <v>1752</v>
      </c>
      <c r="BU37" s="40">
        <f t="shared" si="6"/>
        <v>162478.3670967599</v>
      </c>
      <c r="BV37" s="42"/>
      <c r="BW37" s="38" t="str">
        <f t="shared" si="7"/>
        <v>42205</v>
      </c>
      <c r="BX37" s="38" t="str">
        <f t="shared" si="8"/>
        <v>大村市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549769.15687545447</v>
      </c>
      <c r="BZ37" s="42"/>
      <c r="CA37" s="38" t="str">
        <f t="shared" si="9"/>
        <v>42205</v>
      </c>
      <c r="CB37" s="38" t="str">
        <f t="shared" si="10"/>
        <v>大村市</v>
      </c>
      <c r="CC37" s="260">
        <f t="shared" si="11"/>
        <v>6.0186257650419378E-2</v>
      </c>
      <c r="CD37" s="260">
        <f t="shared" si="16"/>
        <v>0.23168914257890208</v>
      </c>
      <c r="CE37" s="260">
        <f t="shared" si="17"/>
        <v>0</v>
      </c>
      <c r="CF37" s="260">
        <f t="shared" si="18"/>
        <v>4.7706277574865129E-4</v>
      </c>
      <c r="CG37" s="260">
        <f t="shared" si="19"/>
        <v>0</v>
      </c>
      <c r="CH37" s="260">
        <f t="shared" si="20"/>
        <v>3.1867920891693467E-3</v>
      </c>
      <c r="CI37" s="260">
        <f t="shared" si="12"/>
        <v>0.29553925509423951</v>
      </c>
      <c r="CK37" s="20" t="str">
        <f t="shared" si="13"/>
        <v>42205</v>
      </c>
      <c r="CL37" s="20" t="str">
        <f t="shared" si="14"/>
        <v>大村市</v>
      </c>
      <c r="CM37" s="20">
        <f>VLOOKUP($CK37&amp;"_"&amp;$AZ$7,データシート1!$A:$BS,MATCH("ca_太陽光発電（10kW未満）",データシート1!$A$1:$BS$1,0),0)</f>
        <v>5612</v>
      </c>
      <c r="CN37" s="20">
        <f>VLOOKUP($CK37&amp;"_"&amp;$AZ$5,データシート1!$A:$BS,MATCH("ab_家庭",データシート1!$A$1:$BS$1,0),0)</f>
        <v>44725</v>
      </c>
      <c r="CO37" s="260">
        <f t="shared" si="15"/>
        <v>0.12547792062604807</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20217</v>
      </c>
      <c r="AY38" s="20" t="str">
        <f>IF(IFERROR(比較地域マスタ!$Z31,"")=0,"",IFERROR(比較地域マスタ!$Z31,""))</f>
        <v>佐久市</v>
      </c>
      <c r="BC38" s="960" t="str">
        <f t="shared" si="0"/>
        <v>20217</v>
      </c>
      <c r="BD38" s="123" t="str">
        <f t="shared" si="2"/>
        <v>佐久市</v>
      </c>
      <c r="BE38" s="40">
        <f>VLOOKUP($BC38&amp;"_"&amp;$AZ$7,データシート1!$A:$BS,MATCH("cb_"&amp;BE$12,データシート1!$A$1:$BS$1,0),0)</f>
        <v>28646.900000000074</v>
      </c>
      <c r="BF38" s="40">
        <f>VLOOKUP($BC38&amp;"_"&amp;$AZ$7,データシート1!$A:$BS,MATCH("cb_"&amp;BF$12,データシート1!$A$1:$BS$1,0),0)</f>
        <v>106319.59999999982</v>
      </c>
      <c r="BG38" s="40">
        <f>VLOOKUP($BC38&amp;"_"&amp;$AZ$7,データシート1!$A:$BS,MATCH("cb_"&amp;BG$12,データシート1!$A$1:$BS$1,0),0)</f>
        <v>0</v>
      </c>
      <c r="BH38" s="40">
        <f>VLOOKUP($BC38&amp;"_"&amp;$AZ$7,データシート1!$A:$BS,MATCH("cb_"&amp;BH$12,データシート1!$A$1:$BS$1,0),0)</f>
        <v>533</v>
      </c>
      <c r="BI38" s="40">
        <f>VLOOKUP($BC38&amp;"_"&amp;$AZ$7,データシート1!$A:$BS,MATCH("cb_"&amp;BI$12,データシート1!$A$1:$BS$1,0),0)</f>
        <v>0</v>
      </c>
      <c r="BJ38" s="40">
        <f>VLOOKUP($BC38&amp;"_"&amp;$AZ$7,データシート1!$A:$BS,MATCH("cb_"&amp;BJ$12,データシート1!$A$1:$BS$1,0),0)</f>
        <v>1114.5820000000001</v>
      </c>
      <c r="BK38" s="40">
        <f t="shared" si="3"/>
        <v>136614.08199999988</v>
      </c>
      <c r="BL38" s="42"/>
      <c r="BM38" s="960" t="str">
        <f t="shared" si="4"/>
        <v>20217</v>
      </c>
      <c r="BN38" s="123" t="str">
        <f t="shared" si="5"/>
        <v>佐久市</v>
      </c>
      <c r="BO38" s="40">
        <f>BE38*VLOOKUP(BO$12,別紙!$B$4:$E$10,MATCH("設備利用率",別紙!$B$4:$E$4,0),0)/100*8760/10^3</f>
        <v>34379.717628000086</v>
      </c>
      <c r="BP38" s="40">
        <f>BF38*VLOOKUP(BP$12,別紙!$B$4:$E$10,MATCH("設備利用率",別紙!$B$4:$E$4,0),0)/100*8760/10^3</f>
        <v>140635.31409599975</v>
      </c>
      <c r="BQ38" s="40">
        <f>BG38*VLOOKUP(BQ$12,別紙!$B$4:$E$10,MATCH("設備利用率",別紙!$B$4:$E$4,0),0)/100*8760/10^3</f>
        <v>0</v>
      </c>
      <c r="BR38" s="40">
        <f>BH38*VLOOKUP(BR$12,別紙!$B$4:$E$10,MATCH("設備利用率",別紙!$B$4:$E$4,0),0)/100*8760/10^3</f>
        <v>2801.4479999999999</v>
      </c>
      <c r="BS38" s="40">
        <f>BI38*VLOOKUP(BS$12,別紙!$B$4:$E$10,MATCH("設備利用率",別紙!$B$4:$E$4,0),0)/100*8760/10^3</f>
        <v>0</v>
      </c>
      <c r="BT38" s="40">
        <f>BJ38*VLOOKUP(BT$12,別紙!$B$4:$E$10,MATCH("設備利用率",別紙!$B$4:$E$4,0),0)/100*8760/10^3</f>
        <v>7810.9906560000018</v>
      </c>
      <c r="BU38" s="40">
        <f t="shared" si="6"/>
        <v>185627.47037999984</v>
      </c>
      <c r="BV38" s="42"/>
      <c r="BW38" s="38" t="str">
        <f t="shared" si="7"/>
        <v>20217</v>
      </c>
      <c r="BX38" s="38" t="str">
        <f t="shared" si="8"/>
        <v>佐久市</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590844.37099047902</v>
      </c>
      <c r="BZ38" s="42"/>
      <c r="CA38" s="38" t="str">
        <f t="shared" si="9"/>
        <v>20217</v>
      </c>
      <c r="CB38" s="38" t="str">
        <f t="shared" si="10"/>
        <v>佐久市</v>
      </c>
      <c r="CC38" s="260">
        <f t="shared" si="11"/>
        <v>5.8187433639025204E-2</v>
      </c>
      <c r="CD38" s="260">
        <f t="shared" si="16"/>
        <v>0.23802429370739656</v>
      </c>
      <c r="CE38" s="260">
        <f t="shared" si="17"/>
        <v>0</v>
      </c>
      <c r="CF38" s="260">
        <f t="shared" si="18"/>
        <v>4.7414313100820641E-3</v>
      </c>
      <c r="CG38" s="260">
        <f t="shared" si="19"/>
        <v>0</v>
      </c>
      <c r="CH38" s="260">
        <f t="shared" si="20"/>
        <v>1.3220047510828989E-2</v>
      </c>
      <c r="CI38" s="260">
        <f t="shared" si="12"/>
        <v>0.3141732061673328</v>
      </c>
      <c r="CK38" s="20" t="str">
        <f t="shared" si="13"/>
        <v>20217</v>
      </c>
      <c r="CL38" s="20" t="str">
        <f t="shared" si="14"/>
        <v>佐久市</v>
      </c>
      <c r="CM38" s="20">
        <f>VLOOKUP($CK38&amp;"_"&amp;$AZ$7,データシート1!$A:$BS,MATCH("ca_太陽光発電（10kW未満）",データシート1!$A$1:$BS$1,0),0)</f>
        <v>5980</v>
      </c>
      <c r="CN38" s="20">
        <f>VLOOKUP($CK38&amp;"_"&amp;$AZ$5,データシート1!$A:$BS,MATCH("ab_家庭",データシート1!$A$1:$BS$1,0),0)</f>
        <v>42715</v>
      </c>
      <c r="CO38" s="260">
        <f t="shared" si="15"/>
        <v>0.13999765890202506</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01224</v>
      </c>
      <c r="AY39" s="20" t="str">
        <f>IF(IFERROR(比較地域マスタ!$Z32,"")=0,"",IFERROR(比較地域マスタ!$Z32,""))</f>
        <v>千歳市</v>
      </c>
      <c r="BC39" s="960" t="str">
        <f t="shared" si="0"/>
        <v>01224</v>
      </c>
      <c r="BD39" s="123" t="str">
        <f t="shared" si="2"/>
        <v>千歳市</v>
      </c>
      <c r="BE39" s="40">
        <f>VLOOKUP($BC39&amp;"_"&amp;$AZ$7,データシート1!$A:$BS,MATCH("cb_"&amp;BE$12,データシート1!$A$1:$BS$1,0),0)</f>
        <v>4968.8810000000049</v>
      </c>
      <c r="BF39" s="40">
        <f>VLOOKUP($BC39&amp;"_"&amp;$AZ$7,データシート1!$A:$BS,MATCH("cb_"&amp;BF$12,データシート1!$A$1:$BS$1,0),0)</f>
        <v>70137.700000000026</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28.5</v>
      </c>
      <c r="BK39" s="40">
        <f t="shared" si="3"/>
        <v>75135.081000000035</v>
      </c>
      <c r="BL39" s="42"/>
      <c r="BM39" s="960" t="str">
        <f t="shared" si="4"/>
        <v>01224</v>
      </c>
      <c r="BN39" s="123" t="str">
        <f t="shared" si="5"/>
        <v>千歳市</v>
      </c>
      <c r="BO39" s="40">
        <f>BE39*VLOOKUP(BO$12,別紙!$B$4:$E$10,MATCH("設備利用率",別紙!$B$4:$E$4,0),0)/100*8760/10^3</f>
        <v>5963.2534657200049</v>
      </c>
      <c r="BP39" s="40">
        <f>BF39*VLOOKUP(BP$12,別紙!$B$4:$E$10,MATCH("設備利用率",別紙!$B$4:$E$4,0),0)/100*8760/10^3</f>
        <v>92775.344052000044</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199.72800000000001</v>
      </c>
      <c r="BU39" s="40">
        <f t="shared" si="6"/>
        <v>98938.325517720048</v>
      </c>
      <c r="BV39" s="42"/>
      <c r="BW39" s="38" t="str">
        <f t="shared" si="7"/>
        <v>01224</v>
      </c>
      <c r="BX39" s="38" t="str">
        <f t="shared" si="8"/>
        <v>千歳市</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675461.73792738002</v>
      </c>
      <c r="BZ39" s="42"/>
      <c r="CA39" s="38" t="str">
        <f t="shared" si="9"/>
        <v>01224</v>
      </c>
      <c r="CB39" s="38" t="str">
        <f t="shared" si="10"/>
        <v>千歳市</v>
      </c>
      <c r="CC39" s="260">
        <f t="shared" si="11"/>
        <v>8.8284104500396202E-3</v>
      </c>
      <c r="CD39" s="260">
        <f t="shared" si="16"/>
        <v>0.13735099835066375</v>
      </c>
      <c r="CE39" s="260">
        <f t="shared" si="17"/>
        <v>0</v>
      </c>
      <c r="CF39" s="260">
        <f t="shared" si="18"/>
        <v>0</v>
      </c>
      <c r="CG39" s="260">
        <f t="shared" si="19"/>
        <v>0</v>
      </c>
      <c r="CH39" s="260">
        <f t="shared" si="20"/>
        <v>2.9569106403103633E-4</v>
      </c>
      <c r="CI39" s="260">
        <f t="shared" si="12"/>
        <v>0.14647509986473442</v>
      </c>
      <c r="CK39" s="20" t="str">
        <f t="shared" si="13"/>
        <v>01224</v>
      </c>
      <c r="CL39" s="20" t="str">
        <f t="shared" si="14"/>
        <v>千歳市</v>
      </c>
      <c r="CM39" s="20">
        <f>VLOOKUP($CK39&amp;"_"&amp;$AZ$7,データシート1!$A:$BS,MATCH("ca_太陽光発電（10kW未満）",データシート1!$A$1:$BS$1,0),0)</f>
        <v>1077</v>
      </c>
      <c r="CN39" s="20">
        <f>VLOOKUP($CK39&amp;"_"&amp;$AZ$5,データシート1!$A:$BS,MATCH("ab_家庭",データシート1!$A$1:$BS$1,0),0)</f>
        <v>50961</v>
      </c>
      <c r="CO39" s="260">
        <f t="shared" si="15"/>
        <v>2.1133808206275386E-2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33203</v>
      </c>
      <c r="AY40" s="20" t="str">
        <f>IF(IFERROR(比較地域マスタ!$Z33,"")=0,"",IFERROR(比較地域マスタ!$Z33,""))</f>
        <v>津山市</v>
      </c>
      <c r="BC40" s="960" t="str">
        <f t="shared" si="0"/>
        <v>33203</v>
      </c>
      <c r="BD40" s="123" t="str">
        <f t="shared" si="2"/>
        <v>津山市</v>
      </c>
      <c r="BE40" s="40">
        <f>VLOOKUP($BC40&amp;"_"&amp;$AZ$7,データシート1!$A:$BS,MATCH("cb_"&amp;BE$12,データシート1!$A$1:$BS$1,0),0)</f>
        <v>17292.732999999949</v>
      </c>
      <c r="BF40" s="40">
        <f>VLOOKUP($BC40&amp;"_"&amp;$AZ$7,データシート1!$A:$BS,MATCH("cb_"&amp;BF$12,データシート1!$A$1:$BS$1,0),0)</f>
        <v>108856.27499999983</v>
      </c>
      <c r="BG40" s="40">
        <f>VLOOKUP($BC40&amp;"_"&amp;$AZ$7,データシート1!$A:$BS,MATCH("cb_"&amp;BG$12,データシート1!$A$1:$BS$1,0),0)</f>
        <v>0</v>
      </c>
      <c r="BH40" s="40">
        <f>VLOOKUP($BC40&amp;"_"&amp;$AZ$7,データシート1!$A:$BS,MATCH("cb_"&amp;BH$12,データシート1!$A$1:$BS$1,0),0)</f>
        <v>1937</v>
      </c>
      <c r="BI40" s="40">
        <f>VLOOKUP($BC40&amp;"_"&amp;$AZ$7,データシート1!$A:$BS,MATCH("cb_"&amp;BI$12,データシート1!$A$1:$BS$1,0),0)</f>
        <v>0</v>
      </c>
      <c r="BJ40" s="40">
        <f>VLOOKUP($BC40&amp;"_"&amp;$AZ$7,データシート1!$A:$BS,MATCH("cb_"&amp;BJ$12,データシート1!$A$1:$BS$1,0),0)</f>
        <v>1179.95</v>
      </c>
      <c r="BK40" s="40">
        <f t="shared" si="3"/>
        <v>129265.95799999978</v>
      </c>
      <c r="BL40" s="42"/>
      <c r="BM40" s="960" t="str">
        <f t="shared" si="4"/>
        <v>33203</v>
      </c>
      <c r="BN40" s="123" t="str">
        <f t="shared" si="5"/>
        <v>津山市</v>
      </c>
      <c r="BO40" s="40">
        <f>BE40*VLOOKUP(BO$12,別紙!$B$4:$E$10,MATCH("設備利用率",別紙!$B$4:$E$4,0),0)/100*8760/10^3</f>
        <v>20753.354727959933</v>
      </c>
      <c r="BP40" s="40">
        <f>BF40*VLOOKUP(BP$12,別紙!$B$4:$E$10,MATCH("設備利用率",別紙!$B$4:$E$4,0),0)/100*8760/10^3</f>
        <v>143990.72631899978</v>
      </c>
      <c r="BQ40" s="40">
        <f>BG40*VLOOKUP(BQ$12,別紙!$B$4:$E$10,MATCH("設備利用率",別紙!$B$4:$E$4,0),0)/100*8760/10^3</f>
        <v>0</v>
      </c>
      <c r="BR40" s="40">
        <f>BH40*VLOOKUP(BR$12,別紙!$B$4:$E$10,MATCH("設備利用率",別紙!$B$4:$E$4,0),0)/100*8760/10^3</f>
        <v>10180.871999999999</v>
      </c>
      <c r="BS40" s="40">
        <f>BI40*VLOOKUP(BS$12,別紙!$B$4:$E$10,MATCH("設備利用率",別紙!$B$4:$E$4,0),0)/100*8760/10^3</f>
        <v>0</v>
      </c>
      <c r="BT40" s="40">
        <f>BJ40*VLOOKUP(BT$12,別紙!$B$4:$E$10,MATCH("設備利用率",別紙!$B$4:$E$4,0),0)/100*8760/10^3</f>
        <v>8269.0896000000012</v>
      </c>
      <c r="BU40" s="40">
        <f t="shared" si="6"/>
        <v>183194.04264695972</v>
      </c>
      <c r="BV40" s="42"/>
      <c r="BW40" s="38" t="str">
        <f t="shared" si="7"/>
        <v>33203</v>
      </c>
      <c r="BX40" s="38" t="str">
        <f t="shared" si="8"/>
        <v>津山市</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690644.49729543924</v>
      </c>
      <c r="BZ40" s="42"/>
      <c r="CA40" s="38" t="str">
        <f t="shared" si="9"/>
        <v>33203</v>
      </c>
      <c r="CB40" s="38" t="str">
        <f t="shared" si="10"/>
        <v>津山市</v>
      </c>
      <c r="CC40" s="260">
        <f t="shared" si="11"/>
        <v>3.0049258061462848E-2</v>
      </c>
      <c r="CD40" s="260">
        <f t="shared" si="16"/>
        <v>0.20848747348725258</v>
      </c>
      <c r="CE40" s="260">
        <f t="shared" si="17"/>
        <v>0</v>
      </c>
      <c r="CF40" s="260">
        <f t="shared" si="18"/>
        <v>1.4741117955573741E-2</v>
      </c>
      <c r="CG40" s="260">
        <f t="shared" si="19"/>
        <v>0</v>
      </c>
      <c r="CH40" s="260">
        <f t="shared" si="20"/>
        <v>1.1973004392826872E-2</v>
      </c>
      <c r="CI40" s="260">
        <f t="shared" si="12"/>
        <v>0.26525085389711606</v>
      </c>
      <c r="CK40" s="20" t="str">
        <f t="shared" si="13"/>
        <v>33203</v>
      </c>
      <c r="CL40" s="20" t="str">
        <f t="shared" si="14"/>
        <v>津山市</v>
      </c>
      <c r="CM40" s="20">
        <f>VLOOKUP($CK40&amp;"_"&amp;$AZ$7,データシート1!$A:$BS,MATCH("ca_太陽光発電（10kW未満）",データシート1!$A$1:$BS$1,0),0)</f>
        <v>3461</v>
      </c>
      <c r="CN40" s="20">
        <f>VLOOKUP($CK40&amp;"_"&amp;$AZ$5,データシート1!$A:$BS,MATCH("ab_家庭",データシート1!$A$1:$BS$1,0),0)</f>
        <v>45643</v>
      </c>
      <c r="CO40" s="260">
        <f t="shared" si="15"/>
        <v>7.5827618692899237E-2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06204</v>
      </c>
      <c r="AY41" s="20" t="str">
        <f>IF(IFERROR(比較地域マスタ!$Z34,"")=0,"",IFERROR(比較地域マスタ!$Z34,""))</f>
        <v>酒田市</v>
      </c>
      <c r="BC41" s="960" t="str">
        <f t="shared" si="0"/>
        <v>06204</v>
      </c>
      <c r="BD41" s="123" t="str">
        <f t="shared" si="2"/>
        <v>酒田市</v>
      </c>
      <c r="BE41" s="40">
        <f>VLOOKUP($BC41&amp;"_"&amp;$AZ$7,データシート1!$A:$BS,MATCH("cb_"&amp;BE$12,データシート1!$A$1:$BS$1,0),0)</f>
        <v>6791.3999999999915</v>
      </c>
      <c r="BF41" s="40">
        <f>VLOOKUP($BC41&amp;"_"&amp;$AZ$7,データシート1!$A:$BS,MATCH("cb_"&amp;BF$12,データシート1!$A$1:$BS$1,0),0)</f>
        <v>36044.300000000003</v>
      </c>
      <c r="BG41" s="40">
        <f>VLOOKUP($BC41&amp;"_"&amp;$AZ$7,データシート1!$A:$BS,MATCH("cb_"&amp;BG$12,データシート1!$A$1:$BS$1,0),0)</f>
        <v>46089.5</v>
      </c>
      <c r="BH41" s="40">
        <f>VLOOKUP($BC41&amp;"_"&amp;$AZ$7,データシート1!$A:$BS,MATCH("cb_"&amp;BH$12,データシート1!$A$1:$BS$1,0),0)</f>
        <v>610</v>
      </c>
      <c r="BI41" s="40">
        <f>VLOOKUP($BC41&amp;"_"&amp;$AZ$7,データシート1!$A:$BS,MATCH("cb_"&amp;BI$12,データシート1!$A$1:$BS$1,0),0)</f>
        <v>0</v>
      </c>
      <c r="BJ41" s="40">
        <f>VLOOKUP($BC41&amp;"_"&amp;$AZ$7,データシート1!$A:$BS,MATCH("cb_"&amp;BJ$12,データシート1!$A$1:$BS$1,0),0)</f>
        <v>50363.9</v>
      </c>
      <c r="BK41" s="40">
        <f t="shared" si="3"/>
        <v>139899.1</v>
      </c>
      <c r="BL41" s="42"/>
      <c r="BM41" s="960" t="str">
        <f t="shared" si="4"/>
        <v>06204</v>
      </c>
      <c r="BN41" s="123" t="str">
        <f t="shared" si="5"/>
        <v>酒田市</v>
      </c>
      <c r="BO41" s="40">
        <f>BE41*VLOOKUP(BO$12,別紙!$B$4:$E$10,MATCH("設備利用率",別紙!$B$4:$E$4,0),0)/100*8760/10^3</f>
        <v>8150.4949679999891</v>
      </c>
      <c r="BP41" s="40">
        <f>BF41*VLOOKUP(BP$12,別紙!$B$4:$E$10,MATCH("設備利用率",別紙!$B$4:$E$4,0),0)/100*8760/10^3</f>
        <v>47677.958268000009</v>
      </c>
      <c r="BQ41" s="40">
        <f>BG41*VLOOKUP(BQ$12,別紙!$B$4:$E$10,MATCH("設備利用率",別紙!$B$4:$E$4,0),0)/100*8760/10^3</f>
        <v>100128.51696000001</v>
      </c>
      <c r="BR41" s="40">
        <f>BH41*VLOOKUP(BR$12,別紙!$B$4:$E$10,MATCH("設備利用率",別紙!$B$4:$E$4,0),0)/100*8760/10^3</f>
        <v>3206.16</v>
      </c>
      <c r="BS41" s="40">
        <f>BI41*VLOOKUP(BS$12,別紙!$B$4:$E$10,MATCH("設備利用率",別紙!$B$4:$E$4,0),0)/100*8760/10^3</f>
        <v>0</v>
      </c>
      <c r="BT41" s="40">
        <f>BJ41*VLOOKUP(BT$12,別紙!$B$4:$E$10,MATCH("設備利用率",別紙!$B$4:$E$4,0),0)/100*8760/10^3</f>
        <v>352950.21120000002</v>
      </c>
      <c r="BU41" s="40">
        <f t="shared" si="6"/>
        <v>512113.341396</v>
      </c>
      <c r="BV41" s="42"/>
      <c r="BW41" s="38" t="str">
        <f t="shared" si="7"/>
        <v>06204</v>
      </c>
      <c r="BX41" s="38" t="str">
        <f t="shared" si="8"/>
        <v>酒田市</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634455.94786092034</v>
      </c>
      <c r="BZ41" s="42"/>
      <c r="CA41" s="38" t="str">
        <f t="shared" si="9"/>
        <v>06204</v>
      </c>
      <c r="CB41" s="38" t="str">
        <f t="shared" si="10"/>
        <v>酒田市</v>
      </c>
      <c r="CC41" s="260">
        <f t="shared" si="11"/>
        <v>1.2846431648216916E-2</v>
      </c>
      <c r="CD41" s="260">
        <f t="shared" si="16"/>
        <v>7.5147783591196685E-2</v>
      </c>
      <c r="CE41" s="260">
        <f t="shared" si="17"/>
        <v>0.15781791832448747</v>
      </c>
      <c r="CF41" s="260">
        <f t="shared" si="18"/>
        <v>5.0534004934615654E-3</v>
      </c>
      <c r="CG41" s="260">
        <f t="shared" si="19"/>
        <v>0</v>
      </c>
      <c r="CH41" s="260">
        <f t="shared" si="20"/>
        <v>0.55630373139376821</v>
      </c>
      <c r="CI41" s="260">
        <f t="shared" si="12"/>
        <v>0.80716926545113077</v>
      </c>
      <c r="CK41" s="20" t="str">
        <f t="shared" si="13"/>
        <v>06204</v>
      </c>
      <c r="CL41" s="20" t="str">
        <f t="shared" si="14"/>
        <v>酒田市</v>
      </c>
      <c r="CM41" s="20">
        <f>VLOOKUP($CK41&amp;"_"&amp;$AZ$7,データシート1!$A:$BS,MATCH("ca_太陽光発電（10kW未満）",データシート1!$A$1:$BS$1,0),0)</f>
        <v>1447</v>
      </c>
      <c r="CN41" s="20">
        <f>VLOOKUP($CK41&amp;"_"&amp;$AZ$5,データシート1!$A:$BS,MATCH("ab_家庭",データシート1!$A$1:$BS$1,0),0)</f>
        <v>42493</v>
      </c>
      <c r="CO41" s="260">
        <f t="shared" si="15"/>
        <v>3.4052667498176169E-2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47355</v>
      </c>
      <c r="AY72" s="20" t="str">
        <f>IF(IFERROR(比較地域マスタ!$AE7,"")=0,"",IFERROR(比較地域マスタ!$AE7,""))</f>
        <v>粟国村</v>
      </c>
      <c r="AZ72" s="18"/>
      <c r="BA72" s="24">
        <v>1</v>
      </c>
      <c r="BB72" s="24">
        <v>1</v>
      </c>
      <c r="BC72" s="20" t="str">
        <f>AX72</f>
        <v>47355</v>
      </c>
      <c r="BD72" s="20" t="str">
        <f>AY72</f>
        <v>粟国村</v>
      </c>
      <c r="BE72" s="953">
        <f>VLOOKUP(BC72&amp;"_令和4年度",データシート3!A:AB,MATCH("ea_"&amp;"太陽光（建物系）"&amp;"_年間発電",データシート3!$A$1:$AB$1,0),0)/10^3+VLOOKUP(BC72&amp;"_令和4年度",データシート3!A:AB,MATCH("ea_"&amp;"太陽光（土地系）"&amp;"_年間発電",データシート3!$A$1:$AB$1,0),0)/10^3</f>
        <v>70621.245999999999</v>
      </c>
      <c r="BF72" s="953">
        <f>VLOOKUP(BC72&amp;"_令和4年度",データシート3!A:AB,MATCH("ea_"&amp;"風力（陸上）"&amp;"_年間発電",データシート3!$A$1:$AB$1,0),0)/10^3</f>
        <v>26975.156999999999</v>
      </c>
      <c r="BG72" s="953">
        <f>VLOOKUP(BC72&amp;"_令和4年度",データシート3!A:AB,MATCH("ea_"&amp;"中小水（河川）"&amp;"_年間発電",データシート3!$A$1:$AB$1,0),0)/10^3+VLOOKUP(BC72&amp;"_令和4年度",データシート3!A:AB,MATCH("ea_"&amp;"中小水（農業用水路）"&amp;"_年間発電",データシート3!$A$1:$AB$1,0),0)/10^3</f>
        <v>0</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97596.402999999991</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3670.0882824069481</v>
      </c>
      <c r="BK72" s="953">
        <f t="shared" ref="BK72:BK103" si="21">BI72-BJ72</f>
        <v>93926.31471759305</v>
      </c>
      <c r="BL72" s="953">
        <f t="shared" ref="BL72:BL103" si="22">IF(BK72&gt;0,0,BK72)</f>
        <v>0</v>
      </c>
      <c r="BM72" s="953">
        <f t="shared" ref="BM72:BM103" si="23">IF(BK72&gt;0,BK72,0)</f>
        <v>93926.31471759305</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47315</v>
      </c>
      <c r="AY73" s="20" t="str">
        <f>IF(IFERROR(比較地域マスタ!$AE8,"")=0,"",IFERROR(比較地域マスタ!$AE8,""))</f>
        <v>伊江村</v>
      </c>
      <c r="AZ73" s="18"/>
      <c r="BA73" s="24">
        <v>2</v>
      </c>
      <c r="BB73" s="24">
        <v>1</v>
      </c>
      <c r="BC73" s="20" t="str">
        <f t="shared" ref="BC73:BC136" si="24">AX73</f>
        <v>47315</v>
      </c>
      <c r="BD73" s="20" t="str">
        <f t="shared" ref="BD73:BD136" si="25">AY73</f>
        <v>伊江村</v>
      </c>
      <c r="BE73" s="953">
        <f>VLOOKUP(BC73&amp;"_令和4年度",データシート3!A:AB,MATCH("ea_"&amp;"太陽光（建物系）"&amp;"_年間発電",データシート3!$A$1:$AB$1,0),0)/10^3+VLOOKUP(BC73&amp;"_令和4年度",データシート3!A:AB,MATCH("ea_"&amp;"太陽光（土地系）"&amp;"_年間発電",データシート3!$A$1:$AB$1,0),0)/10^3</f>
        <v>508248.9</v>
      </c>
      <c r="BF73" s="953">
        <f>VLOOKUP(BC73&amp;"_令和4年度",データシート3!A:AB,MATCH("ea_"&amp;"風力（陸上）"&amp;"_年間発電",データシート3!$A$1:$AB$1,0),0)/10^3</f>
        <v>24024.544000000005</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532273.44400000002</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18384.176398165051</v>
      </c>
      <c r="BK73" s="953">
        <f t="shared" si="21"/>
        <v>513889.26760183496</v>
      </c>
      <c r="BL73" s="953">
        <f t="shared" si="22"/>
        <v>0</v>
      </c>
      <c r="BM73" s="953">
        <f t="shared" si="23"/>
        <v>513889.26760183496</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47207</v>
      </c>
      <c r="AY74" s="20" t="str">
        <f>IF(IFERROR(比較地域マスタ!$AE9,"")=0,"",IFERROR(比較地域マスタ!$AE9,""))</f>
        <v>石垣市</v>
      </c>
      <c r="AZ74" s="18"/>
      <c r="BA74" s="24">
        <v>3</v>
      </c>
      <c r="BB74" s="24">
        <v>1</v>
      </c>
      <c r="BC74" s="20" t="str">
        <f t="shared" si="24"/>
        <v>47207</v>
      </c>
      <c r="BD74" s="20" t="str">
        <f t="shared" si="25"/>
        <v>石垣市</v>
      </c>
      <c r="BE74" s="953">
        <f>VLOOKUP(BC74&amp;"_令和4年度",データシート3!A:AB,MATCH("ea_"&amp;"太陽光（建物系）"&amp;"_年間発電",データシート3!$A$1:$AB$1,0),0)/10^3+VLOOKUP(BC74&amp;"_令和4年度",データシート3!A:AB,MATCH("ea_"&amp;"太陽光（土地系）"&amp;"_年間発電",データシート3!$A$1:$AB$1,0),0)/10^3</f>
        <v>2661034.6150000002</v>
      </c>
      <c r="BF74" s="953">
        <f>VLOOKUP(BC74&amp;"_令和4年度",データシート3!A:AB,MATCH("ea_"&amp;"風力（陸上）"&amp;"_年間発電",データシート3!$A$1:$AB$1,0),0)/10^3</f>
        <v>1129570.8870000001</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3790605.5020000003</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240948.41562764405</v>
      </c>
      <c r="BK74" s="953">
        <f t="shared" si="21"/>
        <v>3549657.0863723564</v>
      </c>
      <c r="BL74" s="953">
        <f t="shared" si="22"/>
        <v>0</v>
      </c>
      <c r="BM74" s="953">
        <f t="shared" si="23"/>
        <v>3549657.0863723564</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47360</v>
      </c>
      <c r="AY75" s="20" t="str">
        <f>IF(IFERROR(比較地域マスタ!$AE10,"")=0,"",IFERROR(比較地域マスタ!$AE10,""))</f>
        <v>伊是名村</v>
      </c>
      <c r="AZ75" s="18"/>
      <c r="BA75" s="24">
        <v>4</v>
      </c>
      <c r="BB75" s="24">
        <v>1</v>
      </c>
      <c r="BC75" s="20" t="str">
        <f t="shared" si="24"/>
        <v>47360</v>
      </c>
      <c r="BD75" s="20" t="str">
        <f t="shared" si="25"/>
        <v>伊是名村</v>
      </c>
      <c r="BE75" s="953">
        <f>VLOOKUP(BC75&amp;"_令和4年度",データシート3!A:AB,MATCH("ea_"&amp;"太陽光（建物系）"&amp;"_年間発電",データシート3!$A$1:$AB$1,0),0)/10^3+VLOOKUP(BC75&amp;"_令和4年度",データシート3!A:AB,MATCH("ea_"&amp;"太陽光（土地系）"&amp;"_年間発電",データシート3!$A$1:$AB$1,0),0)/10^3</f>
        <v>225367.45499999996</v>
      </c>
      <c r="BF75" s="953">
        <f>VLOOKUP(BC75&amp;"_令和4年度",データシート3!A:AB,MATCH("ea_"&amp;"風力（陸上）"&amp;"_年間発電",データシート3!$A$1:$AB$1,0),0)/10^3</f>
        <v>47156.678</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272524.13299999997</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6140.7460910232739</v>
      </c>
      <c r="BK75" s="953">
        <f t="shared" si="21"/>
        <v>266383.38690897671</v>
      </c>
      <c r="BL75" s="953">
        <f t="shared" si="22"/>
        <v>0</v>
      </c>
      <c r="BM75" s="953">
        <f t="shared" si="23"/>
        <v>266383.38690897671</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47210</v>
      </c>
      <c r="AY76" s="20" t="str">
        <f>IF(IFERROR(比較地域マスタ!$AE11,"")=0,"",IFERROR(比較地域マスタ!$AE11,""))</f>
        <v>糸満市</v>
      </c>
      <c r="AZ76" s="18"/>
      <c r="BA76" s="24">
        <v>5</v>
      </c>
      <c r="BB76" s="24">
        <v>1</v>
      </c>
      <c r="BC76" s="20" t="str">
        <f t="shared" si="24"/>
        <v>47210</v>
      </c>
      <c r="BD76" s="20" t="str">
        <f t="shared" si="25"/>
        <v>糸満市</v>
      </c>
      <c r="BE76" s="953">
        <f>VLOOKUP(BC76&amp;"_令和4年度",データシート3!A:AB,MATCH("ea_"&amp;"太陽光（建物系）"&amp;"_年間発電",データシート3!$A$1:$AB$1,0),0)/10^3+VLOOKUP(BC76&amp;"_令和4年度",データシート3!A:AB,MATCH("ea_"&amp;"太陽光（土地系）"&amp;"_年間発電",データシート3!$A$1:$AB$1,0),0)/10^3</f>
        <v>695822.48699999996</v>
      </c>
      <c r="BF76" s="953">
        <f>VLOOKUP(BC76&amp;"_令和4年度",データシート3!A:AB,MATCH("ea_"&amp;"風力（陸上）"&amp;"_年間発電",データシート3!$A$1:$AB$1,0),0)/10^3</f>
        <v>4211.83</v>
      </c>
      <c r="BG76" s="953">
        <f>VLOOKUP(BC76&amp;"_令和4年度",データシート3!A:AB,MATCH("ea_"&amp;"中小水（河川）"&amp;"_年間発電",データシート3!$A$1:$AB$1,0),0)/10^3+VLOOKUP(BC76&amp;"_令和4年度",データシート3!A:AB,MATCH("ea_"&amp;"中小水（農業用水路）"&amp;"_年間発電",データシート3!$A$1:$AB$1,0),0)/10^3</f>
        <v>0</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700034.31699999992</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289524.76234686881</v>
      </c>
      <c r="BK76" s="953">
        <f t="shared" si="21"/>
        <v>410509.55465313111</v>
      </c>
      <c r="BL76" s="953">
        <f t="shared" si="22"/>
        <v>0</v>
      </c>
      <c r="BM76" s="953">
        <f t="shared" si="23"/>
        <v>410509.55465313111</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47359</v>
      </c>
      <c r="AY77" s="20" t="str">
        <f>IF(IFERROR(比較地域マスタ!$AE12,"")=0,"",IFERROR(比較地域マスタ!$AE12,""))</f>
        <v>伊平屋村</v>
      </c>
      <c r="AZ77" s="18"/>
      <c r="BA77" s="24">
        <v>6</v>
      </c>
      <c r="BB77" s="24">
        <v>1</v>
      </c>
      <c r="BC77" s="20" t="str">
        <f t="shared" si="24"/>
        <v>47359</v>
      </c>
      <c r="BD77" s="20" t="str">
        <f t="shared" si="25"/>
        <v>伊平屋村</v>
      </c>
      <c r="BE77" s="953">
        <f>VLOOKUP(BC77&amp;"_令和4年度",データシート3!A:AB,MATCH("ea_"&amp;"太陽光（建物系）"&amp;"_年間発電",データシート3!$A$1:$AB$1,0),0)/10^3+VLOOKUP(BC77&amp;"_令和4年度",データシート3!A:AB,MATCH("ea_"&amp;"太陽光（土地系）"&amp;"_年間発電",データシート3!$A$1:$AB$1,0),0)/10^3</f>
        <v>131276.89600000001</v>
      </c>
      <c r="BF77" s="953">
        <f>VLOOKUP(BC77&amp;"_令和4年度",データシート3!A:AB,MATCH("ea_"&amp;"風力（陸上）"&amp;"_年間発電",データシート3!$A$1:$AB$1,0),0)/10^3</f>
        <v>132605.359</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263882.255</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5174.075055561565</v>
      </c>
      <c r="BK77" s="953">
        <f t="shared" si="21"/>
        <v>258708.17994443845</v>
      </c>
      <c r="BL77" s="953">
        <f t="shared" si="22"/>
        <v>0</v>
      </c>
      <c r="BM77" s="953">
        <f t="shared" si="23"/>
        <v>258708.17994443845</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47208</v>
      </c>
      <c r="AY78" s="20" t="str">
        <f>IF(IFERROR(比較地域マスタ!$AE13,"")=0,"",IFERROR(比較地域マスタ!$AE13,""))</f>
        <v>浦添市</v>
      </c>
      <c r="AZ78" s="18"/>
      <c r="BA78" s="24">
        <v>7</v>
      </c>
      <c r="BB78" s="24">
        <v>1</v>
      </c>
      <c r="BC78" s="20" t="str">
        <f t="shared" si="24"/>
        <v>47208</v>
      </c>
      <c r="BD78" s="20" t="str">
        <f t="shared" si="25"/>
        <v>浦添市</v>
      </c>
      <c r="BE78" s="953">
        <f>VLOOKUP(BC78&amp;"_令和4年度",データシート3!A:AB,MATCH("ea_"&amp;"太陽光（建物系）"&amp;"_年間発電",データシート3!$A$1:$AB$1,0),0)/10^3+VLOOKUP(BC78&amp;"_令和4年度",データシート3!A:AB,MATCH("ea_"&amp;"太陽光（土地系）"&amp;"_年間発電",データシート3!$A$1:$AB$1,0),0)/10^3</f>
        <v>258903.878</v>
      </c>
      <c r="BF78" s="953">
        <f>VLOOKUP(BC78&amp;"_令和4年度",データシート3!A:AB,MATCH("ea_"&amp;"風力（陸上）"&amp;"_年間発電",データシート3!$A$1:$AB$1,0),0)/10^3</f>
        <v>0</v>
      </c>
      <c r="BG78" s="953">
        <f>VLOOKUP(BC78&amp;"_令和4年度",データシート3!A:AB,MATCH("ea_"&amp;"中小水（河川）"&amp;"_年間発電",データシート3!$A$1:$AB$1,0),0)/10^3+VLOOKUP(BC78&amp;"_令和4年度",データシート3!A:AB,MATCH("ea_"&amp;"中小水（農業用水路）"&amp;"_年間発電",データシート3!$A$1:$AB$1,0),0)/10^3</f>
        <v>0</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258903.878</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650863.33408614469</v>
      </c>
      <c r="BK78" s="953">
        <f t="shared" si="21"/>
        <v>-391959.45608614467</v>
      </c>
      <c r="BL78" s="953">
        <f t="shared" si="22"/>
        <v>-391959.45608614467</v>
      </c>
      <c r="BM78" s="953">
        <f t="shared" si="23"/>
        <v>0</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47213</v>
      </c>
      <c r="AY79" s="20" t="str">
        <f>IF(IFERROR(比較地域マスタ!$AE14,"")=0,"",IFERROR(比較地域マスタ!$AE14,""))</f>
        <v>うるま市</v>
      </c>
      <c r="AZ79" s="18"/>
      <c r="BA79" s="24">
        <v>8</v>
      </c>
      <c r="BB79" s="24">
        <v>1</v>
      </c>
      <c r="BC79" s="20" t="str">
        <f t="shared" si="24"/>
        <v>47213</v>
      </c>
      <c r="BD79" s="20" t="str">
        <f t="shared" si="25"/>
        <v>うるま市</v>
      </c>
      <c r="BE79" s="953">
        <f>VLOOKUP(BC79&amp;"_令和4年度",データシート3!A:AB,MATCH("ea_"&amp;"太陽光（建物系）"&amp;"_年間発電",データシート3!$A$1:$AB$1,0),0)/10^3+VLOOKUP(BC79&amp;"_令和4年度",データシート3!A:AB,MATCH("ea_"&amp;"太陽光（土地系）"&amp;"_年間発電",データシート3!$A$1:$AB$1,0),0)/10^3</f>
        <v>713087.50699999998</v>
      </c>
      <c r="BF79" s="953">
        <f>VLOOKUP(BC79&amp;"_令和4年度",データシート3!A:AB,MATCH("ea_"&amp;"風力（陸上）"&amp;"_年間発電",データシート3!$A$1:$AB$1,0),0)/10^3</f>
        <v>107216.09600000001</v>
      </c>
      <c r="BG79" s="953">
        <f>VLOOKUP(BC79&amp;"_令和4年度",データシート3!A:AB,MATCH("ea_"&amp;"中小水（河川）"&amp;"_年間発電",データシート3!$A$1:$AB$1,0),0)/10^3+VLOOKUP(BC79&amp;"_令和4年度",データシート3!A:AB,MATCH("ea_"&amp;"中小水（農業用水路）"&amp;"_年間発電",データシート3!$A$1:$AB$1,0),0)/10^3</f>
        <v>0</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820303.603</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521780.09410979768</v>
      </c>
      <c r="BK79" s="953">
        <f t="shared" si="21"/>
        <v>298523.50889020233</v>
      </c>
      <c r="BL79" s="953">
        <f>IF(BK79&gt;0,0,BK79)</f>
        <v>0</v>
      </c>
      <c r="BM79" s="953">
        <f>IF(BK79&gt;0,BK79,0)</f>
        <v>298523.50889020233</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47302</v>
      </c>
      <c r="AY80" s="20" t="str">
        <f>IF(IFERROR(比較地域マスタ!$AE15,"")=0,"",IFERROR(比較地域マスタ!$AE15,""))</f>
        <v>大宜味村</v>
      </c>
      <c r="AZ80" s="18"/>
      <c r="BA80" s="24">
        <v>9</v>
      </c>
      <c r="BB80" s="24">
        <v>1</v>
      </c>
      <c r="BC80" s="20" t="str">
        <f t="shared" si="24"/>
        <v>47302</v>
      </c>
      <c r="BD80" s="20" t="str">
        <f t="shared" si="25"/>
        <v>大宜味村</v>
      </c>
      <c r="BE80" s="953">
        <f>VLOOKUP(BC80&amp;"_令和4年度",データシート3!A:AB,MATCH("ea_"&amp;"太陽光（建物系）"&amp;"_年間発電",データシート3!$A$1:$AB$1,0),0)/10^3+VLOOKUP(BC80&amp;"_令和4年度",データシート3!A:AB,MATCH("ea_"&amp;"太陽光（土地系）"&amp;"_年間発電",データシート3!$A$1:$AB$1,0),0)/10^3</f>
        <v>131108.27100000001</v>
      </c>
      <c r="BF80" s="953">
        <f>VLOOKUP(BC80&amp;"_令和4年度",データシート3!A:AB,MATCH("ea_"&amp;"風力（陸上）"&amp;"_年間発電",データシート3!$A$1:$AB$1,0),0)/10^3</f>
        <v>77780.395000000004</v>
      </c>
      <c r="BG80" s="953">
        <f>VLOOKUP(BC80&amp;"_令和4年度",データシート3!A:AB,MATCH("ea_"&amp;"中小水（河川）"&amp;"_年間発電",データシート3!$A$1:$AB$1,0),0)/10^3+VLOOKUP(BC80&amp;"_令和4年度",データシート3!A:AB,MATCH("ea_"&amp;"中小水（農業用水路）"&amp;"_年間発電",データシート3!$A$1:$AB$1,0),0)/10^3</f>
        <v>1159.8689999999997</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210048.53500000003</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12696.92132733154</v>
      </c>
      <c r="BK80" s="953">
        <f t="shared" si="21"/>
        <v>197351.61367266849</v>
      </c>
      <c r="BL80" s="953">
        <f t="shared" si="22"/>
        <v>0</v>
      </c>
      <c r="BM80" s="953">
        <f t="shared" si="23"/>
        <v>197351.61367266849</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47211</v>
      </c>
      <c r="AY81" s="20" t="str">
        <f>IF(IFERROR(比較地域マスタ!$AE16,"")=0,"",IFERROR(比較地域マスタ!$AE16,""))</f>
        <v>沖縄市</v>
      </c>
      <c r="AZ81" s="18"/>
      <c r="BA81" s="24">
        <v>10</v>
      </c>
      <c r="BB81" s="24">
        <v>1</v>
      </c>
      <c r="BC81" s="20" t="str">
        <f t="shared" si="24"/>
        <v>47211</v>
      </c>
      <c r="BD81" s="20" t="str">
        <f t="shared" si="25"/>
        <v>沖縄市</v>
      </c>
      <c r="BE81" s="953">
        <f>VLOOKUP(BC81&amp;"_令和4年度",データシート3!A:AB,MATCH("ea_"&amp;"太陽光（建物系）"&amp;"_年間発電",データシート3!$A$1:$AB$1,0),0)/10^3+VLOOKUP(BC81&amp;"_令和4年度",データシート3!A:AB,MATCH("ea_"&amp;"太陽光（土地系）"&amp;"_年間発電",データシート3!$A$1:$AB$1,0),0)/10^3</f>
        <v>459806.386</v>
      </c>
      <c r="BF81" s="953">
        <f>VLOOKUP(BC81&amp;"_令和4年度",データシート3!A:AB,MATCH("ea_"&amp;"風力（陸上）"&amp;"_年間発電",データシート3!$A$1:$AB$1,0),0)/10^3</f>
        <v>182339.06299999997</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642145.44900000002</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622977.89646652678</v>
      </c>
      <c r="BK81" s="953">
        <f t="shared" si="21"/>
        <v>19167.552533473237</v>
      </c>
      <c r="BL81" s="953">
        <f t="shared" si="22"/>
        <v>0</v>
      </c>
      <c r="BM81" s="953">
        <f t="shared" si="23"/>
        <v>19167.552533473237</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47311</v>
      </c>
      <c r="AY82" s="20" t="str">
        <f>IF(IFERROR(比較地域マスタ!$AE17,"")=0,"",IFERROR(比較地域マスタ!$AE17,""))</f>
        <v>恩納村</v>
      </c>
      <c r="AZ82" s="18"/>
      <c r="BA82" s="24">
        <v>11</v>
      </c>
      <c r="BB82" s="24">
        <v>1</v>
      </c>
      <c r="BC82" s="20" t="str">
        <f t="shared" si="24"/>
        <v>47311</v>
      </c>
      <c r="BD82" s="20" t="str">
        <f t="shared" si="25"/>
        <v>恩納村</v>
      </c>
      <c r="BE82" s="953">
        <f>VLOOKUP(BC82&amp;"_令和4年度",データシート3!A:AB,MATCH("ea_"&amp;"太陽光（建物系）"&amp;"_年間発電",データシート3!$A$1:$AB$1,0),0)/10^3+VLOOKUP(BC82&amp;"_令和4年度",データシート3!A:AB,MATCH("ea_"&amp;"太陽光（土地系）"&amp;"_年間発電",データシート3!$A$1:$AB$1,0),0)/10^3</f>
        <v>203760.78200000001</v>
      </c>
      <c r="BF82" s="953">
        <f>VLOOKUP(BC82&amp;"_令和4年度",データシート3!A:AB,MATCH("ea_"&amp;"風力（陸上）"&amp;"_年間発電",データシート3!$A$1:$AB$1,0),0)/10^3</f>
        <v>219214.92999999996</v>
      </c>
      <c r="BG82" s="953">
        <f>VLOOKUP(BC82&amp;"_令和4年度",データシート3!A:AB,MATCH("ea_"&amp;"中小水（河川）"&amp;"_年間発電",データシート3!$A$1:$AB$1,0),0)/10^3+VLOOKUP(BC82&amp;"_令和4年度",データシート3!A:AB,MATCH("ea_"&amp;"中小水（農業用水路）"&amp;"_年間発電",データシート3!$A$1:$AB$1,0),0)/10^3</f>
        <v>0</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422975.71199999994</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68607.923422288804</v>
      </c>
      <c r="BK82" s="953">
        <f t="shared" si="21"/>
        <v>354367.78857771115</v>
      </c>
      <c r="BL82" s="953">
        <f t="shared" si="22"/>
        <v>0</v>
      </c>
      <c r="BM82" s="953">
        <f t="shared" si="23"/>
        <v>354367.78857771115</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47325</v>
      </c>
      <c r="AY83" s="20" t="str">
        <f>IF(IFERROR(比較地域マスタ!$AE18,"")=0,"",IFERROR(比較地域マスタ!$AE18,""))</f>
        <v>嘉手納町</v>
      </c>
      <c r="AZ83" s="18"/>
      <c r="BA83" s="24">
        <v>12</v>
      </c>
      <c r="BB83" s="24">
        <v>1</v>
      </c>
      <c r="BC83" s="20" t="str">
        <f t="shared" si="24"/>
        <v>47325</v>
      </c>
      <c r="BD83" s="20" t="str">
        <f t="shared" si="25"/>
        <v>嘉手納町</v>
      </c>
      <c r="BE83" s="953">
        <f>VLOOKUP(BC83&amp;"_令和4年度",データシート3!A:AB,MATCH("ea_"&amp;"太陽光（建物系）"&amp;"_年間発電",データシート3!$A$1:$AB$1,0),0)/10^3+VLOOKUP(BC83&amp;"_令和4年度",データシート3!A:AB,MATCH("ea_"&amp;"太陽光（土地系）"&amp;"_年間発電",データシート3!$A$1:$AB$1,0),0)/10^3</f>
        <v>49576.028000000006</v>
      </c>
      <c r="BF83" s="953">
        <f>VLOOKUP(BC83&amp;"_令和4年度",データシート3!A:AB,MATCH("ea_"&amp;"風力（陸上）"&amp;"_年間発電",データシート3!$A$1:$AB$1,0),0)/10^3</f>
        <v>104789.954</v>
      </c>
      <c r="BG83" s="953">
        <f>VLOOKUP(BC83&amp;"_令和4年度",データシート3!A:AB,MATCH("ea_"&amp;"中小水（河川）"&amp;"_年間発電",データシート3!$A$1:$AB$1,0),0)/10^3+VLOOKUP(BC83&amp;"_令和4年度",データシート3!A:AB,MATCH("ea_"&amp;"中小水（農業用水路）"&amp;"_年間発電",データシート3!$A$1:$AB$1,0),0)/10^3</f>
        <v>0</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154365.98200000002</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53698.565503386155</v>
      </c>
      <c r="BK83" s="953">
        <f t="shared" si="21"/>
        <v>100667.41649661386</v>
      </c>
      <c r="BL83" s="953">
        <f t="shared" si="22"/>
        <v>0</v>
      </c>
      <c r="BM83" s="953">
        <f t="shared" si="23"/>
        <v>100667.41649661386</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47358</v>
      </c>
      <c r="AY84" s="20" t="str">
        <f>IF(IFERROR(比較地域マスタ!$AE19,"")=0,"",IFERROR(比較地域マスタ!$AE19,""))</f>
        <v>北大東村</v>
      </c>
      <c r="AZ84" s="18"/>
      <c r="BA84" s="24">
        <v>13</v>
      </c>
      <c r="BB84" s="24">
        <v>1</v>
      </c>
      <c r="BC84" s="20" t="str">
        <f t="shared" si="24"/>
        <v>47358</v>
      </c>
      <c r="BD84" s="20" t="str">
        <f t="shared" si="25"/>
        <v>北大東村</v>
      </c>
      <c r="BE84" s="953">
        <f>VLOOKUP(BC84&amp;"_令和4年度",データシート3!A:AB,MATCH("ea_"&amp;"太陽光（建物系）"&amp;"_年間発電",データシート3!$A$1:$AB$1,0),0)/10^3+VLOOKUP(BC84&amp;"_令和4年度",データシート3!A:AB,MATCH("ea_"&amp;"太陽光（土地系）"&amp;"_年間発電",データシート3!$A$1:$AB$1,0),0)/10^3</f>
        <v>262456.62</v>
      </c>
      <c r="BF84" s="953">
        <f>VLOOKUP(BC84&amp;"_令和4年度",データシート3!A:AB,MATCH("ea_"&amp;"風力（陸上）"&amp;"_年間発電",データシート3!$A$1:$AB$1,0),0)/10^3</f>
        <v>29760.957999999999</v>
      </c>
      <c r="BG84" s="953">
        <f>VLOOKUP(BC84&amp;"_令和4年度",データシート3!A:AB,MATCH("ea_"&amp;"中小水（河川）"&amp;"_年間発電",データシート3!$A$1:$AB$1,0),0)/10^3+VLOOKUP(BC84&amp;"_令和4年度",データシート3!A:AB,MATCH("ea_"&amp;"中小水（農業用水路）"&amp;"_年間発電",データシート3!$A$1:$AB$1,0),0)/10^3</f>
        <v>0</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292217.57799999998</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2942.0561960829391</v>
      </c>
      <c r="BK84" s="953">
        <f t="shared" si="21"/>
        <v>289275.52180391701</v>
      </c>
      <c r="BL84" s="953">
        <f t="shared" si="22"/>
        <v>0</v>
      </c>
      <c r="BM84" s="953">
        <f t="shared" si="23"/>
        <v>289275.52180391701</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47327</v>
      </c>
      <c r="AY85" s="20" t="str">
        <f>IF(IFERROR(比較地域マスタ!$AE20,"")=0,"",IFERROR(比較地域マスタ!$AE20,""))</f>
        <v>北中城村</v>
      </c>
      <c r="AZ85" s="18"/>
      <c r="BA85" s="24">
        <v>14</v>
      </c>
      <c r="BB85" s="24">
        <v>1</v>
      </c>
      <c r="BC85" s="20" t="str">
        <f t="shared" si="24"/>
        <v>47327</v>
      </c>
      <c r="BD85" s="20" t="str">
        <f t="shared" si="25"/>
        <v>北中城村</v>
      </c>
      <c r="BE85" s="953">
        <f>VLOOKUP(BC85&amp;"_令和4年度",データシート3!A:AB,MATCH("ea_"&amp;"太陽光（建物系）"&amp;"_年間発電",データシート3!$A$1:$AB$1,0),0)/10^3+VLOOKUP(BC85&amp;"_令和4年度",データシート3!A:AB,MATCH("ea_"&amp;"太陽光（土地系）"&amp;"_年間発電",データシート3!$A$1:$AB$1,0),0)/10^3</f>
        <v>83827.406000000003</v>
      </c>
      <c r="BF85" s="953">
        <f>VLOOKUP(BC85&amp;"_令和4年度",データシート3!A:AB,MATCH("ea_"&amp;"風力（陸上）"&amp;"_年間発電",データシート3!$A$1:$AB$1,0),0)/10^3</f>
        <v>0</v>
      </c>
      <c r="BG85" s="953">
        <f>VLOOKUP(BC85&amp;"_令和4年度",データシート3!A:AB,MATCH("ea_"&amp;"中小水（河川）"&amp;"_年間発電",データシート3!$A$1:$AB$1,0),0)/10^3+VLOOKUP(BC85&amp;"_令和4年度",データシート3!A:AB,MATCH("ea_"&amp;"中小水（農業用水路）"&amp;"_年間発電",データシート3!$A$1:$AB$1,0),0)/10^3</f>
        <v>0</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83827.406000000003</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80553.420608979461</v>
      </c>
      <c r="BK85" s="953">
        <f t="shared" si="21"/>
        <v>3273.985391020542</v>
      </c>
      <c r="BL85" s="953">
        <f t="shared" si="22"/>
        <v>0</v>
      </c>
      <c r="BM85" s="953">
        <f t="shared" si="23"/>
        <v>3273.985391020542</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47313</v>
      </c>
      <c r="AY86" s="20" t="str">
        <f>IF(IFERROR(比較地域マスタ!$AE21,"")=0,"",IFERROR(比較地域マスタ!$AE21,""))</f>
        <v>宜野座村</v>
      </c>
      <c r="AZ86" s="18"/>
      <c r="BA86" s="24">
        <v>15</v>
      </c>
      <c r="BB86" s="24">
        <v>1</v>
      </c>
      <c r="BC86" s="20" t="str">
        <f t="shared" si="24"/>
        <v>47313</v>
      </c>
      <c r="BD86" s="20" t="str">
        <f t="shared" si="25"/>
        <v>宜野座村</v>
      </c>
      <c r="BE86" s="953">
        <f>VLOOKUP(BC86&amp;"_令和4年度",データシート3!A:AB,MATCH("ea_"&amp;"太陽光（建物系）"&amp;"_年間発電",データシート3!$A$1:$AB$1,0),0)/10^3+VLOOKUP(BC86&amp;"_令和4年度",データシート3!A:AB,MATCH("ea_"&amp;"太陽光（土地系）"&amp;"_年間発電",データシート3!$A$1:$AB$1,0),0)/10^3</f>
        <v>179946.97</v>
      </c>
      <c r="BF86" s="953">
        <f>VLOOKUP(BC86&amp;"_令和4年度",データシート3!A:AB,MATCH("ea_"&amp;"風力（陸上）"&amp;"_年間発電",データシート3!$A$1:$AB$1,0),0)/10^3</f>
        <v>297294.71000000002</v>
      </c>
      <c r="BG86" s="953">
        <f>VLOOKUP(BC86&amp;"_令和4年度",データシート3!A:AB,MATCH("ea_"&amp;"中小水（河川）"&amp;"_年間発電",データシート3!$A$1:$AB$1,0),0)/10^3+VLOOKUP(BC86&amp;"_令和4年度",データシート3!A:AB,MATCH("ea_"&amp;"中小水（農業用水路）"&amp;"_年間発電",データシート3!$A$1:$AB$1,0),0)/10^3</f>
        <v>0</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477241.68000000005</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22257.521290355155</v>
      </c>
      <c r="BK86" s="953">
        <f t="shared" si="21"/>
        <v>454984.15870964492</v>
      </c>
      <c r="BL86" s="953">
        <f t="shared" si="22"/>
        <v>0</v>
      </c>
      <c r="BM86" s="953">
        <f t="shared" si="23"/>
        <v>454984.15870964492</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47205</v>
      </c>
      <c r="AY87" s="20" t="str">
        <f>IF(IFERROR(比較地域マスタ!$AE22,"")=0,"",IFERROR(比較地域マスタ!$AE22,""))</f>
        <v>宜野湾市</v>
      </c>
      <c r="AZ87" s="18"/>
      <c r="BA87" s="24">
        <v>16</v>
      </c>
      <c r="BB87" s="24">
        <v>1</v>
      </c>
      <c r="BC87" s="20" t="str">
        <f t="shared" si="24"/>
        <v>47205</v>
      </c>
      <c r="BD87" s="20" t="str">
        <f t="shared" si="25"/>
        <v>宜野湾市</v>
      </c>
      <c r="BE87" s="953">
        <f>VLOOKUP(BC87&amp;"_令和4年度",データシート3!A:AB,MATCH("ea_"&amp;"太陽光（建物系）"&amp;"_年間発電",データシート3!$A$1:$AB$1,0),0)/10^3+VLOOKUP(BC87&amp;"_令和4年度",データシート3!A:AB,MATCH("ea_"&amp;"太陽光（土地系）"&amp;"_年間発電",データシート3!$A$1:$AB$1,0),0)/10^3</f>
        <v>257446.95700000002</v>
      </c>
      <c r="BF87" s="953">
        <f>VLOOKUP(BC87&amp;"_令和4年度",データシート3!A:AB,MATCH("ea_"&amp;"風力（陸上）"&amp;"_年間発電",データシート3!$A$1:$AB$1,0),0)/10^3</f>
        <v>603.303</v>
      </c>
      <c r="BG87" s="953">
        <f>VLOOKUP(BC87&amp;"_令和4年度",データシート3!A:AB,MATCH("ea_"&amp;"中小水（河川）"&amp;"_年間発電",データシート3!$A$1:$AB$1,0),0)/10^3+VLOOKUP(BC87&amp;"_令和4年度",データシート3!A:AB,MATCH("ea_"&amp;"中小水（農業用水路）"&amp;"_年間発電",データシート3!$A$1:$AB$1,0),0)/10^3</f>
        <v>0</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258050.26000000004</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399039.6981733024</v>
      </c>
      <c r="BK87" s="953">
        <f t="shared" si="21"/>
        <v>-140989.43817330236</v>
      </c>
      <c r="BL87" s="953">
        <f t="shared" si="22"/>
        <v>-140989.43817330236</v>
      </c>
      <c r="BM87" s="953">
        <f t="shared" si="23"/>
        <v>0</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47314</v>
      </c>
      <c r="AY88" s="20" t="str">
        <f>IF(IFERROR(比較地域マスタ!$AE23,"")=0,"",IFERROR(比較地域マスタ!$AE23,""))</f>
        <v>金武町</v>
      </c>
      <c r="AZ88" s="18"/>
      <c r="BA88" s="24">
        <v>17</v>
      </c>
      <c r="BB88" s="24">
        <v>1</v>
      </c>
      <c r="BC88" s="20" t="str">
        <f t="shared" si="24"/>
        <v>47314</v>
      </c>
      <c r="BD88" s="20" t="str">
        <f t="shared" si="25"/>
        <v>金武町</v>
      </c>
      <c r="BE88" s="953">
        <f>VLOOKUP(BC88&amp;"_令和4年度",データシート3!A:AB,MATCH("ea_"&amp;"太陽光（建物系）"&amp;"_年間発電",データシート3!$A$1:$AB$1,0),0)/10^3+VLOOKUP(BC88&amp;"_令和4年度",データシート3!A:AB,MATCH("ea_"&amp;"太陽光（土地系）"&amp;"_年間発電",データシート3!$A$1:$AB$1,0),0)/10^3</f>
        <v>164801.20299999998</v>
      </c>
      <c r="BF88" s="953">
        <f>VLOOKUP(BC88&amp;"_令和4年度",データシート3!A:AB,MATCH("ea_"&amp;"風力（陸上）"&amp;"_年間発電",データシート3!$A$1:$AB$1,0),0)/10^3</f>
        <v>234347.44099999999</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399148.64399999997</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46332.102601737701</v>
      </c>
      <c r="BK88" s="953">
        <f t="shared" si="21"/>
        <v>352816.54139826226</v>
      </c>
      <c r="BL88" s="953">
        <f t="shared" si="22"/>
        <v>0</v>
      </c>
      <c r="BM88" s="953">
        <f t="shared" si="23"/>
        <v>352816.54139826226</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47301</v>
      </c>
      <c r="AY89" s="20" t="str">
        <f>IF(IFERROR(比較地域マスタ!$AE24,"")=0,"",IFERROR(比較地域マスタ!$AE24,""))</f>
        <v>国頭村</v>
      </c>
      <c r="AZ89" s="18"/>
      <c r="BA89" s="24">
        <v>18</v>
      </c>
      <c r="BB89" s="24">
        <v>1</v>
      </c>
      <c r="BC89" s="20" t="str">
        <f t="shared" si="24"/>
        <v>47301</v>
      </c>
      <c r="BD89" s="20" t="str">
        <f t="shared" si="25"/>
        <v>国頭村</v>
      </c>
      <c r="BE89" s="953">
        <f>VLOOKUP(BC89&amp;"_令和4年度",データシート3!A:AB,MATCH("ea_"&amp;"太陽光（建物系）"&amp;"_年間発電",データシート3!$A$1:$AB$1,0),0)/10^3+VLOOKUP(BC89&amp;"_令和4年度",データシート3!A:AB,MATCH("ea_"&amp;"太陽光（土地系）"&amp;"_年間発電",データシート3!$A$1:$AB$1,0),0)/10^3</f>
        <v>272525.53700000001</v>
      </c>
      <c r="BF89" s="953">
        <f>VLOOKUP(BC89&amp;"_令和4年度",データシート3!A:AB,MATCH("ea_"&amp;"風力（陸上）"&amp;"_年間発電",データシート3!$A$1:$AB$1,0),0)/10^3</f>
        <v>1372438.264</v>
      </c>
      <c r="BG89" s="953">
        <f>VLOOKUP(BC89&amp;"_令和4年度",データシート3!A:AB,MATCH("ea_"&amp;"中小水（河川）"&amp;"_年間発電",データシート3!$A$1:$AB$1,0),0)/10^3+VLOOKUP(BC89&amp;"_令和4年度",データシート3!A:AB,MATCH("ea_"&amp;"中小水（農業用水路）"&amp;"_年間発電",データシート3!$A$1:$AB$1,0),0)/10^3</f>
        <v>10401.094999999999</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1655364.8959999999</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20418.488608631447</v>
      </c>
      <c r="BK89" s="953">
        <f t="shared" si="21"/>
        <v>1634946.4073913684</v>
      </c>
      <c r="BL89" s="953">
        <f t="shared" si="22"/>
        <v>0</v>
      </c>
      <c r="BM89" s="953">
        <f t="shared" si="23"/>
        <v>1634946.4073913684</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47361</v>
      </c>
      <c r="AY90" s="20" t="str">
        <f>IF(IFERROR(比較地域マスタ!$AE25,"")=0,"",IFERROR(比較地域マスタ!$AE25,""))</f>
        <v>久米島町</v>
      </c>
      <c r="AZ90" s="18"/>
      <c r="BA90" s="24">
        <v>19</v>
      </c>
      <c r="BB90" s="24">
        <v>1</v>
      </c>
      <c r="BC90" s="20" t="str">
        <f t="shared" si="24"/>
        <v>47361</v>
      </c>
      <c r="BD90" s="20" t="str">
        <f t="shared" si="25"/>
        <v>久米島町</v>
      </c>
      <c r="BE90" s="953">
        <f>VLOOKUP(BC90&amp;"_令和4年度",データシート3!A:AB,MATCH("ea_"&amp;"太陽光（建物系）"&amp;"_年間発電",データシート3!$A$1:$AB$1,0),0)/10^3+VLOOKUP(BC90&amp;"_令和4年度",データシート3!A:AB,MATCH("ea_"&amp;"太陽光（土地系）"&amp;"_年間発電",データシート3!$A$1:$AB$1,0),0)/10^3</f>
        <v>725559.6370000001</v>
      </c>
      <c r="BF90" s="953">
        <f>VLOOKUP(BC90&amp;"_令和4年度",データシート3!A:AB,MATCH("ea_"&amp;"風力（陸上）"&amp;"_年間発電",データシート3!$A$1:$AB$1,0),0)/10^3</f>
        <v>277322.59000000008</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1002882.2270000002</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35016.784403830512</v>
      </c>
      <c r="BK90" s="953">
        <f t="shared" si="21"/>
        <v>967865.44259616965</v>
      </c>
      <c r="BL90" s="953">
        <f t="shared" si="22"/>
        <v>0</v>
      </c>
      <c r="BM90" s="953">
        <f t="shared" si="23"/>
        <v>967865.44259616965</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47354</v>
      </c>
      <c r="AY91" s="20" t="str">
        <f>IF(IFERROR(比較地域マスタ!$AE26,"")=0,"",IFERROR(比較地域マスタ!$AE26,""))</f>
        <v>座間味村</v>
      </c>
      <c r="BA91" s="24">
        <v>20</v>
      </c>
      <c r="BB91" s="24">
        <v>1</v>
      </c>
      <c r="BC91" s="20" t="str">
        <f t="shared" si="24"/>
        <v>47354</v>
      </c>
      <c r="BD91" s="20" t="str">
        <f t="shared" si="25"/>
        <v>座間味村</v>
      </c>
      <c r="BE91" s="953">
        <f>VLOOKUP(BC91&amp;"_令和4年度",データシート3!A:AB,MATCH("ea_"&amp;"太陽光（建物系）"&amp;"_年間発電",データシート3!$A$1:$AB$1,0),0)/10^3+VLOOKUP(BC91&amp;"_令和4年度",データシート3!A:AB,MATCH("ea_"&amp;"太陽光（土地系）"&amp;"_年間発電",データシート3!$A$1:$AB$1,0),0)/10^3</f>
        <v>9651.9470000000001</v>
      </c>
      <c r="BF91" s="953">
        <f>VLOOKUP(BC91&amp;"_令和4年度",データシート3!A:AB,MATCH("ea_"&amp;"風力（陸上）"&amp;"_年間発電",データシート3!$A$1:$AB$1,0),0)/10^3</f>
        <v>121015.807</v>
      </c>
      <c r="BG91" s="953">
        <f>VLOOKUP(BC91&amp;"_令和4年度",データシート3!A:AB,MATCH("ea_"&amp;"中小水（河川）"&amp;"_年間発電",データシート3!$A$1:$AB$1,0),0)/10^3+VLOOKUP(BC91&amp;"_令和4年度",データシート3!A:AB,MATCH("ea_"&amp;"中小水（農業用水路）"&amp;"_年間発電",データシート3!$A$1:$AB$1,0),0)/10^3</f>
        <v>0</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130667.754</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6125.4826816974401</v>
      </c>
      <c r="BK91" s="953">
        <f t="shared" si="21"/>
        <v>124542.27131830256</v>
      </c>
      <c r="BL91" s="953">
        <f t="shared" si="22"/>
        <v>0</v>
      </c>
      <c r="BM91" s="953">
        <f t="shared" si="23"/>
        <v>124542.27131830256</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47381</v>
      </c>
      <c r="AY92" s="20" t="str">
        <f>IF(IFERROR(比較地域マスタ!$AE27,"")=0,"",IFERROR(比較地域マスタ!$AE27,""))</f>
        <v>竹富町</v>
      </c>
      <c r="AZ92" s="18"/>
      <c r="BA92" s="24">
        <v>21</v>
      </c>
      <c r="BB92" s="24">
        <v>1</v>
      </c>
      <c r="BC92" s="20" t="str">
        <f t="shared" si="24"/>
        <v>47381</v>
      </c>
      <c r="BD92" s="20" t="str">
        <f t="shared" si="25"/>
        <v>竹富町</v>
      </c>
      <c r="BE92" s="953">
        <f>VLOOKUP(BC92&amp;"_令和4年度",データシート3!A:AB,MATCH("ea_"&amp;"太陽光（建物系）"&amp;"_年間発電",データシート3!$A$1:$AB$1,0),0)/10^3+VLOOKUP(BC92&amp;"_令和4年度",データシート3!A:AB,MATCH("ea_"&amp;"太陽光（土地系）"&amp;"_年間発電",データシート3!$A$1:$AB$1,0),0)/10^3</f>
        <v>830443.08700000006</v>
      </c>
      <c r="BF92" s="953">
        <f>VLOOKUP(BC92&amp;"_令和4年度",データシート3!A:AB,MATCH("ea_"&amp;"風力（陸上）"&amp;"_年間発電",データシート3!$A$1:$AB$1,0),0)/10^3</f>
        <v>1802007.0819999997</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2632450.1689999998</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25023.361553720188</v>
      </c>
      <c r="BK92" s="953">
        <f>BI92-BJ92</f>
        <v>2607426.8074462796</v>
      </c>
      <c r="BL92" s="953">
        <f t="shared" si="22"/>
        <v>0</v>
      </c>
      <c r="BM92" s="953">
        <f t="shared" si="23"/>
        <v>2607426.8074462796</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47375</v>
      </c>
      <c r="AY93" s="20" t="str">
        <f>IF(IFERROR(比較地域マスタ!$AE28,"")=0,"",IFERROR(比較地域マスタ!$AE28,""))</f>
        <v>多良間村</v>
      </c>
      <c r="AZ93" s="18"/>
      <c r="BA93" s="24">
        <v>22</v>
      </c>
      <c r="BB93" s="24">
        <v>1</v>
      </c>
      <c r="BC93" s="20" t="str">
        <f t="shared" si="24"/>
        <v>47375</v>
      </c>
      <c r="BD93" s="20" t="str">
        <f t="shared" si="25"/>
        <v>多良間村</v>
      </c>
      <c r="BE93" s="953">
        <f>VLOOKUP(BC93&amp;"_令和4年度",データシート3!A:AB,MATCH("ea_"&amp;"太陽光（建物系）"&amp;"_年間発電",データシート3!$A$1:$AB$1,0),0)/10^3+VLOOKUP(BC93&amp;"_令和4年度",データシート3!A:AB,MATCH("ea_"&amp;"太陽光（土地系）"&amp;"_年間発電",データシート3!$A$1:$AB$1,0),0)/10^3</f>
        <v>434839.56300000002</v>
      </c>
      <c r="BF93" s="953">
        <f>VLOOKUP(BC93&amp;"_令和4年度",データシート3!A:AB,MATCH("ea_"&amp;"風力（陸上）"&amp;"_年間発電",データシート3!$A$1:$AB$1,0),0)/10^3</f>
        <v>236482.67800000004</v>
      </c>
      <c r="BG93" s="953">
        <f>VLOOKUP(BC93&amp;"_令和4年度",データシート3!A:AB,MATCH("ea_"&amp;"中小水（河川）"&amp;"_年間発電",データシート3!$A$1:$AB$1,0),0)/10^3+VLOOKUP(BC93&amp;"_令和4年度",データシート3!A:AB,MATCH("ea_"&amp;"中小水（農業用水路）"&amp;"_年間発電",データシート3!$A$1:$AB$1,0),0)/10^3</f>
        <v>0</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671322.24100000004</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5134.7342109936344</v>
      </c>
      <c r="BK93" s="953">
        <f t="shared" si="21"/>
        <v>666187.50678900641</v>
      </c>
      <c r="BL93" s="953">
        <f t="shared" si="22"/>
        <v>0</v>
      </c>
      <c r="BM93" s="953">
        <f t="shared" si="23"/>
        <v>666187.50678900641</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47326</v>
      </c>
      <c r="AY94" s="20" t="str">
        <f>IF(IFERROR(比較地域マスタ!$AE29,"")=0,"",IFERROR(比較地域マスタ!$AE29,""))</f>
        <v>北谷町</v>
      </c>
      <c r="AZ94" s="18"/>
      <c r="BA94" s="24">
        <v>23</v>
      </c>
      <c r="BB94" s="24">
        <v>1</v>
      </c>
      <c r="BC94" s="20" t="str">
        <f t="shared" si="24"/>
        <v>47326</v>
      </c>
      <c r="BD94" s="20" t="str">
        <f t="shared" si="25"/>
        <v>北谷町</v>
      </c>
      <c r="BE94" s="953">
        <f>VLOOKUP(BC94&amp;"_令和4年度",データシート3!A:AB,MATCH("ea_"&amp;"太陽光（建物系）"&amp;"_年間発電",データシート3!$A$1:$AB$1,0),0)/10^3+VLOOKUP(BC94&amp;"_令和4年度",データシート3!A:AB,MATCH("ea_"&amp;"太陽光（土地系）"&amp;"_年間発電",データシート3!$A$1:$AB$1,0),0)/10^3</f>
        <v>96495.433000000019</v>
      </c>
      <c r="BF94" s="953">
        <f>VLOOKUP(BC94&amp;"_令和4年度",データシート3!A:AB,MATCH("ea_"&amp;"風力（陸上）"&amp;"_年間発電",データシート3!$A$1:$AB$1,0),0)/10^3</f>
        <v>3458.6390000000006</v>
      </c>
      <c r="BG94" s="953">
        <f>VLOOKUP(BC94&amp;"_令和4年度",データシート3!A:AB,MATCH("ea_"&amp;"中小水（河川）"&amp;"_年間発電",データシート3!$A$1:$AB$1,0),0)/10^3+VLOOKUP(BC94&amp;"_令和4年度",データシート3!A:AB,MATCH("ea_"&amp;"中小水（農業用水路）"&amp;"_年間発電",データシート3!$A$1:$AB$1,0),0)/10^3</f>
        <v>0</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99954.072000000015</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134590.67075000802</v>
      </c>
      <c r="BK94" s="953">
        <f t="shared" si="21"/>
        <v>-34636.598750008008</v>
      </c>
      <c r="BL94" s="953">
        <f t="shared" si="22"/>
        <v>-34636.598750008008</v>
      </c>
      <c r="BM94" s="953">
        <f t="shared" si="23"/>
        <v>0</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47353</v>
      </c>
      <c r="AY95" s="20" t="str">
        <f>IF(IFERROR(比較地域マスタ!$AE30,"")=0,"",IFERROR(比較地域マスタ!$AE30,""))</f>
        <v>渡嘉敷村</v>
      </c>
      <c r="AZ95" s="18"/>
      <c r="BA95" s="24">
        <v>24</v>
      </c>
      <c r="BB95" s="24">
        <v>1</v>
      </c>
      <c r="BC95" s="20" t="str">
        <f t="shared" si="24"/>
        <v>47353</v>
      </c>
      <c r="BD95" s="20" t="str">
        <f t="shared" si="25"/>
        <v>渡嘉敷村</v>
      </c>
      <c r="BE95" s="953">
        <f>VLOOKUP(BC95&amp;"_令和4年度",データシート3!A:AB,MATCH("ea_"&amp;"太陽光（建物系）"&amp;"_年間発電",データシート3!$A$1:$AB$1,0),0)/10^3+VLOOKUP(BC95&amp;"_令和4年度",データシート3!A:AB,MATCH("ea_"&amp;"太陽光（土地系）"&amp;"_年間発電",データシート3!$A$1:$AB$1,0),0)/10^3</f>
        <v>9844.5890000000018</v>
      </c>
      <c r="BF95" s="953">
        <f>VLOOKUP(BC95&amp;"_令和4年度",データシート3!A:AB,MATCH("ea_"&amp;"風力（陸上）"&amp;"_年間発電",データシート3!$A$1:$AB$1,0),0)/10^3</f>
        <v>207112.09700000001</v>
      </c>
      <c r="BG95" s="953">
        <f>VLOOKUP(BC95&amp;"_令和4年度",データシート3!A:AB,MATCH("ea_"&amp;"中小水（河川）"&amp;"_年間発電",データシート3!$A$1:$AB$1,0),0)/10^3+VLOOKUP(BC95&amp;"_令和4年度",データシート3!A:AB,MATCH("ea_"&amp;"中小水（農業用水路）"&amp;"_年間発電",データシート3!$A$1:$AB$1,0),0)/10^3</f>
        <v>0</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0</v>
      </c>
      <c r="BI95" s="953">
        <f t="shared" si="26"/>
        <v>216956.68600000002</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3980.2131425985308</v>
      </c>
      <c r="BK95" s="953">
        <f t="shared" si="21"/>
        <v>212976.47285740147</v>
      </c>
      <c r="BL95" s="953">
        <f t="shared" si="22"/>
        <v>0</v>
      </c>
      <c r="BM95" s="953">
        <f t="shared" si="23"/>
        <v>212976.47285740147</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47356</v>
      </c>
      <c r="AY96" s="20" t="str">
        <f>IF(IFERROR(比較地域マスタ!$AE31,"")=0,"",IFERROR(比較地域マスタ!$AE31,""))</f>
        <v>渡名喜村</v>
      </c>
      <c r="AZ96" s="18"/>
      <c r="BA96" s="24">
        <v>25</v>
      </c>
      <c r="BB96" s="24">
        <v>1</v>
      </c>
      <c r="BC96" s="20" t="str">
        <f t="shared" si="24"/>
        <v>47356</v>
      </c>
      <c r="BD96" s="20" t="str">
        <f t="shared" si="25"/>
        <v>渡名喜村</v>
      </c>
      <c r="BE96" s="953">
        <f>VLOOKUP(BC96&amp;"_令和4年度",データシート3!A:AB,MATCH("ea_"&amp;"太陽光（建物系）"&amp;"_年間発電",データシート3!$A$1:$AB$1,0),0)/10^3+VLOOKUP(BC96&amp;"_令和4年度",データシート3!A:AB,MATCH("ea_"&amp;"太陽光（土地系）"&amp;"_年間発電",データシート3!$A$1:$AB$1,0),0)/10^3</f>
        <v>9303.3079999999991</v>
      </c>
      <c r="BF96" s="953">
        <f>VLOOKUP(BC96&amp;"_令和4年度",データシート3!A:AB,MATCH("ea_"&amp;"風力（陸上）"&amp;"_年間発電",データシート3!$A$1:$AB$1,0),0)/10^3</f>
        <v>34637.616000000002</v>
      </c>
      <c r="BG96" s="953">
        <f>VLOOKUP(BC96&amp;"_令和4年度",データシート3!A:AB,MATCH("ea_"&amp;"中小水（河川）"&amp;"_年間発電",データシート3!$A$1:$AB$1,0),0)/10^3+VLOOKUP(BC96&amp;"_令和4年度",データシート3!A:AB,MATCH("ea_"&amp;"中小水（農業用水路）"&amp;"_年間発電",データシート3!$A$1:$AB$1,0),0)/10^3</f>
        <v>0</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43940.923999999999</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1414.6937453843198</v>
      </c>
      <c r="BK96" s="953">
        <f t="shared" si="21"/>
        <v>42526.230254615679</v>
      </c>
      <c r="BL96" s="953">
        <f t="shared" si="22"/>
        <v>0</v>
      </c>
      <c r="BM96" s="953">
        <f t="shared" si="23"/>
        <v>42526.230254615679</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47212</v>
      </c>
      <c r="AY97" s="20" t="str">
        <f>IF(IFERROR(比較地域マスタ!$AE32,"")=0,"",IFERROR(比較地域マスタ!$AE32,""))</f>
        <v>豊見城市</v>
      </c>
      <c r="AZ97" s="18"/>
      <c r="BA97" s="24">
        <v>26</v>
      </c>
      <c r="BB97" s="24">
        <v>1</v>
      </c>
      <c r="BC97" s="20" t="str">
        <f t="shared" si="24"/>
        <v>47212</v>
      </c>
      <c r="BD97" s="20" t="str">
        <f t="shared" si="25"/>
        <v>豊見城市</v>
      </c>
      <c r="BE97" s="953">
        <f>VLOOKUP(BC97&amp;"_令和4年度",データシート3!A:AB,MATCH("ea_"&amp;"太陽光（建物系）"&amp;"_年間発電",データシート3!$A$1:$AB$1,0),0)/10^3+VLOOKUP(BC97&amp;"_令和4年度",データシート3!A:AB,MATCH("ea_"&amp;"太陽光（土地系）"&amp;"_年間発電",データシート3!$A$1:$AB$1,0),0)/10^3</f>
        <v>256152.68799999997</v>
      </c>
      <c r="BF97" s="953">
        <f>VLOOKUP(BC97&amp;"_令和4年度",データシート3!A:AB,MATCH("ea_"&amp;"風力（陸上）"&amp;"_年間発電",データシート3!$A$1:$AB$1,0),0)/10^3</f>
        <v>240.63399999999999</v>
      </c>
      <c r="BG97" s="953">
        <f>VLOOKUP(BC97&amp;"_令和4年度",データシート3!A:AB,MATCH("ea_"&amp;"中小水（河川）"&amp;"_年間発電",データシート3!$A$1:$AB$1,0),0)/10^3+VLOOKUP(BC97&amp;"_令和4年度",データシート3!A:AB,MATCH("ea_"&amp;"中小水（農業用水路）"&amp;"_年間発電",データシート3!$A$1:$AB$1,0),0)/10^3</f>
        <v>0</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256393.32199999996</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277974.03532204358</v>
      </c>
      <c r="BK97" s="953">
        <f t="shared" si="21"/>
        <v>-21580.713322043623</v>
      </c>
      <c r="BL97" s="953">
        <f t="shared" si="22"/>
        <v>-21580.713322043623</v>
      </c>
      <c r="BM97" s="953">
        <f t="shared" si="23"/>
        <v>0</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47328</v>
      </c>
      <c r="AY98" s="20" t="str">
        <f>IF(IFERROR(比較地域マスタ!$AE33,"")=0,"",IFERROR(比較地域マスタ!$AE33,""))</f>
        <v>中城村</v>
      </c>
      <c r="AZ98" s="18"/>
      <c r="BA98" s="24">
        <v>27</v>
      </c>
      <c r="BB98" s="24">
        <v>1</v>
      </c>
      <c r="BC98" s="20" t="str">
        <f t="shared" si="24"/>
        <v>47328</v>
      </c>
      <c r="BD98" s="20" t="str">
        <f t="shared" si="25"/>
        <v>中城村</v>
      </c>
      <c r="BE98" s="953">
        <f>VLOOKUP(BC98&amp;"_令和4年度",データシート3!A:AB,MATCH("ea_"&amp;"太陽光（建物系）"&amp;"_年間発電",データシート3!$A$1:$AB$1,0),0)/10^3+VLOOKUP(BC98&amp;"_令和4年度",データシート3!A:AB,MATCH("ea_"&amp;"太陽光（土地系）"&amp;"_年間発電",データシート3!$A$1:$AB$1,0),0)/10^3</f>
        <v>143520.50199999998</v>
      </c>
      <c r="BF98" s="953">
        <f>VLOOKUP(BC98&amp;"_令和4年度",データシート3!A:AB,MATCH("ea_"&amp;"風力（陸上）"&amp;"_年間発電",データシート3!$A$1:$AB$1,0),0)/10^3</f>
        <v>0</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143520.50199999998</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91563.008406001274</v>
      </c>
      <c r="BK98" s="953">
        <f t="shared" si="21"/>
        <v>51957.493593998704</v>
      </c>
      <c r="BL98" s="953">
        <f t="shared" si="22"/>
        <v>0</v>
      </c>
      <c r="BM98" s="953">
        <f t="shared" si="23"/>
        <v>51957.493593998704</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47306</v>
      </c>
      <c r="AY99" s="20" t="str">
        <f>IF(IFERROR(比較地域マスタ!$AE34,"")=0,"",IFERROR(比較地域マスタ!$AE34,""))</f>
        <v>今帰仁村</v>
      </c>
      <c r="AZ99" s="18"/>
      <c r="BA99" s="24">
        <v>28</v>
      </c>
      <c r="BB99" s="24">
        <v>1</v>
      </c>
      <c r="BC99" s="20" t="str">
        <f t="shared" si="24"/>
        <v>47306</v>
      </c>
      <c r="BD99" s="20" t="str">
        <f t="shared" si="25"/>
        <v>今帰仁村</v>
      </c>
      <c r="BE99" s="953">
        <f>VLOOKUP(BC99&amp;"_令和4年度",データシート3!A:AB,MATCH("ea_"&amp;"太陽光（建物系）"&amp;"_年間発電",データシート3!$A$1:$AB$1,0),0)/10^3+VLOOKUP(BC99&amp;"_令和4年度",データシート3!A:AB,MATCH("ea_"&amp;"太陽光（土地系）"&amp;"_年間発電",データシート3!$A$1:$AB$1,0),0)/10^3</f>
        <v>410185.82999999996</v>
      </c>
      <c r="BF99" s="953">
        <f>VLOOKUP(BC99&amp;"_令和4年度",データシート3!A:AB,MATCH("ea_"&amp;"風力（陸上）"&amp;"_年間発電",データシート3!$A$1:$AB$1,0),0)/10^3</f>
        <v>12185.858</v>
      </c>
      <c r="BG99" s="953">
        <f>VLOOKUP(BC99&amp;"_令和4年度",データシート3!A:AB,MATCH("ea_"&amp;"中小水（河川）"&amp;"_年間発電",データシート3!$A$1:$AB$1,0),0)/10^3+VLOOKUP(BC99&amp;"_令和4年度",データシート3!A:AB,MATCH("ea_"&amp;"中小水（農業用水路）"&amp;"_年間発電",データシート3!$A$1:$AB$1,0),0)/10^3</f>
        <v>0</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422371.68799999997</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37750.186262338124</v>
      </c>
      <c r="BK99" s="953">
        <f t="shared" si="21"/>
        <v>384621.50173766183</v>
      </c>
      <c r="BL99" s="953">
        <f t="shared" si="22"/>
        <v>0</v>
      </c>
      <c r="BM99" s="953">
        <f t="shared" si="23"/>
        <v>384621.50173766183</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47209</v>
      </c>
      <c r="AY100" s="20" t="str">
        <f>IF(IFERROR(比較地域マスタ!$AE35,"")=0,"",IFERROR(比較地域マスタ!$AE35,""))</f>
        <v>名護市</v>
      </c>
      <c r="AZ100" s="18"/>
      <c r="BA100" s="24">
        <v>29</v>
      </c>
      <c r="BB100" s="24">
        <v>1</v>
      </c>
      <c r="BC100" s="20" t="str">
        <f t="shared" si="24"/>
        <v>47209</v>
      </c>
      <c r="BD100" s="20" t="str">
        <f t="shared" si="25"/>
        <v>名護市</v>
      </c>
      <c r="BE100" s="953">
        <f>VLOOKUP(BC100&amp;"_令和4年度",データシート3!A:AB,MATCH("ea_"&amp;"太陽光（建物系）"&amp;"_年間発電",データシート3!$A$1:$AB$1,0),0)/10^3+VLOOKUP(BC100&amp;"_令和4年度",データシート3!A:AB,MATCH("ea_"&amp;"太陽光（土地系）"&amp;"_年間発電",データシート3!$A$1:$AB$1,0),0)/10^3</f>
        <v>785318.68699999992</v>
      </c>
      <c r="BF100" s="953">
        <f>VLOOKUP(BC100&amp;"_令和4年度",データシート3!A:AB,MATCH("ea_"&amp;"風力（陸上）"&amp;"_年間発電",データシート3!$A$1:$AB$1,0),0)/10^3</f>
        <v>1184007.868</v>
      </c>
      <c r="BG100" s="953">
        <f>VLOOKUP(BC100&amp;"_令和4年度",データシート3!A:AB,MATCH("ea_"&amp;"中小水（河川）"&amp;"_年間発電",データシート3!$A$1:$AB$1,0),0)/10^3+VLOOKUP(BC100&amp;"_令和4年度",データシート3!A:AB,MATCH("ea_"&amp;"中小水（農業用水路）"&amp;"_年間発電",データシート3!$A$1:$AB$1,0),0)/10^3</f>
        <v>0</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1969326.5549999999</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332829.29833496502</v>
      </c>
      <c r="BK100" s="953">
        <f t="shared" si="21"/>
        <v>1636497.2566650349</v>
      </c>
      <c r="BL100" s="953">
        <f t="shared" si="22"/>
        <v>0</v>
      </c>
      <c r="BM100" s="953">
        <f t="shared" si="23"/>
        <v>1636497.2566650349</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47201</v>
      </c>
      <c r="AY101" s="20" t="str">
        <f>IF(IFERROR(比較地域マスタ!$AE36,"")=0,"",IFERROR(比較地域マスタ!$AE36,""))</f>
        <v>那覇市</v>
      </c>
      <c r="AZ101" s="18"/>
      <c r="BA101" s="24">
        <v>30</v>
      </c>
      <c r="BB101" s="24">
        <v>1</v>
      </c>
      <c r="BC101" s="20" t="str">
        <f t="shared" si="24"/>
        <v>47201</v>
      </c>
      <c r="BD101" s="20" t="str">
        <f t="shared" si="25"/>
        <v>那覇市</v>
      </c>
      <c r="BE101" s="953">
        <f>VLOOKUP(BC101&amp;"_令和4年度",データシート3!A:AB,MATCH("ea_"&amp;"太陽光（建物系）"&amp;"_年間発電",データシート3!$A$1:$AB$1,0),0)/10^3+VLOOKUP(BC101&amp;"_令和4年度",データシート3!A:AB,MATCH("ea_"&amp;"太陽光（土地系）"&amp;"_年間発電",データシート3!$A$1:$AB$1,0),0)/10^3</f>
        <v>638829.55499999993</v>
      </c>
      <c r="BF101" s="953">
        <f>VLOOKUP(BC101&amp;"_令和4年度",データシート3!A:AB,MATCH("ea_"&amp;"風力（陸上）"&amp;"_年間発電",データシート3!$A$1:$AB$1,0),0)/10^3</f>
        <v>0</v>
      </c>
      <c r="BG101" s="953">
        <f>VLOOKUP(BC101&amp;"_令和4年度",データシート3!A:AB,MATCH("ea_"&amp;"中小水（河川）"&amp;"_年間発電",データシート3!$A$1:$AB$1,0),0)/10^3+VLOOKUP(BC101&amp;"_令和4年度",データシート3!A:AB,MATCH("ea_"&amp;"中小水（農業用水路）"&amp;"_年間発電",データシート3!$A$1:$AB$1,0),0)/10^3</f>
        <v>0</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0</v>
      </c>
      <c r="BI101" s="953">
        <f t="shared" si="26"/>
        <v>638829.55499999993</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1750534.8995372045</v>
      </c>
      <c r="BK101" s="953">
        <f t="shared" si="21"/>
        <v>-1111705.3445372046</v>
      </c>
      <c r="BL101" s="953">
        <f t="shared" si="22"/>
        <v>-1111705.3445372046</v>
      </c>
      <c r="BM101" s="953">
        <f t="shared" si="23"/>
        <v>0</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47215</v>
      </c>
      <c r="AY102" s="20" t="str">
        <f>IF(IFERROR(比較地域マスタ!$AE37,"")=0,"",IFERROR(比較地域マスタ!$AE37,""))</f>
        <v>南城市</v>
      </c>
      <c r="AZ102" s="18"/>
      <c r="BA102" s="24">
        <v>31</v>
      </c>
      <c r="BB102" s="24">
        <v>1</v>
      </c>
      <c r="BC102" s="20" t="str">
        <f t="shared" si="24"/>
        <v>47215</v>
      </c>
      <c r="BD102" s="20" t="str">
        <f t="shared" si="25"/>
        <v>南城市</v>
      </c>
      <c r="BE102" s="953">
        <f>VLOOKUP(BC102&amp;"_令和4年度",データシート3!A:AB,MATCH("ea_"&amp;"太陽光（建物系）"&amp;"_年間発電",データシート3!$A$1:$AB$1,0),0)/10^3+VLOOKUP(BC102&amp;"_令和4年度",データシート3!A:AB,MATCH("ea_"&amp;"太陽光（土地系）"&amp;"_年間発電",データシート3!$A$1:$AB$1,0),0)/10^3</f>
        <v>452237.89799999999</v>
      </c>
      <c r="BF102" s="953">
        <f>VLOOKUP(BC102&amp;"_令和4年度",データシート3!A:AB,MATCH("ea_"&amp;"風力（陸上）"&amp;"_年間発電",データシート3!$A$1:$AB$1,0),0)/10^3</f>
        <v>14603.893</v>
      </c>
      <c r="BG102" s="953">
        <f>VLOOKUP(BC102&amp;"_令和4年度",データシート3!A:AB,MATCH("ea_"&amp;"中小水（河川）"&amp;"_年間発電",データシート3!$A$1:$AB$1,0),0)/10^3+VLOOKUP(BC102&amp;"_令和4年度",データシート3!A:AB,MATCH("ea_"&amp;"中小水（農業用水路）"&amp;"_年間発電",データシート3!$A$1:$AB$1,0),0)/10^3</f>
        <v>0</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466841.79099999997</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174582.06316765767</v>
      </c>
      <c r="BK102" s="953">
        <f t="shared" si="21"/>
        <v>292259.72783234227</v>
      </c>
      <c r="BL102" s="953">
        <f t="shared" si="22"/>
        <v>0</v>
      </c>
      <c r="BM102" s="953">
        <f t="shared" si="23"/>
        <v>292259.72783234227</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47329</v>
      </c>
      <c r="AY103" s="20" t="str">
        <f>IF(IFERROR(比較地域マスタ!$AE38,"")=0,"",IFERROR(比較地域マスタ!$AE38,""))</f>
        <v>西原町</v>
      </c>
      <c r="AZ103" s="18"/>
      <c r="BA103" s="24">
        <v>32</v>
      </c>
      <c r="BB103" s="24">
        <v>1</v>
      </c>
      <c r="BC103" s="20" t="str">
        <f t="shared" si="24"/>
        <v>47329</v>
      </c>
      <c r="BD103" s="20" t="str">
        <f t="shared" si="25"/>
        <v>西原町</v>
      </c>
      <c r="BE103" s="953">
        <f>VLOOKUP(BC103&amp;"_令和4年度",データシート3!A:AB,MATCH("ea_"&amp;"太陽光（建物系）"&amp;"_年間発電",データシート3!$A$1:$AB$1,0),0)/10^3+VLOOKUP(BC103&amp;"_令和4年度",データシート3!A:AB,MATCH("ea_"&amp;"太陽光（土地系）"&amp;"_年間発電",データシート3!$A$1:$AB$1,0),0)/10^3</f>
        <v>159729.04500000001</v>
      </c>
      <c r="BF103" s="953">
        <f>VLOOKUP(BC103&amp;"_令和4年度",データシート3!A:AB,MATCH("ea_"&amp;"風力（陸上）"&amp;"_年間発電",データシート3!$A$1:$AB$1,0),0)/10^3</f>
        <v>0</v>
      </c>
      <c r="BG103" s="953">
        <f>VLOOKUP(BC103&amp;"_令和4年度",データシート3!A:AB,MATCH("ea_"&amp;"中小水（河川）"&amp;"_年間発電",データシート3!$A$1:$AB$1,0),0)/10^3+VLOOKUP(BC103&amp;"_令和4年度",データシート3!A:AB,MATCH("ea_"&amp;"中小水（農業用水路）"&amp;"_年間発電",データシート3!$A$1:$AB$1,0),0)/10^3</f>
        <v>0</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0</v>
      </c>
      <c r="BI103" s="953">
        <f t="shared" si="26"/>
        <v>159729.04500000001</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214554.67788765495</v>
      </c>
      <c r="BK103" s="953">
        <f t="shared" si="21"/>
        <v>-54825.632887654938</v>
      </c>
      <c r="BL103" s="953">
        <f t="shared" si="22"/>
        <v>-54825.632887654938</v>
      </c>
      <c r="BM103" s="953">
        <f t="shared" si="23"/>
        <v>0</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47350</v>
      </c>
      <c r="AY104" s="20" t="str">
        <f>IF(IFERROR(比較地域マスタ!$AE39,"")=0,"",IFERROR(比較地域マスタ!$AE39,""))</f>
        <v>南風原町</v>
      </c>
      <c r="AZ104" s="18"/>
      <c r="BA104" s="24">
        <v>33</v>
      </c>
      <c r="BB104" s="24">
        <v>1</v>
      </c>
      <c r="BC104" s="20" t="str">
        <f t="shared" si="24"/>
        <v>47350</v>
      </c>
      <c r="BD104" s="20" t="str">
        <f t="shared" si="25"/>
        <v>南風原町</v>
      </c>
      <c r="BE104" s="953">
        <f>VLOOKUP(BC104&amp;"_令和4年度",データシート3!A:AB,MATCH("ea_"&amp;"太陽光（建物系）"&amp;"_年間発電",データシート3!$A$1:$AB$1,0),0)/10^3+VLOOKUP(BC104&amp;"_令和4年度",データシート3!A:AB,MATCH("ea_"&amp;"太陽光（土地系）"&amp;"_年間発電",データシート3!$A$1:$AB$1,0),0)/10^3</f>
        <v>157192.364</v>
      </c>
      <c r="BF104" s="953">
        <f>VLOOKUP(BC104&amp;"_令和4年度",データシート3!A:AB,MATCH("ea_"&amp;"風力（陸上）"&amp;"_年間発電",データシート3!$A$1:$AB$1,0),0)/10^3</f>
        <v>0</v>
      </c>
      <c r="BG104" s="953">
        <f>VLOOKUP(BC104&amp;"_令和4年度",データシート3!A:AB,MATCH("ea_"&amp;"中小水（河川）"&amp;"_年間発電",データシート3!$A$1:$AB$1,0),0)/10^3+VLOOKUP(BC104&amp;"_令和4年度",データシート3!A:AB,MATCH("ea_"&amp;"中小水（農業用水路）"&amp;"_年間発電",データシート3!$A$1:$AB$1,0),0)/10^3</f>
        <v>0</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0</v>
      </c>
      <c r="BI104" s="953">
        <f t="shared" si="26"/>
        <v>157192.364</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184341.70744922603</v>
      </c>
      <c r="BK104" s="953">
        <f t="shared" ref="BK104:BK135" si="27">BI104-BJ104</f>
        <v>-27149.343449226028</v>
      </c>
      <c r="BL104" s="953">
        <f t="shared" ref="BL104:BL135" si="28">IF(BK104&gt;0,0,BK104)</f>
        <v>-27149.343449226028</v>
      </c>
      <c r="BM104" s="953">
        <f t="shared" ref="BM104:BM135" si="29">IF(BK104&gt;0,BK104,0)</f>
        <v>0</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47303</v>
      </c>
      <c r="AY105" s="20" t="str">
        <f>IF(IFERROR(比較地域マスタ!$AE40,"")=0,"",IFERROR(比較地域マスタ!$AE40,""))</f>
        <v>東村</v>
      </c>
      <c r="AZ105" s="18"/>
      <c r="BA105" s="24">
        <v>34</v>
      </c>
      <c r="BB105" s="24">
        <v>1</v>
      </c>
      <c r="BC105" s="20" t="str">
        <f t="shared" si="24"/>
        <v>47303</v>
      </c>
      <c r="BD105" s="20" t="str">
        <f t="shared" si="25"/>
        <v>東村</v>
      </c>
      <c r="BE105" s="953">
        <f>VLOOKUP(BC105&amp;"_令和4年度",データシート3!A:AB,MATCH("ea_"&amp;"太陽光（建物系）"&amp;"_年間発電",データシート3!$A$1:$AB$1,0),0)/10^3+VLOOKUP(BC105&amp;"_令和4年度",データシート3!A:AB,MATCH("ea_"&amp;"太陽光（土地系）"&amp;"_年間発電",データシート3!$A$1:$AB$1,0),0)/10^3</f>
        <v>188120.18</v>
      </c>
      <c r="BF105" s="953">
        <f>VLOOKUP(BC105&amp;"_令和4年度",データシート3!A:AB,MATCH("ea_"&amp;"風力（陸上）"&amp;"_年間発電",データシート3!$A$1:$AB$1,0),0)/10^3</f>
        <v>708484.01899999997</v>
      </c>
      <c r="BG105" s="953">
        <f>VLOOKUP(BC105&amp;"_令和4年度",データシート3!A:AB,MATCH("ea_"&amp;"中小水（河川）"&amp;"_年間発電",データシート3!$A$1:$AB$1,0),0)/10^3+VLOOKUP(BC105&amp;"_令和4年度",データシート3!A:AB,MATCH("ea_"&amp;"中小水（農業用水路）"&amp;"_年間発電",データシート3!$A$1:$AB$1,0),0)/10^3</f>
        <v>0</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0</v>
      </c>
      <c r="BI105" s="953">
        <f t="shared" si="26"/>
        <v>896604.19900000002</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7088.3774362200229</v>
      </c>
      <c r="BK105" s="953">
        <f t="shared" si="27"/>
        <v>889515.82156377996</v>
      </c>
      <c r="BL105" s="953">
        <f t="shared" si="28"/>
        <v>0</v>
      </c>
      <c r="BM105" s="953">
        <f t="shared" si="29"/>
        <v>889515.82156377996</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47357</v>
      </c>
      <c r="AY106" s="20" t="str">
        <f>IF(IFERROR(比較地域マスタ!$AE41,"")=0,"",IFERROR(比較地域マスタ!$AE41,""))</f>
        <v>南大東村</v>
      </c>
      <c r="AZ106" s="18"/>
      <c r="BA106" s="24">
        <v>35</v>
      </c>
      <c r="BB106" s="24">
        <v>1</v>
      </c>
      <c r="BC106" s="20" t="str">
        <f t="shared" si="24"/>
        <v>47357</v>
      </c>
      <c r="BD106" s="20" t="str">
        <f t="shared" si="25"/>
        <v>南大東村</v>
      </c>
      <c r="BE106" s="953">
        <f>VLOOKUP(BC106&amp;"_令和4年度",データシート3!A:AB,MATCH("ea_"&amp;"太陽光（建物系）"&amp;"_年間発電",データシート3!$A$1:$AB$1,0),0)/10^3+VLOOKUP(BC106&amp;"_令和4年度",データシート3!A:AB,MATCH("ea_"&amp;"太陽光（土地系）"&amp;"_年間発電",データシート3!$A$1:$AB$1,0),0)/10^3</f>
        <v>943669.1129999999</v>
      </c>
      <c r="BF106" s="953">
        <f>VLOOKUP(BC106&amp;"_令和4年度",データシート3!A:AB,MATCH("ea_"&amp;"風力（陸上）"&amp;"_年間発電",データシート3!$A$1:$AB$1,0),0)/10^3</f>
        <v>742.97199999999998</v>
      </c>
      <c r="BG106" s="953">
        <f>VLOOKUP(BC106&amp;"_令和4年度",データシート3!A:AB,MATCH("ea_"&amp;"中小水（河川）"&amp;"_年間発電",データシート3!$A$1:$AB$1,0),0)/10^3+VLOOKUP(BC106&amp;"_令和4年度",データシート3!A:AB,MATCH("ea_"&amp;"中小水（農業用水路）"&amp;"_年間発電",データシート3!$A$1:$AB$1,0),0)/10^3</f>
        <v>0</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0</v>
      </c>
      <c r="BI106" s="953">
        <f t="shared" si="26"/>
        <v>944412.08499999985</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9050.2130429121753</v>
      </c>
      <c r="BK106" s="953">
        <f t="shared" si="27"/>
        <v>935361.87195708766</v>
      </c>
      <c r="BL106" s="953">
        <f t="shared" si="28"/>
        <v>0</v>
      </c>
      <c r="BM106" s="953">
        <f t="shared" si="29"/>
        <v>935361.87195708766</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47214</v>
      </c>
      <c r="AY107" s="20" t="str">
        <f>IF(IFERROR(比較地域マスタ!$AE42,"")=0,"",IFERROR(比較地域マスタ!$AE42,""))</f>
        <v>宮古島市</v>
      </c>
      <c r="AZ107" s="18"/>
      <c r="BA107" s="24">
        <v>36</v>
      </c>
      <c r="BB107" s="24">
        <v>1</v>
      </c>
      <c r="BC107" s="20" t="str">
        <f t="shared" si="24"/>
        <v>47214</v>
      </c>
      <c r="BD107" s="20" t="str">
        <f t="shared" si="25"/>
        <v>宮古島市</v>
      </c>
      <c r="BE107" s="953">
        <f>VLOOKUP(BC107&amp;"_令和4年度",データシート3!A:AB,MATCH("ea_"&amp;"太陽光（建物系）"&amp;"_年間発電",データシート3!$A$1:$AB$1,0),0)/10^3+VLOOKUP(BC107&amp;"_令和4年度",データシート3!A:AB,MATCH("ea_"&amp;"太陽光（土地系）"&amp;"_年間発電",データシート3!$A$1:$AB$1,0),0)/10^3</f>
        <v>4466276.9270000001</v>
      </c>
      <c r="BF107" s="953">
        <f>VLOOKUP(BC107&amp;"_令和4年度",データシート3!A:AB,MATCH("ea_"&amp;"風力（陸上）"&amp;"_年間発電",データシート3!$A$1:$AB$1,0),0)/10^3</f>
        <v>527969.00399999996</v>
      </c>
      <c r="BG107" s="953">
        <f>VLOOKUP(BC107&amp;"_令和4年度",データシート3!A:AB,MATCH("ea_"&amp;"中小水（河川）"&amp;"_年間発電",データシート3!$A$1:$AB$1,0),0)/10^3+VLOOKUP(BC107&amp;"_令和4年度",データシート3!A:AB,MATCH("ea_"&amp;"中小水（農業用水路）"&amp;"_年間発電",データシート3!$A$1:$AB$1,0),0)/10^3</f>
        <v>0</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0</v>
      </c>
      <c r="BI107" s="953">
        <f t="shared" si="26"/>
        <v>4994245.9309999999</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272245.2235059996</v>
      </c>
      <c r="BK107" s="953">
        <f t="shared" si="27"/>
        <v>4722000.707494</v>
      </c>
      <c r="BL107" s="953">
        <f t="shared" si="28"/>
        <v>0</v>
      </c>
      <c r="BM107" s="953">
        <f t="shared" si="29"/>
        <v>4722000.707494</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47308</v>
      </c>
      <c r="AY108" s="20" t="str">
        <f>IF(IFERROR(比較地域マスタ!$AE43,"")=0,"",IFERROR(比較地域マスタ!$AE43,""))</f>
        <v>本部町</v>
      </c>
      <c r="AZ108" s="18"/>
      <c r="BA108" s="24">
        <v>37</v>
      </c>
      <c r="BB108" s="24">
        <v>1</v>
      </c>
      <c r="BC108" s="20" t="str">
        <f t="shared" si="24"/>
        <v>47308</v>
      </c>
      <c r="BD108" s="20" t="str">
        <f t="shared" si="25"/>
        <v>本部町</v>
      </c>
      <c r="BE108" s="953">
        <f>VLOOKUP(BC108&amp;"_令和4年度",データシート3!A:AB,MATCH("ea_"&amp;"太陽光（建物系）"&amp;"_年間発電",データシート3!$A$1:$AB$1,0),0)/10^3+VLOOKUP(BC108&amp;"_令和4年度",データシート3!A:AB,MATCH("ea_"&amp;"太陽光（土地系）"&amp;"_年間発電",データシート3!$A$1:$AB$1,0),0)/10^3</f>
        <v>231428.70899999997</v>
      </c>
      <c r="BF108" s="953">
        <f>VLOOKUP(BC108&amp;"_令和4年度",データシート3!A:AB,MATCH("ea_"&amp;"風力（陸上）"&amp;"_年間発電",データシート3!$A$1:$AB$1,0),0)/10^3</f>
        <v>17332.438999999995</v>
      </c>
      <c r="BG108" s="953">
        <f>VLOOKUP(BC108&amp;"_令和4年度",データシート3!A:AB,MATCH("ea_"&amp;"中小水（河川）"&amp;"_年間発電",データシート3!$A$1:$AB$1,0),0)/10^3+VLOOKUP(BC108&amp;"_令和4年度",データシート3!A:AB,MATCH("ea_"&amp;"中小水（農業用水路）"&amp;"_年間発電",データシート3!$A$1:$AB$1,0),0)/10^3</f>
        <v>0</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0</v>
      </c>
      <c r="BI108" s="953">
        <f t="shared" si="26"/>
        <v>248761.14799999996</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69883.4004262128</v>
      </c>
      <c r="BK108" s="953">
        <f t="shared" si="27"/>
        <v>178877.74757378717</v>
      </c>
      <c r="BL108" s="953">
        <f t="shared" si="28"/>
        <v>0</v>
      </c>
      <c r="BM108" s="953">
        <f t="shared" si="29"/>
        <v>178877.74757378717</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47362</v>
      </c>
      <c r="AY109" s="20" t="str">
        <f>IF(IFERROR(比較地域マスタ!$AE44,"")=0,"",IFERROR(比較地域マスタ!$AE44,""))</f>
        <v>八重瀬町</v>
      </c>
      <c r="AZ109" s="18"/>
      <c r="BA109" s="24">
        <v>38</v>
      </c>
      <c r="BB109" s="24">
        <v>1</v>
      </c>
      <c r="BC109" s="20" t="str">
        <f t="shared" si="24"/>
        <v>47362</v>
      </c>
      <c r="BD109" s="20" t="str">
        <f t="shared" si="25"/>
        <v>八重瀬町</v>
      </c>
      <c r="BE109" s="953">
        <f>VLOOKUP(BC109&amp;"_令和4年度",データシート3!A:AB,MATCH("ea_"&amp;"太陽光（建物系）"&amp;"_年間発電",データシート3!$A$1:$AB$1,0),0)/10^3+VLOOKUP(BC109&amp;"_令和4年度",データシート3!A:AB,MATCH("ea_"&amp;"太陽光（土地系）"&amp;"_年間発電",データシート3!$A$1:$AB$1,0),0)/10^3</f>
        <v>430256.44100000011</v>
      </c>
      <c r="BF109" s="953">
        <f>VLOOKUP(BC109&amp;"_令和4年度",データシート3!A:AB,MATCH("ea_"&amp;"風力（陸上）"&amp;"_年間発電",データシート3!$A$1:$AB$1,0),0)/10^3</f>
        <v>4114.3799999999992</v>
      </c>
      <c r="BG109" s="953">
        <f>VLOOKUP(BC109&amp;"_令和4年度",データシート3!A:AB,MATCH("ea_"&amp;"中小水（河川）"&amp;"_年間発電",データシート3!$A$1:$AB$1,0),0)/10^3+VLOOKUP(BC109&amp;"_令和4年度",データシート3!A:AB,MATCH("ea_"&amp;"中小水（農業用水路）"&amp;"_年間発電",データシート3!$A$1:$AB$1,0),0)/10^3</f>
        <v>0</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0</v>
      </c>
      <c r="BI109" s="953">
        <f t="shared" si="26"/>
        <v>434370.82100000011</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110087.26209286529</v>
      </c>
      <c r="BK109" s="953">
        <f t="shared" si="27"/>
        <v>324283.55890713481</v>
      </c>
      <c r="BL109" s="953">
        <f t="shared" si="28"/>
        <v>0</v>
      </c>
      <c r="BM109" s="953">
        <f t="shared" si="29"/>
        <v>324283.55890713481</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47382</v>
      </c>
      <c r="AY110" s="20" t="str">
        <f>IF(IFERROR(比較地域マスタ!$AE45,"")=0,"",IFERROR(比較地域マスタ!$AE45,""))</f>
        <v>与那国町</v>
      </c>
      <c r="AZ110" s="18"/>
      <c r="BA110" s="24">
        <v>39</v>
      </c>
      <c r="BB110" s="24">
        <v>1</v>
      </c>
      <c r="BC110" s="20" t="str">
        <f t="shared" si="24"/>
        <v>47382</v>
      </c>
      <c r="BD110" s="20" t="str">
        <f t="shared" si="25"/>
        <v>与那国町</v>
      </c>
      <c r="BE110" s="953">
        <f>VLOOKUP(BC110&amp;"_令和4年度",データシート3!A:AB,MATCH("ea_"&amp;"太陽光（建物系）"&amp;"_年間発電",データシート3!$A$1:$AB$1,0),0)/10^3+VLOOKUP(BC110&amp;"_令和4年度",データシート3!A:AB,MATCH("ea_"&amp;"太陽光（土地系）"&amp;"_年間発電",データシート3!$A$1:$AB$1,0),0)/10^3</f>
        <v>208868.72600000002</v>
      </c>
      <c r="BF110" s="953">
        <f>VLOOKUP(BC110&amp;"_令和4年度",データシート3!A:AB,MATCH("ea_"&amp;"風力（陸上）"&amp;"_年間発電",データシート3!$A$1:$AB$1,0),0)/10^3</f>
        <v>186628.23699999996</v>
      </c>
      <c r="BG110" s="953">
        <f>VLOOKUP(BC110&amp;"_令和4年度",データシート3!A:AB,MATCH("ea_"&amp;"中小水（河川）"&amp;"_年間発電",データシート3!$A$1:$AB$1,0),0)/10^3+VLOOKUP(BC110&amp;"_令和4年度",データシート3!A:AB,MATCH("ea_"&amp;"中小水（農業用水路）"&amp;"_年間発電",データシート3!$A$1:$AB$1,0),0)/10^3</f>
        <v>0</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0</v>
      </c>
      <c r="BI110" s="953">
        <f t="shared" si="26"/>
        <v>395496.96299999999</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9905.0418148715144</v>
      </c>
      <c r="BK110" s="953">
        <f t="shared" si="27"/>
        <v>385591.92118512845</v>
      </c>
      <c r="BL110" s="953">
        <f t="shared" si="28"/>
        <v>0</v>
      </c>
      <c r="BM110" s="953">
        <f t="shared" si="29"/>
        <v>385591.92118512845</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47348</v>
      </c>
      <c r="AY111" s="20" t="str">
        <f>IF(IFERROR(比較地域マスタ!$AE46,"")=0,"",IFERROR(比較地域マスタ!$AE46,""))</f>
        <v>与那原町</v>
      </c>
      <c r="AZ111" s="18"/>
      <c r="BA111" s="24">
        <v>40</v>
      </c>
      <c r="BB111" s="24">
        <v>1</v>
      </c>
      <c r="BC111" s="20" t="str">
        <f t="shared" si="24"/>
        <v>47348</v>
      </c>
      <c r="BD111" s="20" t="str">
        <f t="shared" si="25"/>
        <v>与那原町</v>
      </c>
      <c r="BE111" s="953">
        <f>VLOOKUP(BC111&amp;"_令和4年度",データシート3!A:AB,MATCH("ea_"&amp;"太陽光（建物系）"&amp;"_年間発電",データシート3!$A$1:$AB$1,0),0)/10^3+VLOOKUP(BC111&amp;"_令和4年度",データシート3!A:AB,MATCH("ea_"&amp;"太陽光（土地系）"&amp;"_年間発電",データシート3!$A$1:$AB$1,0),0)/10^3</f>
        <v>56538.784999999996</v>
      </c>
      <c r="BF111" s="953">
        <f>VLOOKUP(BC111&amp;"_令和4年度",データシート3!A:AB,MATCH("ea_"&amp;"風力（陸上）"&amp;"_年間発電",データシート3!$A$1:$AB$1,0),0)/10^3</f>
        <v>0</v>
      </c>
      <c r="BG111" s="953">
        <f>VLOOKUP(BC111&amp;"_令和4年度",データシート3!A:AB,MATCH("ea_"&amp;"中小水（河川）"&amp;"_年間発電",データシート3!$A$1:$AB$1,0),0)/10^3+VLOOKUP(BC111&amp;"_令和4年度",データシート3!A:AB,MATCH("ea_"&amp;"中小水（農業用水路）"&amp;"_年間発電",データシート3!$A$1:$AB$1,0),0)/10^3</f>
        <v>0</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56538.784999999996</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74471.066394551235</v>
      </c>
      <c r="BK111" s="953">
        <f t="shared" si="27"/>
        <v>-17932.281394551239</v>
      </c>
      <c r="BL111" s="953">
        <f t="shared" si="28"/>
        <v>-17932.281394551239</v>
      </c>
      <c r="BM111" s="953">
        <f t="shared" si="29"/>
        <v>0</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47324</v>
      </c>
      <c r="AY112" s="20" t="str">
        <f>IF(IFERROR(比較地域マスタ!$AE47,"")=0,"",IFERROR(比較地域マスタ!$AE47,""))</f>
        <v>読谷村</v>
      </c>
      <c r="AZ112" s="18"/>
      <c r="BA112" s="24">
        <v>41</v>
      </c>
      <c r="BB112" s="24">
        <v>1</v>
      </c>
      <c r="BC112" s="20" t="str">
        <f t="shared" si="24"/>
        <v>47324</v>
      </c>
      <c r="BD112" s="20" t="str">
        <f t="shared" si="25"/>
        <v>読谷村</v>
      </c>
      <c r="BE112" s="953">
        <f>VLOOKUP(BC112&amp;"_令和4年度",データシート3!A:AB,MATCH("ea_"&amp;"太陽光（建物系）"&amp;"_年間発電",データシート3!$A$1:$AB$1,0),0)/10^3+VLOOKUP(BC112&amp;"_令和4年度",データシート3!A:AB,MATCH("ea_"&amp;"太陽光（土地系）"&amp;"_年間発電",データシート3!$A$1:$AB$1,0),0)/10^3</f>
        <v>373848.20799999998</v>
      </c>
      <c r="BF112" s="953">
        <f>VLOOKUP(BC112&amp;"_令和4年度",データシート3!A:AB,MATCH("ea_"&amp;"風力（陸上）"&amp;"_年間発電",データシート3!$A$1:$AB$1,0),0)/10^3</f>
        <v>196971.12899999999</v>
      </c>
      <c r="BG112" s="953">
        <f>VLOOKUP(BC112&amp;"_令和4年度",データシート3!A:AB,MATCH("ea_"&amp;"中小水（河川）"&amp;"_年間発電",データシート3!$A$1:$AB$1,0),0)/10^3+VLOOKUP(BC112&amp;"_令和4年度",データシート3!A:AB,MATCH("ea_"&amp;"中小水（農業用水路）"&amp;"_年間発電",データシート3!$A$1:$AB$1,0),0)/10^3</f>
        <v>0</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0</v>
      </c>
      <c r="BI112" s="953">
        <f t="shared" si="26"/>
        <v>570819.33699999994</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134319.24692284153</v>
      </c>
      <c r="BK112" s="953">
        <f t="shared" si="27"/>
        <v>436500.09007715841</v>
      </c>
      <c r="BL112" s="953">
        <f t="shared" si="28"/>
        <v>0</v>
      </c>
      <c r="BM112" s="953">
        <f t="shared" si="29"/>
        <v>436500.09007715841</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宜野湾市</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47205</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5</v>
      </c>
      <c r="H7" s="786">
        <f t="shared" si="2"/>
        <v>5</v>
      </c>
      <c r="I7" s="786">
        <f t="shared" si="2"/>
        <v>4</v>
      </c>
      <c r="J7" s="786">
        <f t="shared" si="2"/>
        <v>5</v>
      </c>
      <c r="K7" s="787">
        <f t="shared" si="2"/>
        <v>4</v>
      </c>
      <c r="L7" s="787">
        <f t="shared" si="2"/>
        <v>4</v>
      </c>
      <c r="M7" s="787">
        <f t="shared" si="2"/>
        <v>4</v>
      </c>
      <c r="N7" s="787">
        <f t="shared" si="2"/>
        <v>4</v>
      </c>
      <c r="O7" s="787">
        <f>SUM(O8:O13)</f>
        <v>5</v>
      </c>
      <c r="P7" s="787">
        <f t="shared" si="2"/>
        <v>4</v>
      </c>
      <c r="Q7" s="788">
        <f>SUM(Q8:Q13)</f>
        <v>4</v>
      </c>
      <c r="R7" s="1028">
        <f t="shared" si="2"/>
        <v>37.304000000000002</v>
      </c>
      <c r="S7" s="1029">
        <f t="shared" si="2"/>
        <v>37.561999999999998</v>
      </c>
      <c r="T7" s="1029">
        <f t="shared" si="2"/>
        <v>28.824999999999999</v>
      </c>
      <c r="U7" s="1029">
        <f t="shared" si="2"/>
        <v>38.257999999999996</v>
      </c>
      <c r="V7" s="1029">
        <f t="shared" si="2"/>
        <v>33.795999999999999</v>
      </c>
      <c r="W7" s="1029">
        <f t="shared" si="2"/>
        <v>33.424999999999997</v>
      </c>
      <c r="X7" s="1029">
        <f t="shared" si="2"/>
        <v>33.925999999999995</v>
      </c>
      <c r="Y7" s="1029">
        <f t="shared" si="2"/>
        <v>33.204000000000001</v>
      </c>
      <c r="Z7" s="1029">
        <f>SUM(Z8:Z13)</f>
        <v>45.625</v>
      </c>
      <c r="AA7" s="1029">
        <f>SUM(AA8:AA13)</f>
        <v>32.551000000000002</v>
      </c>
      <c r="AB7" s="1030">
        <f t="shared" si="2"/>
        <v>30.96</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1</v>
      </c>
      <c r="H10" s="803">
        <f>VLOOKUP($D$3&amp;"_"&amp;H$3,データシート1!$A:$BT,MATCH($G$2&amp;"_"&amp;$C10,データシート1!$A$1:$BT$1,0),0)</f>
        <v>1</v>
      </c>
      <c r="I10" s="803">
        <f>VLOOKUP($D$3&amp;"_"&amp;I$3,データシート1!$A:$BT,MATCH($G$2&amp;"_"&amp;$C10,データシート1!$A$1:$BT$1,0),0)</f>
        <v>1</v>
      </c>
      <c r="J10" s="803">
        <f>VLOOKUP($D$3&amp;"_"&amp;J$3,データシート1!$A:$BT,MATCH($G$2&amp;"_"&amp;$C10,データシート1!$A$1:$BT$1,0),0)</f>
        <v>1</v>
      </c>
      <c r="K10" s="804">
        <f>VLOOKUP($D$3&amp;"_"&amp;K$3,データシート1!$A:$BT,MATCH($G$2&amp;"_"&amp;$C10,データシート1!$A$1:$BT$1,0),0)</f>
        <v>1</v>
      </c>
      <c r="L10" s="804">
        <f>VLOOKUP($D$3&amp;"_"&amp;L$3,データシート1!$A:$BT,MATCH($G$2&amp;"_"&amp;$C10,データシート1!$A$1:$BT$1,0),0)</f>
        <v>1</v>
      </c>
      <c r="M10" s="804">
        <f>VLOOKUP($D$3&amp;"_"&amp;M$3,データシート1!$A:$BT,MATCH($G$2&amp;"_"&amp;$C10,データシート1!$A$1:$BT$1,0),0)</f>
        <v>1</v>
      </c>
      <c r="N10" s="804">
        <f>VLOOKUP($D$3&amp;"_"&amp;N$3,データシート1!$A:$BT,MATCH($G$2&amp;"_"&amp;$C10,データシート1!$A$1:$BT$1,0),0)</f>
        <v>1</v>
      </c>
      <c r="O10" s="804">
        <f>VLOOKUP($D$3&amp;"_"&amp;O$3,データシート1!$A:$BT,MATCH($G$2&amp;"_"&amp;$C10,データシート1!$A$1:$BT$1,0),0)</f>
        <v>1</v>
      </c>
      <c r="P10" s="804">
        <f>VLOOKUP($D$3&amp;"_"&amp;P$3,データシート1!$A:$BT,MATCH($G$2&amp;"_"&amp;$C10,データシート1!$A$1:$BT$1,0),0)</f>
        <v>0</v>
      </c>
      <c r="Q10" s="805">
        <f>VLOOKUP($D$3&amp;"_"&amp;Q$3,データシート1!$A:$BT,MATCH($G$2&amp;"_"&amp;$C10,データシート1!$A$1:$BT$1,0),0)</f>
        <v>1</v>
      </c>
      <c r="R10" s="1034">
        <f>VLOOKUP($D$3&amp;"_"&amp;R$3,データシート1!$A:$BT,MATCH($R$2&amp;"_"&amp;$C10,データシート1!$A$1:$BT$1,0),0)</f>
        <v>8.6159999999999997</v>
      </c>
      <c r="S10" s="1035">
        <f>VLOOKUP($D$3&amp;"_"&amp;S$3,データシート1!$A:$BT,MATCH($R$2&amp;"_"&amp;$C10,データシート1!$A$1:$BT$1,0),0)</f>
        <v>8.7439999999999998</v>
      </c>
      <c r="T10" s="1035">
        <f>VLOOKUP($D$3&amp;"_"&amp;T$3,データシート1!$A:$BT,MATCH($R$2&amp;"_"&amp;$C10,データシート1!$A$1:$BT$1,0),0)</f>
        <v>8.8550000000000004</v>
      </c>
      <c r="U10" s="1035">
        <f>VLOOKUP($D$3&amp;"_"&amp;U$3,データシート1!$A:$BT,MATCH($R$2&amp;"_"&amp;$C10,データシート1!$A$1:$BT$1,0),0)</f>
        <v>8.7530000000000001</v>
      </c>
      <c r="V10" s="1035">
        <f>VLOOKUP($D$3&amp;"_"&amp;V$3,データシート1!$A:$BT,MATCH($R$2&amp;"_"&amp;$C10,データシート1!$A$1:$BT$1,0),0)</f>
        <v>8.5180000000000007</v>
      </c>
      <c r="W10" s="1035">
        <f>VLOOKUP($D$3&amp;"_"&amp;W$3,データシート1!$A:$BT,MATCH($R$2&amp;"_"&amp;$C10,データシート1!$A$1:$BT$1,0),0)</f>
        <v>8.4909999999999997</v>
      </c>
      <c r="X10" s="1035">
        <f>VLOOKUP($D$3&amp;"_"&amp;X$3,データシート1!$A:$BT,MATCH($R$2&amp;"_"&amp;$C10,データシート1!$A$1:$BT$1,0),0)</f>
        <v>8.5190000000000001</v>
      </c>
      <c r="Y10" s="1035">
        <f>VLOOKUP($D$3&amp;"_"&amp;Y$3,データシート1!$A:$BT,MATCH($R$2&amp;"_"&amp;$C10,データシート1!$A$1:$BT$1,0),0)</f>
        <v>8.5050000000000008</v>
      </c>
      <c r="Z10" s="1035">
        <f>VLOOKUP($D$3&amp;"_"&amp;Z$3,データシート1!$A:$BT,MATCH($R$2&amp;"_"&amp;$C10,データシート1!$A$1:$BT$1,0),0)</f>
        <v>8.4540000000000006</v>
      </c>
      <c r="AA10" s="1035">
        <f>VLOOKUP($D$3&amp;"_"&amp;AA$3,データシート1!$A:$BT,MATCH($R$2&amp;"_"&amp;$C10,データシート1!$A$1:$BT$1,0),0)</f>
        <v>0</v>
      </c>
      <c r="AB10" s="1036">
        <f>VLOOKUP($D$3&amp;"_"&amp;AB$3,データシート1!$A:$BT,MATCH($R$2&amp;"_"&amp;$C10,データシート1!$A$1:$BT$1,0),0)</f>
        <v>8.7490000000000006</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4</v>
      </c>
      <c r="H11" s="803">
        <f>VLOOKUP($D$3&amp;"_"&amp;H$3,データシート1!$A:$BT,MATCH($G$2&amp;"_"&amp;$C11,データシート1!$A$1:$BT$1,0),0)</f>
        <v>4</v>
      </c>
      <c r="I11" s="803">
        <f>VLOOKUP($D$3&amp;"_"&amp;I$3,データシート1!$A:$BT,MATCH($G$2&amp;"_"&amp;$C11,データシート1!$A$1:$BT$1,0),0)</f>
        <v>3</v>
      </c>
      <c r="J11" s="803">
        <f>VLOOKUP($D$3&amp;"_"&amp;J$3,データシート1!$A:$BT,MATCH($G$2&amp;"_"&amp;$C11,データシート1!$A$1:$BT$1,0),0)</f>
        <v>4</v>
      </c>
      <c r="K11" s="804">
        <f>VLOOKUP($D$3&amp;"_"&amp;K$3,データシート1!$A:$BT,MATCH($G$2&amp;"_"&amp;$C11,データシート1!$A$1:$BT$1,0),0)</f>
        <v>3</v>
      </c>
      <c r="L11" s="804">
        <f>VLOOKUP($D$3&amp;"_"&amp;L$3,データシート1!$A:$BT,MATCH($G$2&amp;"_"&amp;$C11,データシート1!$A$1:$BT$1,0),0)</f>
        <v>3</v>
      </c>
      <c r="M11" s="804">
        <f>VLOOKUP($D$3&amp;"_"&amp;M$3,データシート1!$A:$BT,MATCH($G$2&amp;"_"&amp;$C11,データシート1!$A$1:$BT$1,0),0)</f>
        <v>3</v>
      </c>
      <c r="N11" s="804">
        <f>VLOOKUP($D$3&amp;"_"&amp;N$3,データシート1!$A:$BT,MATCH($G$2&amp;"_"&amp;$C11,データシート1!$A$1:$BT$1,0),0)</f>
        <v>3</v>
      </c>
      <c r="O11" s="804">
        <f>VLOOKUP($D$3&amp;"_"&amp;O$3,データシート1!$A:$BT,MATCH($G$2&amp;"_"&amp;$C11,データシート1!$A$1:$BT$1,0),0)</f>
        <v>4</v>
      </c>
      <c r="P11" s="804">
        <f>VLOOKUP($D$3&amp;"_"&amp;P$3,データシート1!$A:$BT,MATCH($G$2&amp;"_"&amp;$C11,データシート1!$A$1:$BT$1,0),0)</f>
        <v>4</v>
      </c>
      <c r="Q11" s="805">
        <f>VLOOKUP($D$3&amp;"_"&amp;Q$3,データシート1!$A:$BT,MATCH($G$2&amp;"_"&amp;$C11,データシート1!$A$1:$BT$1,0),0)</f>
        <v>3</v>
      </c>
      <c r="R11" s="1034">
        <f>VLOOKUP($D$3&amp;"_"&amp;R$3,データシート1!$A:$BT,MATCH($R$2&amp;"_"&amp;$C11,データシート1!$A$1:$BT$1,0),0)</f>
        <v>28.687999999999999</v>
      </c>
      <c r="S11" s="1035">
        <f>VLOOKUP($D$3&amp;"_"&amp;S$3,データシート1!$A:$BT,MATCH($R$2&amp;"_"&amp;$C11,データシート1!$A$1:$BT$1,0),0)</f>
        <v>28.818000000000001</v>
      </c>
      <c r="T11" s="1035">
        <f>VLOOKUP($D$3&amp;"_"&amp;T$3,データシート1!$A:$BT,MATCH($R$2&amp;"_"&amp;$C11,データシート1!$A$1:$BT$1,0),0)</f>
        <v>19.97</v>
      </c>
      <c r="U11" s="1035">
        <f>VLOOKUP($D$3&amp;"_"&amp;U$3,データシート1!$A:$BT,MATCH($R$2&amp;"_"&amp;$C11,データシート1!$A$1:$BT$1,0),0)</f>
        <v>29.504999999999999</v>
      </c>
      <c r="V11" s="1035">
        <f>VLOOKUP($D$3&amp;"_"&amp;V$3,データシート1!$A:$BT,MATCH($R$2&amp;"_"&amp;$C11,データシート1!$A$1:$BT$1,0),0)</f>
        <v>25.277999999999999</v>
      </c>
      <c r="W11" s="1035">
        <f>VLOOKUP($D$3&amp;"_"&amp;W$3,データシート1!$A:$BT,MATCH($R$2&amp;"_"&amp;$C11,データシート1!$A$1:$BT$1,0),0)</f>
        <v>24.933999999999997</v>
      </c>
      <c r="X11" s="1035">
        <f>VLOOKUP($D$3&amp;"_"&amp;X$3,データシート1!$A:$BT,MATCH($R$2&amp;"_"&amp;$C11,データシート1!$A$1:$BT$1,0),0)</f>
        <v>25.406999999999996</v>
      </c>
      <c r="Y11" s="1035">
        <f>VLOOKUP($D$3&amp;"_"&amp;Y$3,データシート1!$A:$BT,MATCH($R$2&amp;"_"&amp;$C11,データシート1!$A$1:$BT$1,0),0)</f>
        <v>24.699000000000002</v>
      </c>
      <c r="Z11" s="1035">
        <f>VLOOKUP($D$3&amp;"_"&amp;Z$3,データシート1!$A:$BT,MATCH($R$2&amp;"_"&amp;$C11,データシート1!$A$1:$BT$1,0),0)</f>
        <v>37.170999999999999</v>
      </c>
      <c r="AA11" s="1035">
        <f>VLOOKUP($D$3&amp;"_"&amp;AA$3,データシート1!$A:$BT,MATCH($R$2&amp;"_"&amp;$C11,データシート1!$A$1:$BT$1,0),0)</f>
        <v>32.551000000000002</v>
      </c>
      <c r="AB11" s="1036">
        <f>VLOOKUP($D$3&amp;"_"&amp;AB$3,データシート1!$A:$BT,MATCH($R$2&amp;"_"&amp;$C11,データシート1!$A$1:$BT$1,0),0)</f>
        <v>22.210999999999999</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1</v>
      </c>
      <c r="H26" s="829">
        <f>VLOOKUP($D$3&amp;"_"&amp;H$3,データシート2!$A:$SI,MATCH($G$2&amp;"_"&amp;$B26,データシート2!$A$1:$SI$1,0),0)</f>
        <v>1</v>
      </c>
      <c r="I26" s="829">
        <f>VLOOKUP($D$3&amp;"_"&amp;I$3,データシート2!$A:$SI,MATCH($G$2&amp;"_"&amp;$B26,データシート2!$A$1:$SI$1,0),0)</f>
        <v>1</v>
      </c>
      <c r="J26" s="829">
        <f>VLOOKUP($D$3&amp;"_"&amp;J$3,データシート2!$A:$SI,MATCH($G$2&amp;"_"&amp;$B26,データシート2!$A$1:$SI$1,0),0)</f>
        <v>1</v>
      </c>
      <c r="K26" s="830">
        <f>VLOOKUP($D$3&amp;"_"&amp;K$3,データシート2!$A:$SI,MATCH($G$2&amp;"_"&amp;$B26,データシート2!$A$1:$SI$1,0),0)</f>
        <v>1</v>
      </c>
      <c r="L26" s="830">
        <f>VLOOKUP($D$3&amp;"_"&amp;L$3,データシート2!$A:$SI,MATCH($G$2&amp;"_"&amp;$B26,データシート2!$A$1:$SI$1,0),0)</f>
        <v>1</v>
      </c>
      <c r="M26" s="830">
        <f>VLOOKUP($D$3&amp;"_"&amp;M$3,データシート2!$A:$SI,MATCH($G$2&amp;"_"&amp;$B26,データシート2!$A$1:$SI$1,0),0)</f>
        <v>1</v>
      </c>
      <c r="N26" s="830">
        <f>VLOOKUP($D$3&amp;"_"&amp;N$3,データシート2!$A:$SI,MATCH($G$2&amp;"_"&amp;$B26,データシート2!$A$1:$SI$1,0),0)</f>
        <v>1</v>
      </c>
      <c r="O26" s="830">
        <f>VLOOKUP($D$3&amp;"_"&amp;O$3,データシート2!$A:$SI,MATCH($G$2&amp;"_"&amp;$B26,データシート2!$A$1:$SI$1,0),0)</f>
        <v>1</v>
      </c>
      <c r="P26" s="830">
        <f>VLOOKUP($D$3&amp;"_"&amp;P$3,データシート2!$A:$SI,MATCH($G$2&amp;"_"&amp;$B26,データシート2!$A$1:$SI$1,0),0)</f>
        <v>0</v>
      </c>
      <c r="Q26" s="831">
        <f>VLOOKUP($D$3&amp;"_"&amp;Q$3,データシート2!$A:$SI,MATCH($G$2&amp;"_"&amp;$B26,データシート2!$A$1:$SI$1,0),0)</f>
        <v>1</v>
      </c>
      <c r="R26" s="1043">
        <f>VLOOKUP($D$3&amp;"_"&amp;R$3,データシート2!$A:$SI,MATCH($R$2&amp;"_"&amp;$B26,データシート2!$A$1:$SI$1,0),0)</f>
        <v>8.6159999999999997</v>
      </c>
      <c r="S26" s="1044">
        <f>VLOOKUP($D$3&amp;"_"&amp;S$3,データシート2!$A:$SI,MATCH($R$2&amp;"_"&amp;$B26,データシート2!$A$1:$SI$1,0),0)</f>
        <v>8.7439999999999998</v>
      </c>
      <c r="T26" s="1044">
        <f>VLOOKUP($D$3&amp;"_"&amp;T$3,データシート2!$A:$SI,MATCH($R$2&amp;"_"&amp;$B26,データシート2!$A$1:$SI$1,0),0)</f>
        <v>8.8550000000000004</v>
      </c>
      <c r="U26" s="1044">
        <f>VLOOKUP($D$3&amp;"_"&amp;U$3,データシート2!$A:$SI,MATCH($R$2&amp;"_"&amp;$B26,データシート2!$A$1:$SI$1,0),0)</f>
        <v>8.7530000000000001</v>
      </c>
      <c r="V26" s="1044">
        <f>VLOOKUP($D$3&amp;"_"&amp;V$3,データシート2!$A:$SI,MATCH($R$2&amp;"_"&amp;$B26,データシート2!$A$1:$SI$1,0),0)</f>
        <v>8.5180000000000007</v>
      </c>
      <c r="W26" s="1044">
        <f>VLOOKUP($D$3&amp;"_"&amp;W$3,データシート2!$A:$SI,MATCH($R$2&amp;"_"&amp;$B26,データシート2!$A$1:$SI$1,0),0)</f>
        <v>8.4909999999999997</v>
      </c>
      <c r="X26" s="1044">
        <f>VLOOKUP($D$3&amp;"_"&amp;X$3,データシート2!$A:$SI,MATCH($R$2&amp;"_"&amp;$B26,データシート2!$A$1:$SI$1,0),0)</f>
        <v>8.5190000000000001</v>
      </c>
      <c r="Y26" s="1044">
        <f>VLOOKUP($D$3&amp;"_"&amp;Y$3,データシート2!$A:$SI,MATCH($R$2&amp;"_"&amp;$B26,データシート2!$A$1:$SI$1,0),0)</f>
        <v>8.5050000000000008</v>
      </c>
      <c r="Z26" s="1044">
        <f>VLOOKUP($D$3&amp;"_"&amp;Z$3,データシート2!$A:$SI,MATCH($R$2&amp;"_"&amp;$B26,データシート2!$A$1:$SI$1,0),0)</f>
        <v>8.4540000000000006</v>
      </c>
      <c r="AA26" s="1044">
        <f>VLOOKUP($D$3&amp;"_"&amp;AA$3,データシート2!$A:$SI,MATCH($R$2&amp;"_"&amp;$B26,データシート2!$A$1:$SI$1,0),0)</f>
        <v>0</v>
      </c>
      <c r="AB26" s="1045">
        <f>VLOOKUP($D$3&amp;"_"&amp;AB$3,データシート2!$A:$SI,MATCH($R$2&amp;"_"&amp;$B26,データシート2!$A$1:$SI$1,0),0)</f>
        <v>8.7490000000000006</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1</v>
      </c>
      <c r="H27" s="838">
        <f>VLOOKUP($D$3&amp;"_"&amp;H$3,データシート2!$A:$SI,MATCH($G$2&amp;"_"&amp;$C27,データシート2!$A$1:$SI$1,0),0)</f>
        <v>1</v>
      </c>
      <c r="I27" s="838">
        <f>VLOOKUP($D$3&amp;"_"&amp;I$3,データシート2!$A:$SI,MATCH($G$2&amp;"_"&amp;$C27,データシート2!$A$1:$SI$1,0),0)</f>
        <v>1</v>
      </c>
      <c r="J27" s="838">
        <f>VLOOKUP($D$3&amp;"_"&amp;J$3,データシート2!$A:$SI,MATCH($G$2&amp;"_"&amp;$C27,データシート2!$A$1:$SI$1,0),0)</f>
        <v>1</v>
      </c>
      <c r="K27" s="839">
        <f>VLOOKUP($D$3&amp;"_"&amp;K$3,データシート2!$A:$SI,MATCH($G$2&amp;"_"&amp;$C27,データシート2!$A$1:$SI$1,0),0)</f>
        <v>1</v>
      </c>
      <c r="L27" s="839">
        <f>VLOOKUP($D$3&amp;"_"&amp;L$3,データシート2!$A:$SI,MATCH($G$2&amp;"_"&amp;$C27,データシート2!$A$1:$SI$1,0),0)</f>
        <v>1</v>
      </c>
      <c r="M27" s="839">
        <f>VLOOKUP($D$3&amp;"_"&amp;M$3,データシート2!$A:$SI,MATCH($G$2&amp;"_"&amp;$C27,データシート2!$A$1:$SI$1,0),0)</f>
        <v>1</v>
      </c>
      <c r="N27" s="839">
        <f>VLOOKUP($D$3&amp;"_"&amp;N$3,データシート2!$A:$SI,MATCH($G$2&amp;"_"&amp;$C27,データシート2!$A$1:$SI$1,0),0)</f>
        <v>1</v>
      </c>
      <c r="O27" s="839">
        <f>VLOOKUP($D$3&amp;"_"&amp;O$3,データシート2!$A:$SI,MATCH($G$2&amp;"_"&amp;$C27,データシート2!$A$1:$SI$1,0),0)</f>
        <v>1</v>
      </c>
      <c r="P27" s="839">
        <f>VLOOKUP($D$3&amp;"_"&amp;P$3,データシート2!$A:$SI,MATCH($G$2&amp;"_"&amp;$C27,データシート2!$A$1:$SI$1,0),0)</f>
        <v>0</v>
      </c>
      <c r="Q27" s="840">
        <f>VLOOKUP($D$3&amp;"_"&amp;Q$3,データシート2!$A:$SI,MATCH($G$2&amp;"_"&amp;$C27,データシート2!$A$1:$SI$1,0),0)</f>
        <v>1</v>
      </c>
      <c r="R27" s="1052">
        <f>VLOOKUP($D$3&amp;"_"&amp;R$3,データシート2!$A:$SI,MATCH($R$2&amp;"_"&amp;$C27,データシート2!$A$1:$SI$1,0),0)</f>
        <v>8.6159999999999997</v>
      </c>
      <c r="S27" s="1047">
        <f>VLOOKUP($D$3&amp;"_"&amp;S$3,データシート2!$A:$SI,MATCH($R$2&amp;"_"&amp;$C27,データシート2!$A$1:$SI$1,0),0)</f>
        <v>8.7439999999999998</v>
      </c>
      <c r="T27" s="1047">
        <f>VLOOKUP($D$3&amp;"_"&amp;T$3,データシート2!$A:$SI,MATCH($R$2&amp;"_"&amp;$C27,データシート2!$A$1:$SI$1,0),0)</f>
        <v>8.8550000000000004</v>
      </c>
      <c r="U27" s="1047">
        <f>VLOOKUP($D$3&amp;"_"&amp;U$3,データシート2!$A:$SI,MATCH($R$2&amp;"_"&amp;$C27,データシート2!$A$1:$SI$1,0),0)</f>
        <v>8.7530000000000001</v>
      </c>
      <c r="V27" s="1047">
        <f>VLOOKUP($D$3&amp;"_"&amp;V$3,データシート2!$A:$SI,MATCH($R$2&amp;"_"&amp;$C27,データシート2!$A$1:$SI$1,0),0)</f>
        <v>8.5180000000000007</v>
      </c>
      <c r="W27" s="1047">
        <f>VLOOKUP($D$3&amp;"_"&amp;W$3,データシート2!$A:$SI,MATCH($R$2&amp;"_"&amp;$C27,データシート2!$A$1:$SI$1,0),0)</f>
        <v>8.4909999999999997</v>
      </c>
      <c r="X27" s="1047">
        <f>VLOOKUP($D$3&amp;"_"&amp;X$3,データシート2!$A:$SI,MATCH($R$2&amp;"_"&amp;$C27,データシート2!$A$1:$SI$1,0),0)</f>
        <v>8.5190000000000001</v>
      </c>
      <c r="Y27" s="1047">
        <f>VLOOKUP($D$3&amp;"_"&amp;Y$3,データシート2!$A:$SI,MATCH($R$2&amp;"_"&amp;$C27,データシート2!$A$1:$SI$1,0),0)</f>
        <v>8.5050000000000008</v>
      </c>
      <c r="Z27" s="1047">
        <f>VLOOKUP($D$3&amp;"_"&amp;Z$3,データシート2!$A:$SI,MATCH($R$2&amp;"_"&amp;$C27,データシート2!$A$1:$SI$1,0),0)</f>
        <v>8.4540000000000006</v>
      </c>
      <c r="AA27" s="1047">
        <f>VLOOKUP($D$3&amp;"_"&amp;AA$3,データシート2!$A:$SI,MATCH($R$2&amp;"_"&amp;$C27,データシート2!$A$1:$SI$1,0),0)</f>
        <v>0</v>
      </c>
      <c r="AB27" s="1048">
        <f>VLOOKUP($D$3&amp;"_"&amp;AB$3,データシート2!$A:$SI,MATCH($R$2&amp;"_"&amp;$C27,データシート2!$A$1:$SI$1,0),0)</f>
        <v>8.7490000000000006</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1</v>
      </c>
      <c r="H53" s="829">
        <f>VLOOKUP($D$3&amp;"_"&amp;H$3,データシート2!$A:$SI,MATCH($G$2&amp;"_"&amp;$B53,データシート2!$A$1:$SI$1,0),0)</f>
        <v>1</v>
      </c>
      <c r="I53" s="829">
        <f>VLOOKUP($D$3&amp;"_"&amp;I$3,データシート2!$A:$SI,MATCH($G$2&amp;"_"&amp;$B53,データシート2!$A$1:$SI$1,0),0)</f>
        <v>1</v>
      </c>
      <c r="J53" s="829">
        <f>VLOOKUP($D$3&amp;"_"&amp;J$3,データシート2!$A:$SI,MATCH($G$2&amp;"_"&amp;$B53,データシート2!$A$1:$SI$1,0),0)</f>
        <v>1</v>
      </c>
      <c r="K53" s="830">
        <f>VLOOKUP($D$3&amp;"_"&amp;K$3,データシート2!$A:$SI,MATCH($G$2&amp;"_"&amp;$B53,データシート2!$A$1:$SI$1,0),0)</f>
        <v>1</v>
      </c>
      <c r="L53" s="830">
        <f>VLOOKUP($D$3&amp;"_"&amp;L$3,データシート2!$A:$SI,MATCH($G$2&amp;"_"&amp;$B53,データシート2!$A$1:$SI$1,0),0)</f>
        <v>1</v>
      </c>
      <c r="M53" s="830">
        <f>VLOOKUP($D$3&amp;"_"&amp;M$3,データシート2!$A:$SI,MATCH($G$2&amp;"_"&amp;$B53,データシート2!$A$1:$SI$1,0),0)</f>
        <v>1</v>
      </c>
      <c r="N53" s="830">
        <f>VLOOKUP($D$3&amp;"_"&amp;N$3,データシート2!$A:$SI,MATCH($G$2&amp;"_"&amp;$B53,データシート2!$A$1:$SI$1,0),0)</f>
        <v>1</v>
      </c>
      <c r="O53" s="830">
        <f>VLOOKUP($D$3&amp;"_"&amp;O$3,データシート2!$A:$SI,MATCH($G$2&amp;"_"&amp;$B53,データシート2!$A$1:$SI$1,0),0)</f>
        <v>1</v>
      </c>
      <c r="P53" s="830">
        <f>VLOOKUP($D$3&amp;"_"&amp;P$3,データシート2!$A:$SI,MATCH($G$2&amp;"_"&amp;$B53,データシート2!$A$1:$SI$1,0),0)</f>
        <v>0</v>
      </c>
      <c r="Q53" s="831">
        <f>VLOOKUP($D$3&amp;"_"&amp;Q$3,データシート2!$A:$SI,MATCH($G$2&amp;"_"&amp;$B53,データシート2!$A$1:$SI$1,0),0)</f>
        <v>1</v>
      </c>
      <c r="R53" s="1043">
        <f>VLOOKUP($D$3&amp;"_"&amp;R$3,データシート2!$A:$SI,MATCH($R$2&amp;"_"&amp;$B53,データシート2!$A$1:$SI$1,0),0)</f>
        <v>10.769</v>
      </c>
      <c r="S53" s="1044">
        <f>VLOOKUP($D$3&amp;"_"&amp;S$3,データシート2!$A:$SI,MATCH($R$2&amp;"_"&amp;$B53,データシート2!$A$1:$SI$1,0),0)</f>
        <v>10.692</v>
      </c>
      <c r="T53" s="1044">
        <f>VLOOKUP($D$3&amp;"_"&amp;T$3,データシート2!$A:$SI,MATCH($R$2&amp;"_"&amp;$B53,データシート2!$A$1:$SI$1,0),0)</f>
        <v>10.707000000000001</v>
      </c>
      <c r="U53" s="1044">
        <f>VLOOKUP($D$3&amp;"_"&amp;U$3,データシート2!$A:$SI,MATCH($R$2&amp;"_"&amp;$B53,データシート2!$A$1:$SI$1,0),0)</f>
        <v>10.797000000000001</v>
      </c>
      <c r="V53" s="1044">
        <f>VLOOKUP($D$3&amp;"_"&amp;V$3,データシート2!$A:$SI,MATCH($R$2&amp;"_"&amp;$B53,データシート2!$A$1:$SI$1,0),0)</f>
        <v>11.829000000000001</v>
      </c>
      <c r="W53" s="1044">
        <f>VLOOKUP($D$3&amp;"_"&amp;W$3,データシート2!$A:$SI,MATCH($R$2&amp;"_"&amp;$B53,データシート2!$A$1:$SI$1,0),0)</f>
        <v>11.808999999999999</v>
      </c>
      <c r="X53" s="1044">
        <f>VLOOKUP($D$3&amp;"_"&amp;X$3,データシート2!$A:$SI,MATCH($R$2&amp;"_"&amp;$B53,データシート2!$A$1:$SI$1,0),0)</f>
        <v>12.523</v>
      </c>
      <c r="Y53" s="1044">
        <f>VLOOKUP($D$3&amp;"_"&amp;Y$3,データシート2!$A:$SI,MATCH($R$2&amp;"_"&amp;$B53,データシート2!$A$1:$SI$1,0),0)</f>
        <v>12.365</v>
      </c>
      <c r="Z53" s="1044">
        <f>VLOOKUP($D$3&amp;"_"&amp;Z$3,データシート2!$A:$SI,MATCH($R$2&amp;"_"&amp;$B53,データシート2!$A$1:$SI$1,0),0)</f>
        <v>11.324999999999999</v>
      </c>
      <c r="AA53" s="1044">
        <f>VLOOKUP($D$3&amp;"_"&amp;AA$3,データシート2!$A:$SI,MATCH($R$2&amp;"_"&amp;$B53,データシート2!$A$1:$SI$1,0),0)</f>
        <v>0</v>
      </c>
      <c r="AB53" s="1045">
        <f>VLOOKUP($D$3&amp;"_"&amp;AB$3,データシート2!$A:$SI,MATCH($R$2&amp;"_"&amp;$B53,データシート2!$A$1:$SI$1,0),0)</f>
        <v>12.042</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1</v>
      </c>
      <c r="H61" s="899">
        <f>VLOOKUP($D$3&amp;"_"&amp;H$3,データシート2!$A:$SI,MATCH($G$2&amp;"_"&amp;$C61,データシート2!$A$1:$SI$1,0),0)</f>
        <v>1</v>
      </c>
      <c r="I61" s="899">
        <f>VLOOKUP($D$3&amp;"_"&amp;I$3,データシート2!$A:$SI,MATCH($G$2&amp;"_"&amp;$C61,データシート2!$A$1:$SI$1,0),0)</f>
        <v>1</v>
      </c>
      <c r="J61" s="899">
        <f>VLOOKUP($D$3&amp;"_"&amp;J$3,データシート2!$A:$SI,MATCH($G$2&amp;"_"&amp;$C61,データシート2!$A$1:$SI$1,0),0)</f>
        <v>1</v>
      </c>
      <c r="K61" s="900">
        <f>VLOOKUP($D$3&amp;"_"&amp;K$3,データシート2!$A:$SI,MATCH($G$2&amp;"_"&amp;$C61,データシート2!$A$1:$SI$1,0),0)</f>
        <v>1</v>
      </c>
      <c r="L61" s="900">
        <f>VLOOKUP($D$3&amp;"_"&amp;L$3,データシート2!$A:$SI,MATCH($G$2&amp;"_"&amp;$C61,データシート2!$A$1:$SI$1,0),0)</f>
        <v>1</v>
      </c>
      <c r="M61" s="900">
        <f>VLOOKUP($D$3&amp;"_"&amp;M$3,データシート2!$A:$SI,MATCH($G$2&amp;"_"&amp;$C61,データシート2!$A$1:$SI$1,0),0)</f>
        <v>1</v>
      </c>
      <c r="N61" s="900">
        <f>VLOOKUP($D$3&amp;"_"&amp;N$3,データシート2!$A:$SI,MATCH($G$2&amp;"_"&amp;$C61,データシート2!$A$1:$SI$1,0),0)</f>
        <v>1</v>
      </c>
      <c r="O61" s="900">
        <f>VLOOKUP($D$3&amp;"_"&amp;O$3,データシート2!$A:$SI,MATCH($G$2&amp;"_"&amp;$C61,データシート2!$A$1:$SI$1,0),0)</f>
        <v>1</v>
      </c>
      <c r="P61" s="900">
        <f>VLOOKUP($D$3&amp;"_"&amp;P$3,データシート2!$A:$SI,MATCH($G$2&amp;"_"&amp;$C61,データシート2!$A$1:$SI$1,0),0)</f>
        <v>0</v>
      </c>
      <c r="Q61" s="901">
        <f>VLOOKUP($D$3&amp;"_"&amp;Q$3,データシート2!$A:$SI,MATCH($G$2&amp;"_"&amp;$C61,データシート2!$A$1:$SI$1,0),0)</f>
        <v>1</v>
      </c>
      <c r="R61" s="1062">
        <f>VLOOKUP($D$3&amp;"_"&amp;R$3,データシート2!$A:$SI,MATCH($R$2&amp;"_"&amp;$C61,データシート2!$A$1:$SI$1,0),0)</f>
        <v>10.769</v>
      </c>
      <c r="S61" s="1063">
        <f>VLOOKUP($D$3&amp;"_"&amp;S$3,データシート2!$A:$SI,MATCH($R$2&amp;"_"&amp;$C61,データシート2!$A$1:$SI$1,0),0)</f>
        <v>10.692</v>
      </c>
      <c r="T61" s="1063">
        <f>VLOOKUP($D$3&amp;"_"&amp;T$3,データシート2!$A:$SI,MATCH($R$2&amp;"_"&amp;$C61,データシート2!$A$1:$SI$1,0),0)</f>
        <v>10.707000000000001</v>
      </c>
      <c r="U61" s="1063">
        <f>VLOOKUP($D$3&amp;"_"&amp;U$3,データシート2!$A:$SI,MATCH($R$2&amp;"_"&amp;$C61,データシート2!$A$1:$SI$1,0),0)</f>
        <v>10.797000000000001</v>
      </c>
      <c r="V61" s="1063">
        <f>VLOOKUP($D$3&amp;"_"&amp;V$3,データシート2!$A:$SI,MATCH($R$2&amp;"_"&amp;$C61,データシート2!$A$1:$SI$1,0),0)</f>
        <v>11.829000000000001</v>
      </c>
      <c r="W61" s="1063">
        <f>VLOOKUP($D$3&amp;"_"&amp;W$3,データシート2!$A:$SI,MATCH($R$2&amp;"_"&amp;$C61,データシート2!$A$1:$SI$1,0),0)</f>
        <v>11.808999999999999</v>
      </c>
      <c r="X61" s="1063">
        <f>VLOOKUP($D$3&amp;"_"&amp;X$3,データシート2!$A:$SI,MATCH($R$2&amp;"_"&amp;$C61,データシート2!$A$1:$SI$1,0),0)</f>
        <v>12.523</v>
      </c>
      <c r="Y61" s="1063">
        <f>VLOOKUP($D$3&amp;"_"&amp;Y$3,データシート2!$A:$SI,MATCH($R$2&amp;"_"&amp;$C61,データシート2!$A$1:$SI$1,0),0)</f>
        <v>12.365</v>
      </c>
      <c r="Z61" s="1063">
        <f>VLOOKUP($D$3&amp;"_"&amp;Z$3,データシート2!$A:$SI,MATCH($R$2&amp;"_"&amp;$C61,データシート2!$A$1:$SI$1,0),0)</f>
        <v>11.324999999999999</v>
      </c>
      <c r="AA61" s="1063">
        <f>VLOOKUP($D$3&amp;"_"&amp;AA$3,データシート2!$A:$SI,MATCH($R$2&amp;"_"&amp;$C61,データシート2!$A$1:$SI$1,0),0)</f>
        <v>0</v>
      </c>
      <c r="AB61" s="1064">
        <f>VLOOKUP($D$3&amp;"_"&amp;AB$3,データシート2!$A:$SI,MATCH($R$2&amp;"_"&amp;$C61,データシート2!$A$1:$SI$1,0),0)</f>
        <v>12.042</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1</v>
      </c>
      <c r="K77" s="830">
        <f>VLOOKUP($D$3&amp;"_"&amp;K$3,データシート2!$A:$SI,MATCH($G$2&amp;"_"&amp;$B77,データシート2!$A$1:$SI$1,0),0)</f>
        <v>1</v>
      </c>
      <c r="L77" s="830">
        <f>VLOOKUP($D$3&amp;"_"&amp;L$3,データシート2!$A:$SI,MATCH($G$2&amp;"_"&amp;$B77,データシート2!$A$1:$SI$1,0),0)</f>
        <v>1</v>
      </c>
      <c r="M77" s="830">
        <f>VLOOKUP($D$3&amp;"_"&amp;M$3,データシート2!$A:$SI,MATCH($G$2&amp;"_"&amp;$B77,データシート2!$A$1:$SI$1,0),0)</f>
        <v>1</v>
      </c>
      <c r="N77" s="830">
        <f>VLOOKUP($D$3&amp;"_"&amp;N$3,データシート2!$A:$SI,MATCH($G$2&amp;"_"&amp;$B77,データシート2!$A$1:$SI$1,0),0)</f>
        <v>1</v>
      </c>
      <c r="O77" s="830">
        <f>VLOOKUP($D$3&amp;"_"&amp;O$3,データシート2!$A:$SI,MATCH($G$2&amp;"_"&amp;$B77,データシート2!$A$1:$SI$1,0),0)</f>
        <v>1</v>
      </c>
      <c r="P77" s="830">
        <f>VLOOKUP($D$3&amp;"_"&amp;P$3,データシート2!$A:$SI,MATCH($G$2&amp;"_"&amp;$B77,データシート2!$A$1:$SI$1,0),0)</f>
        <v>2</v>
      </c>
      <c r="Q77" s="831">
        <f>VLOOKUP($D$3&amp;"_"&amp;Q$3,データシート2!$A:$SI,MATCH($G$2&amp;"_"&amp;$B77,データシート2!$A$1:$SI$1,0),0)</f>
        <v>1</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7.8780000000000001</v>
      </c>
      <c r="V77" s="1044">
        <f>VLOOKUP($D$3&amp;"_"&amp;V$3,データシート2!$A:$SI,MATCH($R$2&amp;"_"&amp;$B77,データシート2!$A$1:$SI$1,0),0)</f>
        <v>7.5</v>
      </c>
      <c r="W77" s="1044">
        <f>VLOOKUP($D$3&amp;"_"&amp;W$3,データシート2!$A:$SI,MATCH($R$2&amp;"_"&amp;$B77,データシート2!$A$1:$SI$1,0),0)</f>
        <v>7.1150000000000002</v>
      </c>
      <c r="X77" s="1044">
        <f>VLOOKUP($D$3&amp;"_"&amp;X$3,データシート2!$A:$SI,MATCH($R$2&amp;"_"&amp;$B77,データシート2!$A$1:$SI$1,0),0)</f>
        <v>6.8739999999999997</v>
      </c>
      <c r="Y77" s="1044">
        <f>VLOOKUP($D$3&amp;"_"&amp;Y$3,データシート2!$A:$SI,MATCH($R$2&amp;"_"&amp;$B77,データシート2!$A$1:$SI$1,0),0)</f>
        <v>6.6890000000000001</v>
      </c>
      <c r="Z77" s="1044">
        <f>VLOOKUP($D$3&amp;"_"&amp;Z$3,データシート2!$A:$SI,MATCH($R$2&amp;"_"&amp;$B77,データシート2!$A$1:$SI$1,0),0)</f>
        <v>6.6360000000000001</v>
      </c>
      <c r="AA77" s="1044">
        <f>VLOOKUP($D$3&amp;"_"&amp;AA$3,データシート2!$A:$SI,MATCH($R$2&amp;"_"&amp;$B77,データシート2!$A$1:$SI$1,0),0)</f>
        <v>15.263999999999999</v>
      </c>
      <c r="AB77" s="1045">
        <f>VLOOKUP($D$3&amp;"_"&amp;AB$3,データシート2!$A:$SI,MATCH($R$2&amp;"_"&amp;$B77,データシート2!$A$1:$SI$1,0),0)</f>
        <v>6.7110000000000003</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1</v>
      </c>
      <c r="K84" s="867">
        <f>VLOOKUP($D$3&amp;"_"&amp;K$3,データシート2!$A:$SI,MATCH($G$2&amp;"_"&amp;$C84,データシート2!$A$1:$SI$1,0),0)</f>
        <v>1</v>
      </c>
      <c r="L84" s="867">
        <f>VLOOKUP($D$3&amp;"_"&amp;L$3,データシート2!$A:$SI,MATCH($G$2&amp;"_"&amp;$C84,データシート2!$A$1:$SI$1,0),0)</f>
        <v>1</v>
      </c>
      <c r="M84" s="867">
        <f>VLOOKUP($D$3&amp;"_"&amp;M$3,データシート2!$A:$SI,MATCH($G$2&amp;"_"&amp;$C84,データシート2!$A$1:$SI$1,0),0)</f>
        <v>1</v>
      </c>
      <c r="N84" s="867">
        <f>VLOOKUP($D$3&amp;"_"&amp;N$3,データシート2!$A:$SI,MATCH($G$2&amp;"_"&amp;$C84,データシート2!$A$1:$SI$1,0),0)</f>
        <v>1</v>
      </c>
      <c r="O84" s="867">
        <f>VLOOKUP($D$3&amp;"_"&amp;O$3,データシート2!$A:$SI,MATCH($G$2&amp;"_"&amp;$C84,データシート2!$A$1:$SI$1,0),0)</f>
        <v>1</v>
      </c>
      <c r="P84" s="867">
        <f>VLOOKUP($D$3&amp;"_"&amp;P$3,データシート2!$A:$SI,MATCH($G$2&amp;"_"&amp;$C84,データシート2!$A$1:$SI$1,0),0)</f>
        <v>2</v>
      </c>
      <c r="Q84" s="868">
        <f>VLOOKUP($D$3&amp;"_"&amp;Q$3,データシート2!$A:$SI,MATCH($G$2&amp;"_"&amp;$C84,データシート2!$A$1:$SI$1,0),0)</f>
        <v>1</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7.8780000000000001</v>
      </c>
      <c r="V84" s="1057">
        <f>VLOOKUP($D$3&amp;"_"&amp;V$3,データシート2!$A:$SI,MATCH($R$2&amp;"_"&amp;$C84,データシート2!$A$1:$SI$1,0),0)</f>
        <v>7.5</v>
      </c>
      <c r="W84" s="1057">
        <f>VLOOKUP($D$3&amp;"_"&amp;W$3,データシート2!$A:$SI,MATCH($R$2&amp;"_"&amp;$C84,データシート2!$A$1:$SI$1,0),0)</f>
        <v>7.1150000000000002</v>
      </c>
      <c r="X84" s="1057">
        <f>VLOOKUP($D$3&amp;"_"&amp;X$3,データシート2!$A:$SI,MATCH($R$2&amp;"_"&amp;$C84,データシート2!$A$1:$SI$1,0),0)</f>
        <v>6.8739999999999997</v>
      </c>
      <c r="Y84" s="1057">
        <f>VLOOKUP($D$3&amp;"_"&amp;Y$3,データシート2!$A:$SI,MATCH($R$2&amp;"_"&amp;$C84,データシート2!$A$1:$SI$1,0),0)</f>
        <v>6.6890000000000001</v>
      </c>
      <c r="Z84" s="1057">
        <f>VLOOKUP($D$3&amp;"_"&amp;Z$3,データシート2!$A:$SI,MATCH($R$2&amp;"_"&amp;$C84,データシート2!$A$1:$SI$1,0),0)</f>
        <v>6.6360000000000001</v>
      </c>
      <c r="AA84" s="1057">
        <f>VLOOKUP($D$3&amp;"_"&amp;AA$3,データシート2!$A:$SI,MATCH($R$2&amp;"_"&amp;$C84,データシート2!$A$1:$SI$1,0),0)</f>
        <v>15.263999999999999</v>
      </c>
      <c r="AB84" s="1058">
        <f>VLOOKUP($D$3&amp;"_"&amp;AB$3,データシート2!$A:$SI,MATCH($R$2&amp;"_"&amp;$C84,データシート2!$A$1:$SI$1,0),0)</f>
        <v>6.7110000000000003</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1</v>
      </c>
      <c r="H106" s="829">
        <f>VLOOKUP($D$3&amp;"_"&amp;H$3,データシート2!$A:$SI,MATCH($G$2&amp;"_"&amp;$B106,データシート2!$A$1:$SI$1,0),0)</f>
        <v>1</v>
      </c>
      <c r="I106" s="829">
        <f>VLOOKUP($D$3&amp;"_"&amp;I$3,データシート2!$A:$SI,MATCH($G$2&amp;"_"&amp;$B106,データシート2!$A$1:$SI$1,0),0)</f>
        <v>0</v>
      </c>
      <c r="J106" s="829">
        <f>VLOOKUP($D$3&amp;"_"&amp;J$3,データシート2!$A:$SI,MATCH($G$2&amp;"_"&amp;$B106,データシート2!$A$1:$SI$1,0),0)</f>
        <v>1</v>
      </c>
      <c r="K106" s="830">
        <f>VLOOKUP($D$3&amp;"_"&amp;K$3,データシート2!$A:$SI,MATCH($G$2&amp;"_"&amp;$B106,データシート2!$A$1:$SI$1,0),0)</f>
        <v>1</v>
      </c>
      <c r="L106" s="830">
        <f>VLOOKUP($D$3&amp;"_"&amp;L$3,データシート2!$A:$SI,MATCH($G$2&amp;"_"&amp;$B106,データシート2!$A$1:$SI$1,0),0)</f>
        <v>1</v>
      </c>
      <c r="M106" s="830">
        <f>VLOOKUP($D$3&amp;"_"&amp;M$3,データシート2!$A:$SI,MATCH($G$2&amp;"_"&amp;$B106,データシート2!$A$1:$SI$1,0),0)</f>
        <v>1</v>
      </c>
      <c r="N106" s="830">
        <f>VLOOKUP($D$3&amp;"_"&amp;N$3,データシート2!$A:$SI,MATCH($G$2&amp;"_"&amp;$B106,データシート2!$A$1:$SI$1,0),0)</f>
        <v>1</v>
      </c>
      <c r="O106" s="830">
        <f>VLOOKUP($D$3&amp;"_"&amp;O$3,データシート2!$A:$SI,MATCH($G$2&amp;"_"&amp;$B106,データシート2!$A$1:$SI$1,0),0)</f>
        <v>1</v>
      </c>
      <c r="P106" s="830">
        <f>VLOOKUP($D$3&amp;"_"&amp;P$3,データシート2!$A:$SI,MATCH($G$2&amp;"_"&amp;$B106,データシート2!$A$1:$SI$1,0),0)</f>
        <v>1</v>
      </c>
      <c r="Q106" s="831">
        <f>VLOOKUP($D$3&amp;"_"&amp;Q$3,データシート2!$A:$SI,MATCH($G$2&amp;"_"&amp;$B106,データシート2!$A$1:$SI$1,0),0)</f>
        <v>1</v>
      </c>
      <c r="R106" s="1043">
        <f>VLOOKUP($D$3&amp;"_"&amp;R$3,データシート2!$A:$SI,MATCH($R$2&amp;"_"&amp;$B106,データシート2!$A$1:$SI$1,0),0)</f>
        <v>7.6769999999999996</v>
      </c>
      <c r="S106" s="1044">
        <f>VLOOKUP($D$3&amp;"_"&amp;S$3,データシート2!$A:$SI,MATCH($R$2&amp;"_"&amp;$B106,データシート2!$A$1:$SI$1,0),0)</f>
        <v>7.85</v>
      </c>
      <c r="T106" s="1044">
        <f>VLOOKUP($D$3&amp;"_"&amp;T$3,データシート2!$A:$SI,MATCH($R$2&amp;"_"&amp;$B106,データシート2!$A$1:$SI$1,0),0)</f>
        <v>0</v>
      </c>
      <c r="U106" s="1044">
        <f>VLOOKUP($D$3&amp;"_"&amp;U$3,データシート2!$A:$SI,MATCH($R$2&amp;"_"&amp;$B106,データシート2!$A$1:$SI$1,0),0)</f>
        <v>5.9470000000000001</v>
      </c>
      <c r="V106" s="1044">
        <f>VLOOKUP($D$3&amp;"_"&amp;V$3,データシート2!$A:$SI,MATCH($R$2&amp;"_"&amp;$B106,データシート2!$A$1:$SI$1,0),0)</f>
        <v>5.9489999999999998</v>
      </c>
      <c r="W106" s="1044">
        <f>VLOOKUP($D$3&amp;"_"&amp;W$3,データシート2!$A:$SI,MATCH($R$2&amp;"_"&amp;$B106,データシート2!$A$1:$SI$1,0),0)</f>
        <v>6.01</v>
      </c>
      <c r="X106" s="1044">
        <f>VLOOKUP($D$3&amp;"_"&amp;X$3,データシート2!$A:$SI,MATCH($R$2&amp;"_"&amp;$B106,データシート2!$A$1:$SI$1,0),0)</f>
        <v>6.01</v>
      </c>
      <c r="Y106" s="1044">
        <f>VLOOKUP($D$3&amp;"_"&amp;Y$3,データシート2!$A:$SI,MATCH($R$2&amp;"_"&amp;$B106,データシート2!$A$1:$SI$1,0),0)</f>
        <v>5.6449999999999996</v>
      </c>
      <c r="Z106" s="1044">
        <f>VLOOKUP($D$3&amp;"_"&amp;Z$3,データシート2!$A:$SI,MATCH($R$2&amp;"_"&amp;$B106,データシート2!$A$1:$SI$1,0),0)</f>
        <v>4.4580000000000002</v>
      </c>
      <c r="AA106" s="1044">
        <f>VLOOKUP($D$3&amp;"_"&amp;AA$3,データシート2!$A:$SI,MATCH($R$2&amp;"_"&amp;$B106,データシート2!$A$1:$SI$1,0),0)</f>
        <v>5.6210000000000004</v>
      </c>
      <c r="AB106" s="1045">
        <f>VLOOKUP($D$3&amp;"_"&amp;AB$3,データシート2!$A:$SI,MATCH($R$2&amp;"_"&amp;$B106,データシート2!$A$1:$SI$1,0),0)</f>
        <v>3.4580000000000002</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1</v>
      </c>
      <c r="H107" s="866">
        <f>VLOOKUP($D$3&amp;"_"&amp;H$3,データシート2!$A:$SI,MATCH($G$2&amp;"_"&amp;$C107,データシート2!$A$1:$SI$1,0),0)</f>
        <v>1</v>
      </c>
      <c r="I107" s="866">
        <f>VLOOKUP($D$3&amp;"_"&amp;I$3,データシート2!$A:$SI,MATCH($G$2&amp;"_"&amp;$C107,データシート2!$A$1:$SI$1,0),0)</f>
        <v>0</v>
      </c>
      <c r="J107" s="866">
        <f>VLOOKUP($D$3&amp;"_"&amp;J$3,データシート2!$A:$SI,MATCH($G$2&amp;"_"&amp;$C107,データシート2!$A$1:$SI$1,0),0)</f>
        <v>1</v>
      </c>
      <c r="K107" s="867">
        <f>VLOOKUP($D$3&amp;"_"&amp;K$3,データシート2!$A:$SI,MATCH($G$2&amp;"_"&amp;$C107,データシート2!$A$1:$SI$1,0),0)</f>
        <v>1</v>
      </c>
      <c r="L107" s="867">
        <f>VLOOKUP($D$3&amp;"_"&amp;L$3,データシート2!$A:$SI,MATCH($G$2&amp;"_"&amp;$C107,データシート2!$A$1:$SI$1,0),0)</f>
        <v>1</v>
      </c>
      <c r="M107" s="867">
        <f>VLOOKUP($D$3&amp;"_"&amp;M$3,データシート2!$A:$SI,MATCH($G$2&amp;"_"&amp;$C107,データシート2!$A$1:$SI$1,0),0)</f>
        <v>1</v>
      </c>
      <c r="N107" s="867">
        <f>VLOOKUP($D$3&amp;"_"&amp;N$3,データシート2!$A:$SI,MATCH($G$2&amp;"_"&amp;$C107,データシート2!$A$1:$SI$1,0),0)</f>
        <v>1</v>
      </c>
      <c r="O107" s="867">
        <f>VLOOKUP($D$3&amp;"_"&amp;O$3,データシート2!$A:$SI,MATCH($G$2&amp;"_"&amp;$C107,データシート2!$A$1:$SI$1,0),0)</f>
        <v>1</v>
      </c>
      <c r="P107" s="867">
        <f>VLOOKUP($D$3&amp;"_"&amp;P$3,データシート2!$A:$SI,MATCH($G$2&amp;"_"&amp;$C107,データシート2!$A$1:$SI$1,0),0)</f>
        <v>1</v>
      </c>
      <c r="Q107" s="868">
        <f>VLOOKUP($D$3&amp;"_"&amp;Q$3,データシート2!$A:$SI,MATCH($G$2&amp;"_"&amp;$C107,データシート2!$A$1:$SI$1,0),0)</f>
        <v>1</v>
      </c>
      <c r="R107" s="1056">
        <f>VLOOKUP($D$3&amp;"_"&amp;R$3,データシート2!$A:$SI,MATCH($R$2&amp;"_"&amp;$C107,データシート2!$A$1:$SI$1,0),0)</f>
        <v>7.6769999999999996</v>
      </c>
      <c r="S107" s="1057">
        <f>VLOOKUP($D$3&amp;"_"&amp;S$3,データシート2!$A:$SI,MATCH($R$2&amp;"_"&amp;$C107,データシート2!$A$1:$SI$1,0),0)</f>
        <v>7.85</v>
      </c>
      <c r="T107" s="1057">
        <f>VLOOKUP($D$3&amp;"_"&amp;T$3,データシート2!$A:$SI,MATCH($R$2&amp;"_"&amp;$C107,データシート2!$A$1:$SI$1,0),0)</f>
        <v>0</v>
      </c>
      <c r="U107" s="1057">
        <f>VLOOKUP($D$3&amp;"_"&amp;U$3,データシート2!$A:$SI,MATCH($R$2&amp;"_"&amp;$C107,データシート2!$A$1:$SI$1,0),0)</f>
        <v>5.9470000000000001</v>
      </c>
      <c r="V107" s="1057">
        <f>VLOOKUP($D$3&amp;"_"&amp;V$3,データシート2!$A:$SI,MATCH($R$2&amp;"_"&amp;$C107,データシート2!$A$1:$SI$1,0),0)</f>
        <v>5.9489999999999998</v>
      </c>
      <c r="W107" s="1057">
        <f>VLOOKUP($D$3&amp;"_"&amp;W$3,データシート2!$A:$SI,MATCH($R$2&amp;"_"&amp;$C107,データシート2!$A$1:$SI$1,0),0)</f>
        <v>6.01</v>
      </c>
      <c r="X107" s="1057">
        <f>VLOOKUP($D$3&amp;"_"&amp;X$3,データシート2!$A:$SI,MATCH($R$2&amp;"_"&amp;$C107,データシート2!$A$1:$SI$1,0),0)</f>
        <v>6.01</v>
      </c>
      <c r="Y107" s="1057">
        <f>VLOOKUP($D$3&amp;"_"&amp;Y$3,データシート2!$A:$SI,MATCH($R$2&amp;"_"&amp;$C107,データシート2!$A$1:$SI$1,0),0)</f>
        <v>5.6449999999999996</v>
      </c>
      <c r="Z107" s="1057">
        <f>VLOOKUP($D$3&amp;"_"&amp;Z$3,データシート2!$A:$SI,MATCH($R$2&amp;"_"&amp;$C107,データシート2!$A$1:$SI$1,0),0)</f>
        <v>4.4580000000000002</v>
      </c>
      <c r="AA107" s="1057">
        <f>VLOOKUP($D$3&amp;"_"&amp;AA$3,データシート2!$A:$SI,MATCH($R$2&amp;"_"&amp;$C107,データシート2!$A$1:$SI$1,0),0)</f>
        <v>5.6210000000000004</v>
      </c>
      <c r="AB107" s="1058">
        <f>VLOOKUP($D$3&amp;"_"&amp;AB$3,データシート2!$A:$SI,MATCH($R$2&amp;"_"&amp;$C107,データシート2!$A$1:$SI$1,0),0)</f>
        <v>3.4580000000000002</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1</v>
      </c>
      <c r="H110" s="829">
        <f>VLOOKUP($D$3&amp;"_"&amp;H$3,データシート2!$A:$SI,MATCH($G$2&amp;"_"&amp;$B110,データシート2!$A$1:$SI$1,0),0)</f>
        <v>1</v>
      </c>
      <c r="I110" s="829">
        <f>VLOOKUP($D$3&amp;"_"&amp;I$3,データシート2!$A:$SI,MATCH($G$2&amp;"_"&amp;$B110,データシート2!$A$1:$SI$1,0),0)</f>
        <v>1</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1</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4.37</v>
      </c>
      <c r="S110" s="1044">
        <f>VLOOKUP($D$3&amp;"_"&amp;S$3,データシート2!$A:$SI,MATCH($R$2&amp;"_"&amp;$B110,データシート2!$A$1:$SI$1,0),0)</f>
        <v>4.3920000000000003</v>
      </c>
      <c r="T110" s="1044">
        <f>VLOOKUP($D$3&amp;"_"&amp;T$3,データシート2!$A:$SI,MATCH($R$2&amp;"_"&amp;$B110,データシート2!$A$1:$SI$1,0),0)</f>
        <v>3.8119999999999998</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14.752000000000001</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1</v>
      </c>
      <c r="H111" s="838">
        <f>VLOOKUP($D$3&amp;"_"&amp;H$3,データシート2!$A:$SI,MATCH($G$2&amp;"_"&amp;$C111,データシート2!$A$1:$SI$1,0),0)</f>
        <v>1</v>
      </c>
      <c r="I111" s="838">
        <f>VLOOKUP($D$3&amp;"_"&amp;I$3,データシート2!$A:$SI,MATCH($G$2&amp;"_"&amp;$C111,データシート2!$A$1:$SI$1,0),0)</f>
        <v>1</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4.37</v>
      </c>
      <c r="S111" s="1047">
        <f>VLOOKUP($D$3&amp;"_"&amp;S$3,データシート2!$A:$SI,MATCH($R$2&amp;"_"&amp;$C111,データシート2!$A$1:$SI$1,0),0)</f>
        <v>4.3920000000000003</v>
      </c>
      <c r="T111" s="1047">
        <f>VLOOKUP($D$3&amp;"_"&amp;T$3,データシート2!$A:$SI,MATCH($R$2&amp;"_"&amp;$C111,データシート2!$A$1:$SI$1,0),0)</f>
        <v>3.8119999999999998</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1</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14.752000000000001</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1</v>
      </c>
      <c r="H114" s="829">
        <f>VLOOKUP($D$3&amp;"_"&amp;H$3,データシート2!$A:$SI,MATCH($G$2&amp;"_"&amp;$B114,データシート2!$A$1:$SI$1,0),0)</f>
        <v>1</v>
      </c>
      <c r="I114" s="829">
        <f>VLOOKUP($D$3&amp;"_"&amp;I$3,データシート2!$A:$SI,MATCH($G$2&amp;"_"&amp;$B114,データシート2!$A$1:$SI$1,0),0)</f>
        <v>1</v>
      </c>
      <c r="J114" s="829">
        <f>VLOOKUP($D$3&amp;"_"&amp;J$3,データシート2!$A:$SI,MATCH($G$2&amp;"_"&amp;$B114,データシート2!$A$1:$SI$1,0),0)</f>
        <v>1</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5.8719999999999999</v>
      </c>
      <c r="S114" s="1044">
        <f>VLOOKUP($D$3&amp;"_"&amp;S$3,データシート2!$A:$SI,MATCH($R$2&amp;"_"&amp;$B114,データシート2!$A$1:$SI$1,0),0)</f>
        <v>5.8840000000000003</v>
      </c>
      <c r="T114" s="1044">
        <f>VLOOKUP($D$3&amp;"_"&amp;T$3,データシート2!$A:$SI,MATCH($R$2&amp;"_"&amp;$B114,データシート2!$A$1:$SI$1,0),0)</f>
        <v>5.4509999999999996</v>
      </c>
      <c r="U114" s="1044">
        <f>VLOOKUP($D$3&amp;"_"&amp;U$3,データシート2!$A:$SI,MATCH($R$2&amp;"_"&amp;$B114,データシート2!$A$1:$SI$1,0),0)</f>
        <v>4.883</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1</v>
      </c>
      <c r="H115" s="838">
        <f>VLOOKUP($D$3&amp;"_"&amp;H$3,データシート2!$A:$SI,MATCH($G$2&amp;"_"&amp;$C115,データシート2!$A$1:$SI$1,0),0)</f>
        <v>1</v>
      </c>
      <c r="I115" s="838">
        <f>VLOOKUP($D$3&amp;"_"&amp;I$3,データシート2!$A:$SI,MATCH($G$2&amp;"_"&amp;$C115,データシート2!$A$1:$SI$1,0),0)</f>
        <v>1</v>
      </c>
      <c r="J115" s="838">
        <f>VLOOKUP($D$3&amp;"_"&amp;J$3,データシート2!$A:$SI,MATCH($G$2&amp;"_"&amp;$C115,データシート2!$A$1:$SI$1,0),0)</f>
        <v>1</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5.8719999999999999</v>
      </c>
      <c r="S115" s="1047">
        <f>VLOOKUP($D$3&amp;"_"&amp;S$3,データシート2!$A:$SI,MATCH($R$2&amp;"_"&amp;$C115,データシート2!$A$1:$SI$1,0),0)</f>
        <v>5.8840000000000003</v>
      </c>
      <c r="T115" s="1047">
        <f>VLOOKUP($D$3&amp;"_"&amp;T$3,データシート2!$A:$SI,MATCH($R$2&amp;"_"&amp;$C115,データシート2!$A$1:$SI$1,0),0)</f>
        <v>5.4509999999999996</v>
      </c>
      <c r="U115" s="1047">
        <f>VLOOKUP($D$3&amp;"_"&amp;U$3,データシート2!$A:$SI,MATCH($R$2&amp;"_"&amp;$C115,データシート2!$A$1:$SI$1,0),0)</f>
        <v>4.883</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1</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11.666</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1</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11.666</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1662</v>
      </c>
      <c r="B9" s="80">
        <v>18</v>
      </c>
      <c r="C9" s="80">
        <v>1</v>
      </c>
      <c r="D9" s="80">
        <v>2</v>
      </c>
      <c r="E9" s="80">
        <v>1990</v>
      </c>
      <c r="F9" s="80" t="s">
        <v>562</v>
      </c>
      <c r="G9" s="80" t="s">
        <v>1663</v>
      </c>
      <c r="H9" s="80" t="s">
        <v>1664</v>
      </c>
      <c r="I9" s="177"/>
      <c r="J9" s="81">
        <v>96.345626158075689</v>
      </c>
      <c r="K9" s="81">
        <v>5.1892382073866203</v>
      </c>
      <c r="L9" s="81">
        <v>0</v>
      </c>
      <c r="M9" s="81">
        <v>46.96196927761239</v>
      </c>
      <c r="N9" s="81">
        <v>88.27346329103213</v>
      </c>
      <c r="O9" s="81">
        <v>71.595338639890088</v>
      </c>
      <c r="P9" s="81">
        <v>62.530091959125045</v>
      </c>
      <c r="Q9" s="81">
        <v>7.0857801097716857</v>
      </c>
      <c r="R9" s="81">
        <v>0</v>
      </c>
      <c r="S9" s="81">
        <v>12.214405731840207</v>
      </c>
      <c r="T9" s="82"/>
      <c r="U9" s="81">
        <v>14071617</v>
      </c>
      <c r="V9" s="81">
        <v>2531</v>
      </c>
      <c r="W9" s="81">
        <v>0</v>
      </c>
      <c r="X9" s="81">
        <v>21150</v>
      </c>
      <c r="Y9" s="81">
        <v>35748</v>
      </c>
      <c r="Z9" s="81">
        <v>29448</v>
      </c>
      <c r="AA9" s="81">
        <v>15183</v>
      </c>
      <c r="AB9" s="81">
        <v>115049</v>
      </c>
      <c r="AC9" s="81">
        <v>0</v>
      </c>
      <c r="AD9" s="81">
        <v>12.214405731840207</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1665</v>
      </c>
      <c r="B10" s="80">
        <v>19</v>
      </c>
      <c r="C10" s="80">
        <v>2</v>
      </c>
      <c r="D10" s="80">
        <v>2</v>
      </c>
      <c r="E10" s="80">
        <v>2005</v>
      </c>
      <c r="F10" s="80" t="s">
        <v>565</v>
      </c>
      <c r="G10" s="80" t="s">
        <v>1663</v>
      </c>
      <c r="H10" s="80" t="s">
        <v>1664</v>
      </c>
      <c r="I10" s="177"/>
      <c r="J10" s="81">
        <v>88.588576064185261</v>
      </c>
      <c r="K10" s="81">
        <v>4.69430858184574</v>
      </c>
      <c r="L10" s="81">
        <v>0</v>
      </c>
      <c r="M10" s="81">
        <v>92.45141537958142</v>
      </c>
      <c r="N10" s="81">
        <v>128.04404343481883</v>
      </c>
      <c r="O10" s="81">
        <v>94.168480235438267</v>
      </c>
      <c r="P10" s="81">
        <v>58.397869318801405</v>
      </c>
      <c r="Q10" s="81">
        <v>7.0420863898678823</v>
      </c>
      <c r="R10" s="81">
        <v>0</v>
      </c>
      <c r="S10" s="81">
        <v>16.979124082055215</v>
      </c>
      <c r="T10" s="82"/>
      <c r="U10" s="81">
        <v>9324854</v>
      </c>
      <c r="V10" s="81">
        <v>2582</v>
      </c>
      <c r="W10" s="81">
        <v>0</v>
      </c>
      <c r="X10" s="81">
        <v>21994</v>
      </c>
      <c r="Y10" s="81">
        <v>46571</v>
      </c>
      <c r="Z10" s="81">
        <v>44821</v>
      </c>
      <c r="AA10" s="81">
        <v>11613</v>
      </c>
      <c r="AB10" s="81">
        <v>119530</v>
      </c>
      <c r="AC10" s="81">
        <v>0</v>
      </c>
      <c r="AD10" s="81">
        <v>16.979124082055215</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1666</v>
      </c>
      <c r="B11" s="80">
        <v>20</v>
      </c>
      <c r="C11" s="80">
        <v>3</v>
      </c>
      <c r="D11" s="80">
        <v>2</v>
      </c>
      <c r="E11" s="80">
        <v>2006</v>
      </c>
      <c r="F11" s="80" t="s">
        <v>566</v>
      </c>
      <c r="G11" s="80" t="s">
        <v>1663</v>
      </c>
      <c r="H11" s="80" t="s">
        <v>1664</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1667</v>
      </c>
      <c r="B12" s="80">
        <v>21</v>
      </c>
      <c r="C12" s="80">
        <v>4</v>
      </c>
      <c r="D12" s="80">
        <v>2</v>
      </c>
      <c r="E12" s="80">
        <v>2007</v>
      </c>
      <c r="F12" s="80" t="s">
        <v>567</v>
      </c>
      <c r="G12" s="80" t="s">
        <v>1663</v>
      </c>
      <c r="H12" s="80" t="s">
        <v>1664</v>
      </c>
      <c r="I12" s="177"/>
      <c r="J12" s="81">
        <v>93.588476756661166</v>
      </c>
      <c r="K12" s="81">
        <v>4.134555414613784</v>
      </c>
      <c r="L12" s="81">
        <v>0</v>
      </c>
      <c r="M12" s="81">
        <v>91.909159337303038</v>
      </c>
      <c r="N12" s="81">
        <v>135.92612747848383</v>
      </c>
      <c r="O12" s="81">
        <v>91.293039778144035</v>
      </c>
      <c r="P12" s="81">
        <v>57.151963785060083</v>
      </c>
      <c r="Q12" s="81">
        <v>7.4091165823626906</v>
      </c>
      <c r="R12" s="81">
        <v>0</v>
      </c>
      <c r="S12" s="81">
        <v>15.077432549038818</v>
      </c>
      <c r="T12" s="82"/>
      <c r="U12" s="81">
        <v>11106248</v>
      </c>
      <c r="V12" s="81">
        <v>2214</v>
      </c>
      <c r="W12" s="81">
        <v>0</v>
      </c>
      <c r="X12" s="81">
        <v>25264</v>
      </c>
      <c r="Y12" s="81">
        <v>47595</v>
      </c>
      <c r="Z12" s="81">
        <v>45171</v>
      </c>
      <c r="AA12" s="81">
        <v>11192</v>
      </c>
      <c r="AB12" s="81">
        <v>119109</v>
      </c>
      <c r="AC12" s="81">
        <v>0</v>
      </c>
      <c r="AD12" s="81">
        <v>15.077432549038818</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1668</v>
      </c>
      <c r="B13" s="80">
        <v>22</v>
      </c>
      <c r="C13" s="80">
        <v>5</v>
      </c>
      <c r="D13" s="80">
        <v>2</v>
      </c>
      <c r="E13" s="80">
        <v>2008</v>
      </c>
      <c r="F13" s="80" t="s">
        <v>84</v>
      </c>
      <c r="G13" s="80" t="s">
        <v>1663</v>
      </c>
      <c r="H13" s="80" t="s">
        <v>1664</v>
      </c>
      <c r="I13" s="177"/>
      <c r="J13" s="81">
        <v>84.488289699134384</v>
      </c>
      <c r="K13" s="81">
        <v>3.1019461876341676</v>
      </c>
      <c r="L13" s="81">
        <v>0</v>
      </c>
      <c r="M13" s="81">
        <v>96.470865014655232</v>
      </c>
      <c r="N13" s="81">
        <v>131.70145965953265</v>
      </c>
      <c r="O13" s="81">
        <v>88.086169507846279</v>
      </c>
      <c r="P13" s="81">
        <v>56.510453619674315</v>
      </c>
      <c r="Q13" s="81">
        <v>7.2692025650864176</v>
      </c>
      <c r="R13" s="81">
        <v>0</v>
      </c>
      <c r="S13" s="81">
        <v>15.694158972521702</v>
      </c>
      <c r="T13" s="82"/>
      <c r="U13" s="81">
        <v>10646753</v>
      </c>
      <c r="V13" s="81">
        <v>2214</v>
      </c>
      <c r="W13" s="81">
        <v>0</v>
      </c>
      <c r="X13" s="81">
        <v>25264</v>
      </c>
      <c r="Y13" s="81">
        <v>48024</v>
      </c>
      <c r="Z13" s="81">
        <v>45114</v>
      </c>
      <c r="AA13" s="81">
        <v>11079</v>
      </c>
      <c r="AB13" s="81">
        <v>118780</v>
      </c>
      <c r="AC13" s="81">
        <v>0</v>
      </c>
      <c r="AD13" s="81">
        <v>15.694158972521702</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1669</v>
      </c>
      <c r="B14" s="80">
        <v>23</v>
      </c>
      <c r="C14" s="80">
        <v>6</v>
      </c>
      <c r="D14" s="80">
        <v>2</v>
      </c>
      <c r="E14" s="80">
        <v>2009</v>
      </c>
      <c r="F14" s="80" t="s">
        <v>85</v>
      </c>
      <c r="G14" s="80" t="s">
        <v>1663</v>
      </c>
      <c r="H14" s="80" t="s">
        <v>1664</v>
      </c>
      <c r="I14" s="177"/>
      <c r="J14" s="81">
        <v>68.874206074069917</v>
      </c>
      <c r="K14" s="81">
        <v>3.1582784923413048</v>
      </c>
      <c r="L14" s="81">
        <v>3.0009783794501068</v>
      </c>
      <c r="M14" s="81">
        <v>88.541804951168018</v>
      </c>
      <c r="N14" s="81">
        <v>107.53843519960684</v>
      </c>
      <c r="O14" s="81">
        <v>89.018448675733367</v>
      </c>
      <c r="P14" s="81">
        <v>53.99718935422267</v>
      </c>
      <c r="Q14" s="81">
        <v>6.8818714016260865</v>
      </c>
      <c r="R14" s="81">
        <v>0</v>
      </c>
      <c r="S14" s="81">
        <v>16.455619086045449</v>
      </c>
      <c r="T14" s="82"/>
      <c r="U14" s="81">
        <v>9021542</v>
      </c>
      <c r="V14" s="81">
        <v>2726</v>
      </c>
      <c r="W14" s="81">
        <v>64</v>
      </c>
      <c r="X14" s="81">
        <v>28866</v>
      </c>
      <c r="Y14" s="81">
        <v>48207</v>
      </c>
      <c r="Z14" s="81">
        <v>45001</v>
      </c>
      <c r="AA14" s="81">
        <v>10868</v>
      </c>
      <c r="AB14" s="81">
        <v>118046</v>
      </c>
      <c r="AC14" s="81">
        <v>0</v>
      </c>
      <c r="AD14" s="81">
        <v>16.455619086045449</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22.729999999999997</v>
      </c>
      <c r="BJ14" s="81">
        <v>0</v>
      </c>
      <c r="BK14" s="81">
        <v>4.9130000000000003</v>
      </c>
      <c r="BL14" s="81">
        <v>0</v>
      </c>
      <c r="BM14" s="82"/>
      <c r="BN14" s="81">
        <v>0</v>
      </c>
      <c r="BO14" s="81">
        <v>0</v>
      </c>
      <c r="BP14" s="81">
        <v>3</v>
      </c>
      <c r="BQ14" s="81">
        <v>0</v>
      </c>
      <c r="BR14" s="81">
        <v>1</v>
      </c>
      <c r="BS14" s="81">
        <v>0</v>
      </c>
      <c r="BT14"/>
      <c r="BU14" s="80"/>
      <c r="BV14" s="80"/>
      <c r="BW14" s="80"/>
      <c r="BX14" s="80"/>
      <c r="BY14" s="80"/>
      <c r="BZ14" s="80"/>
      <c r="CA14" s="80"/>
      <c r="CB14" s="80"/>
      <c r="CC14" s="80"/>
    </row>
    <row r="15" spans="1:81">
      <c r="A15" s="80" t="s">
        <v>1670</v>
      </c>
      <c r="B15" s="80">
        <v>24</v>
      </c>
      <c r="C15" s="80">
        <v>7</v>
      </c>
      <c r="D15" s="80">
        <v>2</v>
      </c>
      <c r="E15" s="80">
        <v>2010</v>
      </c>
      <c r="F15" s="80" t="s">
        <v>86</v>
      </c>
      <c r="G15" s="80" t="s">
        <v>1663</v>
      </c>
      <c r="H15" s="80" t="s">
        <v>1664</v>
      </c>
      <c r="I15" s="177"/>
      <c r="J15" s="81">
        <v>73.967658108940299</v>
      </c>
      <c r="K15" s="81">
        <v>3.441386657977572</v>
      </c>
      <c r="L15" s="81">
        <v>2.8466886528355806</v>
      </c>
      <c r="M15" s="81">
        <v>95.578393269621344</v>
      </c>
      <c r="N15" s="81">
        <v>124.42634680749873</v>
      </c>
      <c r="O15" s="81">
        <v>88.413749613939913</v>
      </c>
      <c r="P15" s="81">
        <v>54.503775128084136</v>
      </c>
      <c r="Q15" s="81">
        <v>7.1313882001914957</v>
      </c>
      <c r="R15" s="81">
        <v>0</v>
      </c>
      <c r="S15" s="81">
        <v>13.005833440161517</v>
      </c>
      <c r="T15" s="82"/>
      <c r="U15" s="81">
        <v>9768314</v>
      </c>
      <c r="V15" s="81">
        <v>2726</v>
      </c>
      <c r="W15" s="81">
        <v>64</v>
      </c>
      <c r="X15" s="81">
        <v>28866</v>
      </c>
      <c r="Y15" s="81">
        <v>48296</v>
      </c>
      <c r="Z15" s="81">
        <v>44903</v>
      </c>
      <c r="AA15" s="81">
        <v>10696</v>
      </c>
      <c r="AB15" s="81">
        <v>117213</v>
      </c>
      <c r="AC15" s="81">
        <v>0</v>
      </c>
      <c r="AD15" s="81">
        <v>13.005833440161517</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22.341999999999999</v>
      </c>
      <c r="BJ15" s="81">
        <v>0</v>
      </c>
      <c r="BK15" s="81">
        <v>4.6580000000000004</v>
      </c>
      <c r="BL15" s="81">
        <v>0</v>
      </c>
      <c r="BM15" s="82"/>
      <c r="BN15" s="81">
        <v>0</v>
      </c>
      <c r="BO15" s="81">
        <v>0</v>
      </c>
      <c r="BP15" s="81">
        <v>3</v>
      </c>
      <c r="BQ15" s="81">
        <v>0</v>
      </c>
      <c r="BR15" s="81">
        <v>1</v>
      </c>
      <c r="BS15" s="81">
        <v>0</v>
      </c>
      <c r="BT15"/>
      <c r="BU15" s="80">
        <v>27</v>
      </c>
      <c r="BV15" s="80">
        <v>0</v>
      </c>
      <c r="BW15" s="80">
        <v>0</v>
      </c>
      <c r="BX15" s="80">
        <v>0</v>
      </c>
      <c r="BY15" s="80">
        <v>0</v>
      </c>
      <c r="BZ15" s="80">
        <v>0</v>
      </c>
      <c r="CA15" s="80">
        <v>0</v>
      </c>
      <c r="CB15" s="80">
        <v>0</v>
      </c>
      <c r="CC15" s="80">
        <v>0</v>
      </c>
    </row>
    <row r="16" spans="1:81">
      <c r="A16" s="80" t="s">
        <v>1671</v>
      </c>
      <c r="B16" s="80">
        <v>25</v>
      </c>
      <c r="C16" s="80">
        <v>8</v>
      </c>
      <c r="D16" s="80">
        <v>2</v>
      </c>
      <c r="E16" s="80">
        <v>2011</v>
      </c>
      <c r="F16" s="80" t="s">
        <v>87</v>
      </c>
      <c r="G16" s="80" t="s">
        <v>1663</v>
      </c>
      <c r="H16" s="80" t="s">
        <v>1664</v>
      </c>
      <c r="I16" s="177"/>
      <c r="J16" s="81">
        <v>94.252738780057811</v>
      </c>
      <c r="K16" s="81">
        <v>5.4768228000830135</v>
      </c>
      <c r="L16" s="81">
        <v>2.5045061238101067</v>
      </c>
      <c r="M16" s="81">
        <v>121.89626930453574</v>
      </c>
      <c r="N16" s="81">
        <v>152.86941308852312</v>
      </c>
      <c r="O16" s="81">
        <v>87.034855551990219</v>
      </c>
      <c r="P16" s="81">
        <v>53.329526299431315</v>
      </c>
      <c r="Q16" s="81">
        <v>8.1608959843888638</v>
      </c>
      <c r="R16" s="81">
        <v>0</v>
      </c>
      <c r="S16" s="81">
        <v>12.999156431213605</v>
      </c>
      <c r="T16" s="82"/>
      <c r="U16" s="81">
        <v>11267839</v>
      </c>
      <c r="V16" s="81">
        <v>2726</v>
      </c>
      <c r="W16" s="81">
        <v>64</v>
      </c>
      <c r="X16" s="81">
        <v>28866</v>
      </c>
      <c r="Y16" s="81">
        <v>48378</v>
      </c>
      <c r="Z16" s="81">
        <v>45163</v>
      </c>
      <c r="AA16" s="81">
        <v>10777</v>
      </c>
      <c r="AB16" s="81">
        <v>116288</v>
      </c>
      <c r="AC16" s="81">
        <v>0</v>
      </c>
      <c r="AD16" s="81">
        <v>12.999156431213605</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23.564</v>
      </c>
      <c r="BJ16" s="81">
        <v>0</v>
      </c>
      <c r="BK16" s="81">
        <v>4.54</v>
      </c>
      <c r="BL16" s="81">
        <v>0</v>
      </c>
      <c r="BM16" s="82"/>
      <c r="BN16" s="81">
        <v>0</v>
      </c>
      <c r="BO16" s="81">
        <v>0</v>
      </c>
      <c r="BP16" s="81">
        <v>3</v>
      </c>
      <c r="BQ16" s="81">
        <v>0</v>
      </c>
      <c r="BR16" s="81">
        <v>1</v>
      </c>
      <c r="BS16" s="81">
        <v>0</v>
      </c>
      <c r="BT16"/>
      <c r="BU16" s="80">
        <v>28.103999999999999</v>
      </c>
      <c r="BV16" s="80">
        <v>0</v>
      </c>
      <c r="BW16" s="80">
        <v>0</v>
      </c>
      <c r="BX16" s="80">
        <v>0</v>
      </c>
      <c r="BY16" s="80">
        <v>0</v>
      </c>
      <c r="BZ16" s="80">
        <v>0</v>
      </c>
      <c r="CA16" s="80">
        <v>0</v>
      </c>
      <c r="CB16" s="80">
        <v>0</v>
      </c>
      <c r="CC16" s="80">
        <v>0</v>
      </c>
    </row>
    <row r="17" spans="1:81">
      <c r="A17" s="80" t="s">
        <v>1672</v>
      </c>
      <c r="B17" s="80">
        <v>26</v>
      </c>
      <c r="C17" s="80">
        <v>9</v>
      </c>
      <c r="D17" s="80">
        <v>2</v>
      </c>
      <c r="E17" s="80">
        <v>2012</v>
      </c>
      <c r="F17" s="80" t="s">
        <v>88</v>
      </c>
      <c r="G17" s="80" t="s">
        <v>1663</v>
      </c>
      <c r="H17" s="80" t="s">
        <v>1664</v>
      </c>
      <c r="I17" s="177"/>
      <c r="J17" s="81">
        <v>91.530995652517419</v>
      </c>
      <c r="K17" s="81">
        <v>5.3258935348074115</v>
      </c>
      <c r="L17" s="81">
        <v>2.494454712019655</v>
      </c>
      <c r="M17" s="81">
        <v>136.34022660364263</v>
      </c>
      <c r="N17" s="81">
        <v>162.21454203074251</v>
      </c>
      <c r="O17" s="81">
        <v>86.659699474525553</v>
      </c>
      <c r="P17" s="81">
        <v>53.125336837199761</v>
      </c>
      <c r="Q17" s="81">
        <v>8.8874338742111139</v>
      </c>
      <c r="R17" s="81">
        <v>0</v>
      </c>
      <c r="S17" s="81">
        <v>14.043558459433617</v>
      </c>
      <c r="T17" s="82"/>
      <c r="U17" s="81">
        <v>10639097</v>
      </c>
      <c r="V17" s="81">
        <v>2726</v>
      </c>
      <c r="W17" s="81">
        <v>64</v>
      </c>
      <c r="X17" s="81">
        <v>28866</v>
      </c>
      <c r="Y17" s="81">
        <v>48896</v>
      </c>
      <c r="Z17" s="81">
        <v>45325</v>
      </c>
      <c r="AA17" s="81">
        <v>10675</v>
      </c>
      <c r="AB17" s="81">
        <v>116561</v>
      </c>
      <c r="AC17" s="81">
        <v>0</v>
      </c>
      <c r="AD17" s="81">
        <v>14.043558459433617</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28.797999999999998</v>
      </c>
      <c r="BJ17" s="81">
        <v>0</v>
      </c>
      <c r="BK17" s="81">
        <v>5.2830000000000004</v>
      </c>
      <c r="BL17" s="81">
        <v>0</v>
      </c>
      <c r="BM17" s="82"/>
      <c r="BN17" s="81">
        <v>0</v>
      </c>
      <c r="BO17" s="81">
        <v>0</v>
      </c>
      <c r="BP17" s="81">
        <v>3</v>
      </c>
      <c r="BQ17" s="81">
        <v>0</v>
      </c>
      <c r="BR17" s="81">
        <v>1</v>
      </c>
      <c r="BS17" s="81">
        <v>0</v>
      </c>
      <c r="BT17"/>
      <c r="BU17" s="80">
        <v>34.081000000000003</v>
      </c>
      <c r="BV17" s="80">
        <v>0</v>
      </c>
      <c r="BW17" s="80">
        <v>0</v>
      </c>
      <c r="BX17" s="80">
        <v>0</v>
      </c>
      <c r="BY17" s="80">
        <v>0</v>
      </c>
      <c r="BZ17" s="80">
        <v>0</v>
      </c>
      <c r="CA17" s="80">
        <v>0</v>
      </c>
      <c r="CB17" s="80">
        <v>0</v>
      </c>
      <c r="CC17" s="80">
        <v>0</v>
      </c>
    </row>
    <row r="18" spans="1:81">
      <c r="A18" s="80" t="s">
        <v>1673</v>
      </c>
      <c r="B18" s="80">
        <v>27</v>
      </c>
      <c r="C18" s="80">
        <v>10</v>
      </c>
      <c r="D18" s="80">
        <v>2</v>
      </c>
      <c r="E18" s="80">
        <v>2013</v>
      </c>
      <c r="F18" s="80" t="s">
        <v>89</v>
      </c>
      <c r="G18" s="80" t="s">
        <v>1663</v>
      </c>
      <c r="H18" s="80" t="s">
        <v>1664</v>
      </c>
      <c r="I18" s="177"/>
      <c r="J18" s="81">
        <v>96.819284744742149</v>
      </c>
      <c r="K18" s="81">
        <v>4.5158481077381829</v>
      </c>
      <c r="L18" s="81">
        <v>2.2131082680468288</v>
      </c>
      <c r="M18" s="81">
        <v>137.32523584845984</v>
      </c>
      <c r="N18" s="81">
        <v>162.81975918678427</v>
      </c>
      <c r="O18" s="81">
        <v>83.523248407857054</v>
      </c>
      <c r="P18" s="81">
        <v>53.595257031647186</v>
      </c>
      <c r="Q18" s="81">
        <v>8.96589481647597</v>
      </c>
      <c r="R18" s="81">
        <v>0</v>
      </c>
      <c r="S18" s="81">
        <v>12.904182501418884</v>
      </c>
      <c r="T18" s="82"/>
      <c r="U18" s="81">
        <v>11128710</v>
      </c>
      <c r="V18" s="81">
        <v>2726</v>
      </c>
      <c r="W18" s="81">
        <v>64</v>
      </c>
      <c r="X18" s="81">
        <v>28866</v>
      </c>
      <c r="Y18" s="81">
        <v>49171</v>
      </c>
      <c r="Z18" s="81">
        <v>45635</v>
      </c>
      <c r="AA18" s="81">
        <v>10729</v>
      </c>
      <c r="AB18" s="81">
        <v>115904</v>
      </c>
      <c r="AC18" s="81">
        <v>0</v>
      </c>
      <c r="AD18" s="81">
        <v>12.904182501418884</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30.440999999999999</v>
      </c>
      <c r="BJ18" s="81">
        <v>0</v>
      </c>
      <c r="BK18" s="81">
        <v>5.7380000000000004</v>
      </c>
      <c r="BL18" s="81">
        <v>0</v>
      </c>
      <c r="BM18" s="82"/>
      <c r="BN18" s="81">
        <v>0</v>
      </c>
      <c r="BO18" s="81">
        <v>0</v>
      </c>
      <c r="BP18" s="81">
        <v>3</v>
      </c>
      <c r="BQ18" s="81">
        <v>0</v>
      </c>
      <c r="BR18" s="81">
        <v>1</v>
      </c>
      <c r="BS18" s="81">
        <v>0</v>
      </c>
      <c r="BT18"/>
      <c r="BU18" s="80">
        <v>36.179000000000002</v>
      </c>
      <c r="BV18" s="80">
        <v>0</v>
      </c>
      <c r="BW18" s="80">
        <v>0</v>
      </c>
      <c r="BX18" s="80">
        <v>0</v>
      </c>
      <c r="BY18" s="80">
        <v>0</v>
      </c>
      <c r="BZ18" s="80">
        <v>0</v>
      </c>
      <c r="CA18" s="80">
        <v>0</v>
      </c>
      <c r="CB18" s="80">
        <v>0</v>
      </c>
      <c r="CC18" s="80">
        <v>0</v>
      </c>
    </row>
    <row r="19" spans="1:81">
      <c r="A19" s="80" t="s">
        <v>1674</v>
      </c>
      <c r="B19" s="80">
        <v>28</v>
      </c>
      <c r="C19" s="80">
        <v>11</v>
      </c>
      <c r="D19" s="80">
        <v>2</v>
      </c>
      <c r="E19" s="80">
        <v>2014</v>
      </c>
      <c r="F19" s="80" t="s">
        <v>90</v>
      </c>
      <c r="G19" s="80" t="s">
        <v>1663</v>
      </c>
      <c r="H19" s="80" t="s">
        <v>1664</v>
      </c>
      <c r="I19" s="177"/>
      <c r="J19" s="81">
        <v>99.175448044947231</v>
      </c>
      <c r="K19" s="81">
        <v>4.5380913565752987</v>
      </c>
      <c r="L19" s="81">
        <v>4.4950409553826853</v>
      </c>
      <c r="M19" s="81">
        <v>144.55516415579686</v>
      </c>
      <c r="N19" s="81">
        <v>157.34449182093621</v>
      </c>
      <c r="O19" s="81">
        <v>79.579723192491528</v>
      </c>
      <c r="P19" s="81">
        <v>53.788647647027361</v>
      </c>
      <c r="Q19" s="81">
        <v>8.5447024331982231</v>
      </c>
      <c r="R19" s="81">
        <v>0</v>
      </c>
      <c r="S19" s="81">
        <v>15.42436964141451</v>
      </c>
      <c r="T19" s="82"/>
      <c r="U19" s="81">
        <v>12129520</v>
      </c>
      <c r="V19" s="81">
        <v>2282</v>
      </c>
      <c r="W19" s="81">
        <v>49</v>
      </c>
      <c r="X19" s="81">
        <v>30521</v>
      </c>
      <c r="Y19" s="81">
        <v>49325</v>
      </c>
      <c r="Z19" s="81">
        <v>45794</v>
      </c>
      <c r="AA19" s="81">
        <v>10712</v>
      </c>
      <c r="AB19" s="81">
        <v>115127</v>
      </c>
      <c r="AC19" s="81">
        <v>0</v>
      </c>
      <c r="AD19" s="81">
        <v>15.42436964141451</v>
      </c>
      <c r="AE19" s="82"/>
      <c r="AF19" s="81">
        <v>101935835.45946443</v>
      </c>
      <c r="AG19" s="81">
        <v>4147133.9436304271</v>
      </c>
      <c r="AH19" s="81">
        <v>1105280.7005817797</v>
      </c>
      <c r="AI19" s="81">
        <v>198666856.94203076</v>
      </c>
      <c r="AJ19" s="81">
        <v>223386309.559562</v>
      </c>
      <c r="AK19" s="81">
        <v>0</v>
      </c>
      <c r="AL19" s="81">
        <v>0</v>
      </c>
      <c r="AM19" s="81">
        <v>15805216.732490433</v>
      </c>
      <c r="AN19" s="81">
        <v>0</v>
      </c>
      <c r="AO19" s="81">
        <v>0</v>
      </c>
      <c r="AP19" s="82"/>
      <c r="AQ19" s="81">
        <v>1612</v>
      </c>
      <c r="AR19" s="81">
        <v>148</v>
      </c>
      <c r="AS19" s="81">
        <v>0</v>
      </c>
      <c r="AT19" s="81">
        <v>0</v>
      </c>
      <c r="AU19" s="81">
        <v>0</v>
      </c>
      <c r="AV19" s="81">
        <v>0</v>
      </c>
      <c r="AW19" s="81" t="s">
        <v>564</v>
      </c>
      <c r="AX19" s="82"/>
      <c r="AY19" s="81">
        <v>5990.2</v>
      </c>
      <c r="AZ19" s="81">
        <v>3747.6</v>
      </c>
      <c r="BA19" s="81">
        <v>0</v>
      </c>
      <c r="BB19" s="81">
        <v>0</v>
      </c>
      <c r="BC19" s="81">
        <v>0</v>
      </c>
      <c r="BD19" s="81">
        <v>0</v>
      </c>
      <c r="BE19" s="81" t="s">
        <v>564</v>
      </c>
      <c r="BF19" s="82"/>
      <c r="BG19" s="81">
        <v>0</v>
      </c>
      <c r="BH19" s="81">
        <v>0</v>
      </c>
      <c r="BI19" s="81">
        <v>30.649000000000001</v>
      </c>
      <c r="BJ19" s="81">
        <v>0</v>
      </c>
      <c r="BK19" s="81">
        <v>5.6929999999999996</v>
      </c>
      <c r="BL19" s="81">
        <v>0</v>
      </c>
      <c r="BM19" s="82"/>
      <c r="BN19" s="81">
        <v>0</v>
      </c>
      <c r="BO19" s="81">
        <v>0</v>
      </c>
      <c r="BP19" s="81">
        <v>3</v>
      </c>
      <c r="BQ19" s="81">
        <v>0</v>
      </c>
      <c r="BR19" s="81">
        <v>1</v>
      </c>
      <c r="BS19" s="81">
        <v>0</v>
      </c>
      <c r="BT19"/>
      <c r="BU19" s="80">
        <v>36.341999999999999</v>
      </c>
      <c r="BV19" s="80">
        <v>0</v>
      </c>
      <c r="BW19" s="80">
        <v>0</v>
      </c>
      <c r="BX19" s="80">
        <v>0</v>
      </c>
      <c r="BY19" s="80">
        <v>0</v>
      </c>
      <c r="BZ19" s="80">
        <v>0</v>
      </c>
      <c r="CA19" s="80">
        <v>0</v>
      </c>
      <c r="CB19" s="80">
        <v>0</v>
      </c>
      <c r="CC19" s="80">
        <v>0</v>
      </c>
    </row>
    <row r="20" spans="1:81">
      <c r="A20" s="80" t="s">
        <v>1675</v>
      </c>
      <c r="B20" s="80">
        <v>29</v>
      </c>
      <c r="C20" s="80">
        <v>12</v>
      </c>
      <c r="D20" s="80">
        <v>2</v>
      </c>
      <c r="E20" s="80">
        <v>2015</v>
      </c>
      <c r="F20" s="80" t="s">
        <v>91</v>
      </c>
      <c r="G20" s="80" t="s">
        <v>1663</v>
      </c>
      <c r="H20" s="80" t="s">
        <v>1664</v>
      </c>
      <c r="I20" s="177"/>
      <c r="J20" s="81">
        <v>107.01512590003613</v>
      </c>
      <c r="K20" s="81">
        <v>4.3357419426298973</v>
      </c>
      <c r="L20" s="81">
        <v>5.0516270732568334</v>
      </c>
      <c r="M20" s="81">
        <v>132.50743791548314</v>
      </c>
      <c r="N20" s="81">
        <v>146.80835506849445</v>
      </c>
      <c r="O20" s="81">
        <v>78.74113350706746</v>
      </c>
      <c r="P20" s="81">
        <v>53.936500671135526</v>
      </c>
      <c r="Q20" s="81">
        <v>8.2935624903839429</v>
      </c>
      <c r="R20" s="81">
        <v>0</v>
      </c>
      <c r="S20" s="81">
        <v>15.81370343802565</v>
      </c>
      <c r="T20" s="82"/>
      <c r="U20" s="81">
        <v>13798998</v>
      </c>
      <c r="V20" s="81">
        <v>2282</v>
      </c>
      <c r="W20" s="81">
        <v>49</v>
      </c>
      <c r="X20" s="81">
        <v>30521</v>
      </c>
      <c r="Y20" s="81">
        <v>49459</v>
      </c>
      <c r="Z20" s="81">
        <v>45748</v>
      </c>
      <c r="AA20" s="81">
        <v>10733</v>
      </c>
      <c r="AB20" s="81">
        <v>114146</v>
      </c>
      <c r="AC20" s="81">
        <v>0</v>
      </c>
      <c r="AD20" s="81">
        <v>15.81370343802565</v>
      </c>
      <c r="AE20" s="82"/>
      <c r="AF20" s="81">
        <v>112183187.34326522</v>
      </c>
      <c r="AG20" s="81">
        <v>3649444.2921043737</v>
      </c>
      <c r="AH20" s="81">
        <v>1027595.8800735398</v>
      </c>
      <c r="AI20" s="81">
        <v>190551975.84666958</v>
      </c>
      <c r="AJ20" s="81">
        <v>217529499.64190984</v>
      </c>
      <c r="AK20" s="81">
        <v>0</v>
      </c>
      <c r="AL20" s="81">
        <v>0</v>
      </c>
      <c r="AM20" s="81">
        <v>15643230.47553893</v>
      </c>
      <c r="AN20" s="81">
        <v>0</v>
      </c>
      <c r="AO20" s="81">
        <v>0</v>
      </c>
      <c r="AP20" s="82"/>
      <c r="AQ20" s="81">
        <v>1791</v>
      </c>
      <c r="AR20" s="81">
        <v>183</v>
      </c>
      <c r="AS20" s="81">
        <v>0</v>
      </c>
      <c r="AT20" s="81">
        <v>0</v>
      </c>
      <c r="AU20" s="81">
        <v>0</v>
      </c>
      <c r="AV20" s="81">
        <v>0</v>
      </c>
      <c r="AW20" s="81" t="s">
        <v>564</v>
      </c>
      <c r="AX20" s="82"/>
      <c r="AY20" s="81">
        <v>6807.1</v>
      </c>
      <c r="AZ20" s="81">
        <v>5387.1</v>
      </c>
      <c r="BA20" s="81">
        <v>0</v>
      </c>
      <c r="BB20" s="81">
        <v>0</v>
      </c>
      <c r="BC20" s="81">
        <v>0</v>
      </c>
      <c r="BD20" s="81">
        <v>0</v>
      </c>
      <c r="BE20" s="81" t="s">
        <v>564</v>
      </c>
      <c r="BF20" s="82"/>
      <c r="BG20" s="81">
        <v>0</v>
      </c>
      <c r="BH20" s="81">
        <v>0</v>
      </c>
      <c r="BI20" s="81">
        <v>31.015000000000001</v>
      </c>
      <c r="BJ20" s="81">
        <v>0</v>
      </c>
      <c r="BK20" s="81">
        <v>5.0069999999999997</v>
      </c>
      <c r="BL20" s="81">
        <v>0</v>
      </c>
      <c r="BM20" s="82"/>
      <c r="BN20" s="81">
        <v>0</v>
      </c>
      <c r="BO20" s="81">
        <v>0</v>
      </c>
      <c r="BP20" s="81">
        <v>3</v>
      </c>
      <c r="BQ20" s="81">
        <v>0</v>
      </c>
      <c r="BR20" s="81">
        <v>1</v>
      </c>
      <c r="BS20" s="81">
        <v>0</v>
      </c>
      <c r="BT20"/>
      <c r="BU20" s="80">
        <v>36.021999999999998</v>
      </c>
      <c r="BV20" s="80">
        <v>0</v>
      </c>
      <c r="BW20" s="80">
        <v>0</v>
      </c>
      <c r="BX20" s="80">
        <v>0</v>
      </c>
      <c r="BY20" s="80">
        <v>0</v>
      </c>
      <c r="BZ20" s="80">
        <v>0</v>
      </c>
      <c r="CA20" s="80">
        <v>0</v>
      </c>
      <c r="CB20" s="80">
        <v>0</v>
      </c>
      <c r="CC20" s="80">
        <v>0</v>
      </c>
    </row>
    <row r="21" spans="1:81">
      <c r="A21" s="80" t="s">
        <v>1676</v>
      </c>
      <c r="B21" s="80">
        <v>30</v>
      </c>
      <c r="C21" s="80">
        <v>13</v>
      </c>
      <c r="D21" s="80">
        <v>2</v>
      </c>
      <c r="E21" s="80">
        <v>2016</v>
      </c>
      <c r="F21" s="80" t="s">
        <v>92</v>
      </c>
      <c r="G21" s="80" t="s">
        <v>1663</v>
      </c>
      <c r="H21" s="80" t="s">
        <v>1664</v>
      </c>
      <c r="I21" s="177"/>
      <c r="J21" s="81">
        <v>107.95200955391431</v>
      </c>
      <c r="K21" s="81">
        <v>4.2229680830471388</v>
      </c>
      <c r="L21" s="81">
        <v>4.829166556767027</v>
      </c>
      <c r="M21" s="81">
        <v>120.84009017917778</v>
      </c>
      <c r="N21" s="81">
        <v>147.3475544507881</v>
      </c>
      <c r="O21" s="81">
        <v>78.034887622814594</v>
      </c>
      <c r="P21" s="81">
        <v>52.862894642580613</v>
      </c>
      <c r="Q21" s="81">
        <v>8.0048689804442201</v>
      </c>
      <c r="R21" s="81">
        <v>0</v>
      </c>
      <c r="S21" s="81">
        <v>13.805729490508742</v>
      </c>
      <c r="T21" s="82"/>
      <c r="U21" s="81">
        <v>13212121</v>
      </c>
      <c r="V21" s="81">
        <v>2282</v>
      </c>
      <c r="W21" s="81">
        <v>49</v>
      </c>
      <c r="X21" s="81">
        <v>30521</v>
      </c>
      <c r="Y21" s="81">
        <v>49648</v>
      </c>
      <c r="Z21" s="81">
        <v>45895</v>
      </c>
      <c r="AA21" s="81">
        <v>10880</v>
      </c>
      <c r="AB21" s="81">
        <v>113332</v>
      </c>
      <c r="AC21" s="81">
        <v>0</v>
      </c>
      <c r="AD21" s="81">
        <v>13.805729490508741</v>
      </c>
      <c r="AE21" s="82"/>
      <c r="AF21" s="81">
        <v>112712083.54760461</v>
      </c>
      <c r="AG21" s="81">
        <v>3312318.7970053288</v>
      </c>
      <c r="AH21" s="81">
        <v>730556.008111428</v>
      </c>
      <c r="AI21" s="81">
        <v>185462754.14406791</v>
      </c>
      <c r="AJ21" s="81">
        <v>216157640.63764849</v>
      </c>
      <c r="AK21" s="81">
        <v>0</v>
      </c>
      <c r="AL21" s="81">
        <v>0</v>
      </c>
      <c r="AM21" s="81">
        <v>15543741.77780894</v>
      </c>
      <c r="AN21" s="81">
        <v>0</v>
      </c>
      <c r="AO21" s="81">
        <v>0</v>
      </c>
      <c r="AP21" s="82"/>
      <c r="AQ21" s="81">
        <v>1933</v>
      </c>
      <c r="AR21" s="81">
        <v>204</v>
      </c>
      <c r="AS21" s="81">
        <v>0</v>
      </c>
      <c r="AT21" s="81">
        <v>0</v>
      </c>
      <c r="AU21" s="81">
        <v>0</v>
      </c>
      <c r="AV21" s="81">
        <v>0</v>
      </c>
      <c r="AW21" s="81" t="s">
        <v>564</v>
      </c>
      <c r="AX21" s="82"/>
      <c r="AY21" s="81">
        <v>7463.1</v>
      </c>
      <c r="AZ21" s="81">
        <v>5733.9</v>
      </c>
      <c r="BA21" s="81">
        <v>0</v>
      </c>
      <c r="BB21" s="81">
        <v>0</v>
      </c>
      <c r="BC21" s="81">
        <v>0</v>
      </c>
      <c r="BD21" s="81">
        <v>0</v>
      </c>
      <c r="BE21" s="81" t="s">
        <v>564</v>
      </c>
      <c r="BF21" s="82"/>
      <c r="BG21" s="81">
        <v>0</v>
      </c>
      <c r="BH21" s="81">
        <v>0</v>
      </c>
      <c r="BI21" s="81">
        <v>30.15</v>
      </c>
      <c r="BJ21" s="81">
        <v>0</v>
      </c>
      <c r="BK21" s="81">
        <v>7.8310000000000004</v>
      </c>
      <c r="BL21" s="81">
        <v>0</v>
      </c>
      <c r="BM21" s="82"/>
      <c r="BN21" s="81">
        <v>0</v>
      </c>
      <c r="BO21" s="81">
        <v>0</v>
      </c>
      <c r="BP21" s="81">
        <v>3</v>
      </c>
      <c r="BQ21" s="81">
        <v>0</v>
      </c>
      <c r="BR21" s="81">
        <v>2</v>
      </c>
      <c r="BS21" s="81">
        <v>0</v>
      </c>
      <c r="BT21"/>
      <c r="BU21" s="80">
        <v>37.981000000000002</v>
      </c>
      <c r="BV21" s="80">
        <v>0</v>
      </c>
      <c r="BW21" s="80">
        <v>0</v>
      </c>
      <c r="BX21" s="80">
        <v>0</v>
      </c>
      <c r="BY21" s="80">
        <v>0</v>
      </c>
      <c r="BZ21" s="80">
        <v>0</v>
      </c>
      <c r="CA21" s="80">
        <v>0</v>
      </c>
      <c r="CB21" s="80">
        <v>0</v>
      </c>
      <c r="CC21" s="80">
        <v>0</v>
      </c>
    </row>
    <row r="22" spans="1:81">
      <c r="A22" s="80" t="s">
        <v>1677</v>
      </c>
      <c r="B22" s="80">
        <v>31</v>
      </c>
      <c r="C22" s="80">
        <v>14</v>
      </c>
      <c r="D22" s="80">
        <v>2</v>
      </c>
      <c r="E22" s="80">
        <v>2017</v>
      </c>
      <c r="F22" s="80" t="s">
        <v>71</v>
      </c>
      <c r="G22" s="80" t="s">
        <v>1663</v>
      </c>
      <c r="H22" s="80" t="s">
        <v>1664</v>
      </c>
      <c r="I22" s="177"/>
      <c r="J22" s="81">
        <v>95.26703232589422</v>
      </c>
      <c r="K22" s="81">
        <v>4.1548508071004058</v>
      </c>
      <c r="L22" s="81">
        <v>4.0905573699185034</v>
      </c>
      <c r="M22" s="81">
        <v>108.52865573873571</v>
      </c>
      <c r="N22" s="81">
        <v>138.44159914645437</v>
      </c>
      <c r="O22" s="81">
        <v>77.040859541606579</v>
      </c>
      <c r="P22" s="81">
        <v>52.093512151773787</v>
      </c>
      <c r="Q22" s="81">
        <v>7.6987819666546251</v>
      </c>
      <c r="R22" s="81">
        <v>0</v>
      </c>
      <c r="S22" s="81">
        <v>15.797754971812846</v>
      </c>
      <c r="T22" s="82"/>
      <c r="U22" s="81">
        <v>13916166</v>
      </c>
      <c r="V22" s="81">
        <v>2282</v>
      </c>
      <c r="W22" s="81">
        <v>49</v>
      </c>
      <c r="X22" s="81">
        <v>30521</v>
      </c>
      <c r="Y22" s="81">
        <v>50014</v>
      </c>
      <c r="Z22" s="81">
        <v>46062</v>
      </c>
      <c r="AA22" s="81">
        <v>10790</v>
      </c>
      <c r="AB22" s="81">
        <v>112719</v>
      </c>
      <c r="AC22" s="81">
        <v>0</v>
      </c>
      <c r="AD22" s="81">
        <v>15.79775497181285</v>
      </c>
      <c r="AE22" s="82"/>
      <c r="AF22" s="81">
        <v>111768128.8998263</v>
      </c>
      <c r="AG22" s="81">
        <v>3489987.7747764429</v>
      </c>
      <c r="AH22" s="81">
        <v>856855.27316171839</v>
      </c>
      <c r="AI22" s="81">
        <v>189744190.2534112</v>
      </c>
      <c r="AJ22" s="81">
        <v>225274186.2462008</v>
      </c>
      <c r="AK22" s="81">
        <v>0</v>
      </c>
      <c r="AL22" s="81">
        <v>0</v>
      </c>
      <c r="AM22" s="81">
        <v>15483857.591932191</v>
      </c>
      <c r="AN22" s="81">
        <v>0</v>
      </c>
      <c r="AO22" s="81">
        <v>0</v>
      </c>
      <c r="AP22" s="82"/>
      <c r="AQ22" s="81">
        <v>2019</v>
      </c>
      <c r="AR22" s="81">
        <v>220</v>
      </c>
      <c r="AS22" s="81">
        <v>0</v>
      </c>
      <c r="AT22" s="81">
        <v>0</v>
      </c>
      <c r="AU22" s="81">
        <v>0</v>
      </c>
      <c r="AV22" s="81">
        <v>0</v>
      </c>
      <c r="AW22" s="81" t="s">
        <v>564</v>
      </c>
      <c r="AX22" s="82"/>
      <c r="AY22" s="81">
        <v>7846.1</v>
      </c>
      <c r="AZ22" s="81">
        <v>6111.2</v>
      </c>
      <c r="BA22" s="81">
        <v>0</v>
      </c>
      <c r="BB22" s="81">
        <v>0</v>
      </c>
      <c r="BC22" s="81">
        <v>0</v>
      </c>
      <c r="BD22" s="81">
        <v>0</v>
      </c>
      <c r="BE22" s="81" t="s">
        <v>564</v>
      </c>
      <c r="BF22" s="82"/>
      <c r="BG22" s="81">
        <v>0</v>
      </c>
      <c r="BH22" s="81">
        <v>0</v>
      </c>
      <c r="BI22" s="81">
        <v>27.425999999999998</v>
      </c>
      <c r="BJ22" s="81">
        <v>0</v>
      </c>
      <c r="BK22" s="81">
        <v>7.9280000000000008</v>
      </c>
      <c r="BL22" s="81">
        <v>0</v>
      </c>
      <c r="BM22" s="82"/>
      <c r="BN22" s="81">
        <v>0</v>
      </c>
      <c r="BO22" s="81">
        <v>0</v>
      </c>
      <c r="BP22" s="81">
        <v>2</v>
      </c>
      <c r="BQ22" s="81">
        <v>0</v>
      </c>
      <c r="BR22" s="81">
        <v>2</v>
      </c>
      <c r="BS22" s="81">
        <v>0</v>
      </c>
      <c r="BT22"/>
      <c r="BU22" s="80">
        <v>35.353999999999999</v>
      </c>
      <c r="BV22" s="80">
        <v>0</v>
      </c>
      <c r="BW22" s="80">
        <v>0</v>
      </c>
      <c r="BX22" s="80">
        <v>0</v>
      </c>
      <c r="BY22" s="80">
        <v>0</v>
      </c>
      <c r="BZ22" s="80">
        <v>0</v>
      </c>
      <c r="CA22" s="80">
        <v>0</v>
      </c>
      <c r="CB22" s="80">
        <v>0</v>
      </c>
      <c r="CC22" s="80">
        <v>0</v>
      </c>
    </row>
    <row r="23" spans="1:81">
      <c r="A23" s="80" t="s">
        <v>1678</v>
      </c>
      <c r="B23" s="80">
        <v>32</v>
      </c>
      <c r="C23" s="80">
        <v>15</v>
      </c>
      <c r="D23" s="80">
        <v>2</v>
      </c>
      <c r="E23" s="80">
        <v>2018</v>
      </c>
      <c r="F23" s="80" t="s">
        <v>93</v>
      </c>
      <c r="G23" s="80" t="s">
        <v>1663</v>
      </c>
      <c r="H23" s="80" t="s">
        <v>1664</v>
      </c>
      <c r="I23" s="177"/>
      <c r="J23" s="81">
        <v>82.381769725190907</v>
      </c>
      <c r="K23" s="81">
        <v>3.7336777763958096</v>
      </c>
      <c r="L23" s="81">
        <v>3.788029502693564</v>
      </c>
      <c r="M23" s="81">
        <v>94.68095505061045</v>
      </c>
      <c r="N23" s="81">
        <v>111.15529267141962</v>
      </c>
      <c r="O23" s="81">
        <v>75.682050596285777</v>
      </c>
      <c r="P23" s="81">
        <v>51.828294880985936</v>
      </c>
      <c r="Q23" s="81">
        <v>7.0956591519088121</v>
      </c>
      <c r="R23" s="81">
        <v>0</v>
      </c>
      <c r="S23" s="81">
        <v>17.346556749459758</v>
      </c>
      <c r="T23" s="82"/>
      <c r="U23" s="81">
        <v>13793304</v>
      </c>
      <c r="V23" s="81">
        <v>2282</v>
      </c>
      <c r="W23" s="81">
        <v>49</v>
      </c>
      <c r="X23" s="81">
        <v>30521</v>
      </c>
      <c r="Y23" s="81">
        <v>49976</v>
      </c>
      <c r="Z23" s="81">
        <v>46116</v>
      </c>
      <c r="AA23" s="81">
        <v>10843</v>
      </c>
      <c r="AB23" s="81">
        <v>111955</v>
      </c>
      <c r="AC23" s="81">
        <v>0</v>
      </c>
      <c r="AD23" s="81">
        <v>17.346556749459761</v>
      </c>
      <c r="AE23" s="82"/>
      <c r="AF23" s="81">
        <v>106067423.51458859</v>
      </c>
      <c r="AG23" s="81">
        <v>3192513.6068853862</v>
      </c>
      <c r="AH23" s="81">
        <v>822766.23208105389</v>
      </c>
      <c r="AI23" s="81">
        <v>183239586.7447516</v>
      </c>
      <c r="AJ23" s="81">
        <v>209709988.3491914</v>
      </c>
      <c r="AK23" s="81">
        <v>0</v>
      </c>
      <c r="AL23" s="81">
        <v>0</v>
      </c>
      <c r="AM23" s="81">
        <v>15410730.09972265</v>
      </c>
      <c r="AN23" s="81">
        <v>0</v>
      </c>
      <c r="AO23" s="81">
        <v>0</v>
      </c>
      <c r="AP23" s="82"/>
      <c r="AQ23" s="81">
        <v>2103</v>
      </c>
      <c r="AR23" s="81">
        <v>237</v>
      </c>
      <c r="AS23" s="81">
        <v>0</v>
      </c>
      <c r="AT23" s="81">
        <v>0</v>
      </c>
      <c r="AU23" s="81">
        <v>0</v>
      </c>
      <c r="AV23" s="81">
        <v>0</v>
      </c>
      <c r="AW23" s="81" t="s">
        <v>564</v>
      </c>
      <c r="AX23" s="82"/>
      <c r="AY23" s="81">
        <v>8242.6</v>
      </c>
      <c r="AZ23" s="81">
        <v>6404.5</v>
      </c>
      <c r="BA23" s="81">
        <v>0</v>
      </c>
      <c r="BB23" s="81">
        <v>0</v>
      </c>
      <c r="BC23" s="81">
        <v>0</v>
      </c>
      <c r="BD23" s="81">
        <v>0</v>
      </c>
      <c r="BE23" s="81" t="s">
        <v>564</v>
      </c>
      <c r="BF23" s="82"/>
      <c r="BG23" s="81">
        <v>0</v>
      </c>
      <c r="BH23" s="81">
        <v>0</v>
      </c>
      <c r="BI23" s="81">
        <v>31.829000000000001</v>
      </c>
      <c r="BJ23" s="81">
        <v>0</v>
      </c>
      <c r="BK23" s="81">
        <v>7.484</v>
      </c>
      <c r="BL23" s="81">
        <v>0</v>
      </c>
      <c r="BM23" s="82"/>
      <c r="BN23" s="81">
        <v>0</v>
      </c>
      <c r="BO23" s="81">
        <v>0</v>
      </c>
      <c r="BP23" s="81">
        <v>2</v>
      </c>
      <c r="BQ23" s="81">
        <v>0</v>
      </c>
      <c r="BR23" s="81">
        <v>2</v>
      </c>
      <c r="BS23" s="81">
        <v>0</v>
      </c>
      <c r="BT23"/>
      <c r="BU23" s="80">
        <v>39.313000000000002</v>
      </c>
      <c r="BV23" s="80">
        <v>0</v>
      </c>
      <c r="BW23" s="80">
        <v>0</v>
      </c>
      <c r="BX23" s="80">
        <v>0</v>
      </c>
      <c r="BY23" s="80">
        <v>0</v>
      </c>
      <c r="BZ23" s="80">
        <v>0</v>
      </c>
      <c r="CA23" s="80">
        <v>0</v>
      </c>
      <c r="CB23" s="80">
        <v>0</v>
      </c>
      <c r="CC23" s="80">
        <v>0</v>
      </c>
    </row>
    <row r="24" spans="1:81">
      <c r="A24" s="80" t="s">
        <v>1679</v>
      </c>
      <c r="B24" s="80">
        <v>33</v>
      </c>
      <c r="C24" s="80">
        <v>16</v>
      </c>
      <c r="D24" s="80">
        <v>2</v>
      </c>
      <c r="E24" s="80">
        <v>2019</v>
      </c>
      <c r="F24" s="80" t="s">
        <v>73</v>
      </c>
      <c r="G24" s="80" t="s">
        <v>1663</v>
      </c>
      <c r="H24" s="80" t="s">
        <v>1664</v>
      </c>
      <c r="I24" s="177"/>
      <c r="J24" s="81">
        <v>78.198209264134405</v>
      </c>
      <c r="K24" s="81">
        <v>3.3521563234628808</v>
      </c>
      <c r="L24" s="81">
        <v>3.8203582997571992</v>
      </c>
      <c r="M24" s="81">
        <v>90.204289356632671</v>
      </c>
      <c r="N24" s="81">
        <v>97.271297284745884</v>
      </c>
      <c r="O24" s="81">
        <v>73.621334354795621</v>
      </c>
      <c r="P24" s="81">
        <v>52.007225327526562</v>
      </c>
      <c r="Q24" s="81">
        <v>6.852267450384546</v>
      </c>
      <c r="R24" s="81">
        <v>0</v>
      </c>
      <c r="S24" s="81">
        <v>17.625839888549834</v>
      </c>
      <c r="T24" s="82"/>
      <c r="U24" s="81">
        <v>13442887</v>
      </c>
      <c r="V24" s="81">
        <v>2282</v>
      </c>
      <c r="W24" s="81">
        <v>49</v>
      </c>
      <c r="X24" s="81">
        <v>30521</v>
      </c>
      <c r="Y24" s="81">
        <v>50290</v>
      </c>
      <c r="Z24" s="81">
        <v>46092</v>
      </c>
      <c r="AA24" s="81">
        <v>10799</v>
      </c>
      <c r="AB24" s="81">
        <v>111042</v>
      </c>
      <c r="AC24" s="81">
        <v>0</v>
      </c>
      <c r="AD24" s="81">
        <v>17.62583988854983</v>
      </c>
      <c r="AE24" s="82"/>
      <c r="AF24" s="81">
        <v>102511884.48754971</v>
      </c>
      <c r="AG24" s="81">
        <v>3016276.2683672351</v>
      </c>
      <c r="AH24" s="81">
        <v>873104.19743016327</v>
      </c>
      <c r="AI24" s="81">
        <v>184636942.1443601</v>
      </c>
      <c r="AJ24" s="81">
        <v>183893579.02869308</v>
      </c>
      <c r="AK24" s="81">
        <v>0</v>
      </c>
      <c r="AL24" s="81">
        <v>0</v>
      </c>
      <c r="AM24" s="81">
        <v>15123084.476271551</v>
      </c>
      <c r="AN24" s="81">
        <v>0</v>
      </c>
      <c r="AO24" s="81">
        <v>0</v>
      </c>
      <c r="AP24" s="82"/>
      <c r="AQ24" s="81">
        <v>2210</v>
      </c>
      <c r="AR24" s="81">
        <v>260</v>
      </c>
      <c r="AS24" s="81">
        <v>0</v>
      </c>
      <c r="AT24" s="81">
        <v>0</v>
      </c>
      <c r="AU24" s="81">
        <v>0</v>
      </c>
      <c r="AV24" s="81">
        <v>0</v>
      </c>
      <c r="AW24" s="81" t="s">
        <v>564</v>
      </c>
      <c r="AX24" s="82"/>
      <c r="AY24" s="81">
        <v>8747.2999999999975</v>
      </c>
      <c r="AZ24" s="81">
        <v>7132.6999999999971</v>
      </c>
      <c r="BA24" s="81">
        <v>0</v>
      </c>
      <c r="BB24" s="81">
        <v>0</v>
      </c>
      <c r="BC24" s="81">
        <v>0</v>
      </c>
      <c r="BD24" s="81">
        <v>0</v>
      </c>
      <c r="BE24" s="81" t="s">
        <v>564</v>
      </c>
      <c r="BF24" s="82"/>
      <c r="BG24" s="81">
        <v>0</v>
      </c>
      <c r="BH24" s="81">
        <v>0</v>
      </c>
      <c r="BI24" s="81">
        <v>23.838999999999999</v>
      </c>
      <c r="BJ24" s="81">
        <v>0</v>
      </c>
      <c r="BK24" s="81">
        <v>6.4380000000000006</v>
      </c>
      <c r="BL24" s="81">
        <v>0</v>
      </c>
      <c r="BM24" s="82"/>
      <c r="BN24" s="81">
        <v>0</v>
      </c>
      <c r="BO24" s="81">
        <v>0</v>
      </c>
      <c r="BP24" s="81">
        <v>3</v>
      </c>
      <c r="BQ24" s="81">
        <v>0</v>
      </c>
      <c r="BR24" s="81">
        <v>2</v>
      </c>
      <c r="BS24" s="81">
        <v>0</v>
      </c>
      <c r="BT24"/>
      <c r="BU24" s="80">
        <v>30.277000000000001</v>
      </c>
      <c r="BV24" s="80">
        <v>0</v>
      </c>
      <c r="BW24" s="80">
        <v>0</v>
      </c>
      <c r="BX24" s="80">
        <v>0</v>
      </c>
      <c r="BY24" s="80">
        <v>0</v>
      </c>
      <c r="BZ24" s="80">
        <v>0</v>
      </c>
      <c r="CA24" s="80">
        <v>0</v>
      </c>
      <c r="CB24" s="80">
        <v>0</v>
      </c>
      <c r="CC24" s="80">
        <v>0</v>
      </c>
    </row>
    <row r="25" spans="1:81">
      <c r="A25" s="80" t="s">
        <v>1680</v>
      </c>
      <c r="B25" s="80">
        <v>34</v>
      </c>
      <c r="C25" s="80">
        <v>17</v>
      </c>
      <c r="D25" s="80">
        <v>2</v>
      </c>
      <c r="E25" s="80">
        <v>2020</v>
      </c>
      <c r="F25" s="80" t="s">
        <v>218</v>
      </c>
      <c r="G25" s="80" t="s">
        <v>1663</v>
      </c>
      <c r="H25" s="80" t="s">
        <v>1664</v>
      </c>
      <c r="I25" s="177"/>
      <c r="J25" s="81">
        <v>68.012658968035339</v>
      </c>
      <c r="K25" s="81">
        <v>3.08851056719796</v>
      </c>
      <c r="L25" s="81">
        <v>0.34551761765107003</v>
      </c>
      <c r="M25" s="81">
        <v>78.187687118916429</v>
      </c>
      <c r="N25" s="81">
        <v>119.31479517239866</v>
      </c>
      <c r="O25" s="81">
        <v>64.502706425164433</v>
      </c>
      <c r="P25" s="81">
        <v>49.596205058984886</v>
      </c>
      <c r="Q25" s="81">
        <v>6.4921989118733183</v>
      </c>
      <c r="R25" s="81">
        <v>0</v>
      </c>
      <c r="S25" s="81">
        <v>16.678877100409249</v>
      </c>
      <c r="T25" s="82"/>
      <c r="U25" s="81">
        <v>11974496</v>
      </c>
      <c r="V25" s="81">
        <v>2018</v>
      </c>
      <c r="W25" s="81">
        <v>5</v>
      </c>
      <c r="X25" s="81">
        <v>28020</v>
      </c>
      <c r="Y25" s="81">
        <v>50589</v>
      </c>
      <c r="Z25" s="81">
        <v>46092</v>
      </c>
      <c r="AA25" s="81">
        <v>11189</v>
      </c>
      <c r="AB25" s="81">
        <v>110106</v>
      </c>
      <c r="AC25" s="81">
        <v>0</v>
      </c>
      <c r="AD25" s="81">
        <v>16.678877100409249</v>
      </c>
      <c r="AE25" s="82"/>
      <c r="AF25" s="81">
        <v>86899969.536672711</v>
      </c>
      <c r="AG25" s="81">
        <v>2510151.6688364022</v>
      </c>
      <c r="AH25" s="81">
        <v>79795.052929956466</v>
      </c>
      <c r="AI25" s="81">
        <v>153160848.34359795</v>
      </c>
      <c r="AJ25" s="81">
        <v>216653567.5927588</v>
      </c>
      <c r="AK25" s="81"/>
      <c r="AL25" s="81"/>
      <c r="AM25" s="81">
        <v>14370056.303174492</v>
      </c>
      <c r="AN25" s="81"/>
      <c r="AO25" s="81"/>
      <c r="AP25" s="82"/>
      <c r="AQ25" s="81">
        <v>2368</v>
      </c>
      <c r="AR25" s="81">
        <v>263</v>
      </c>
      <c r="AS25" s="81">
        <v>0</v>
      </c>
      <c r="AT25" s="81">
        <v>0</v>
      </c>
      <c r="AU25" s="81">
        <v>0</v>
      </c>
      <c r="AV25" s="81">
        <v>0</v>
      </c>
      <c r="AW25" s="81">
        <v>0</v>
      </c>
      <c r="AX25" s="82"/>
      <c r="AY25" s="81">
        <v>9568.1000000000058</v>
      </c>
      <c r="AZ25" s="81">
        <v>7207.4999999999973</v>
      </c>
      <c r="BA25" s="81">
        <v>0</v>
      </c>
      <c r="BB25" s="81">
        <v>0</v>
      </c>
      <c r="BC25" s="81">
        <v>0</v>
      </c>
      <c r="BD25" s="81">
        <v>0</v>
      </c>
      <c r="BE25" s="81">
        <v>0</v>
      </c>
      <c r="BF25" s="82"/>
      <c r="BG25" s="81">
        <v>0</v>
      </c>
      <c r="BH25" s="81">
        <v>0</v>
      </c>
      <c r="BI25" s="81">
        <v>27.587</v>
      </c>
      <c r="BJ25" s="81">
        <v>0</v>
      </c>
      <c r="BK25" s="81">
        <v>6.3239999999999998</v>
      </c>
      <c r="BL25" s="81">
        <v>0</v>
      </c>
      <c r="BM25" s="82"/>
      <c r="BN25" s="81">
        <v>0</v>
      </c>
      <c r="BO25" s="81">
        <v>0</v>
      </c>
      <c r="BP25" s="81">
        <v>3</v>
      </c>
      <c r="BQ25" s="81">
        <v>0</v>
      </c>
      <c r="BR25" s="81">
        <v>2</v>
      </c>
      <c r="BS25" s="81">
        <v>0</v>
      </c>
      <c r="BT25"/>
      <c r="BU25" s="80">
        <v>33.911000000000001</v>
      </c>
      <c r="BV25" s="80">
        <v>0</v>
      </c>
      <c r="BW25" s="80">
        <v>0</v>
      </c>
      <c r="BX25" s="80">
        <v>0</v>
      </c>
      <c r="BY25" s="80">
        <v>0</v>
      </c>
      <c r="BZ25" s="80">
        <v>0</v>
      </c>
      <c r="CA25" s="80">
        <v>0</v>
      </c>
      <c r="CB25" s="80">
        <v>0</v>
      </c>
      <c r="CC25" s="80">
        <v>0</v>
      </c>
    </row>
    <row r="26" spans="1:81">
      <c r="A26" s="80" t="s">
        <v>1681</v>
      </c>
      <c r="B26" s="80">
        <v>34</v>
      </c>
      <c r="C26" s="80">
        <v>18</v>
      </c>
      <c r="D26" s="80">
        <v>2</v>
      </c>
      <c r="E26" s="80">
        <v>2021</v>
      </c>
      <c r="F26" s="80" t="s">
        <v>75</v>
      </c>
      <c r="G26" s="174" t="s">
        <v>1663</v>
      </c>
      <c r="H26" s="80" t="s">
        <v>1664</v>
      </c>
      <c r="I26" s="177"/>
      <c r="J26" s="81">
        <v>60.46592633347128</v>
      </c>
      <c r="K26" s="81">
        <v>3.3273892410687309</v>
      </c>
      <c r="L26" s="81">
        <v>0.33053508955807037</v>
      </c>
      <c r="M26" s="81">
        <v>78.723793848204281</v>
      </c>
      <c r="N26" s="81">
        <v>94.891921567365017</v>
      </c>
      <c r="O26" s="81">
        <v>62.675744740181486</v>
      </c>
      <c r="P26" s="81">
        <v>51.239075721502878</v>
      </c>
      <c r="Q26" s="81">
        <v>6.537828673012493</v>
      </c>
      <c r="R26" s="81">
        <v>0</v>
      </c>
      <c r="S26" s="81">
        <v>17.4806182598726</v>
      </c>
      <c r="T26" s="82"/>
      <c r="U26" s="81">
        <v>12638192</v>
      </c>
      <c r="V26" s="81">
        <v>2018</v>
      </c>
      <c r="W26" s="81">
        <v>5</v>
      </c>
      <c r="X26" s="81">
        <v>28020</v>
      </c>
      <c r="Y26" s="81">
        <v>50938</v>
      </c>
      <c r="Z26" s="81">
        <v>46116</v>
      </c>
      <c r="AA26" s="81">
        <v>11273</v>
      </c>
      <c r="AB26" s="81">
        <v>109565</v>
      </c>
      <c r="AC26" s="81">
        <v>0</v>
      </c>
      <c r="AD26" s="81">
        <v>17.4806182598726</v>
      </c>
      <c r="AE26" s="82"/>
      <c r="AF26" s="81">
        <v>85887445.861975655</v>
      </c>
      <c r="AG26" s="81">
        <v>2930658.9551915051</v>
      </c>
      <c r="AH26" s="81">
        <v>70692.602400506803</v>
      </c>
      <c r="AI26" s="81">
        <v>174214603.96868098</v>
      </c>
      <c r="AJ26" s="81">
        <v>191889465.23094916</v>
      </c>
      <c r="AK26" s="81">
        <v>0</v>
      </c>
      <c r="AL26" s="81">
        <v>0</v>
      </c>
      <c r="AM26" s="81">
        <v>14381927.867661927</v>
      </c>
      <c r="AN26" s="81">
        <v>0</v>
      </c>
      <c r="AO26" s="81">
        <v>0</v>
      </c>
      <c r="AP26" s="82"/>
      <c r="AQ26" s="81">
        <v>2505</v>
      </c>
      <c r="AR26" s="81">
        <v>265</v>
      </c>
      <c r="AS26" s="81">
        <v>0</v>
      </c>
      <c r="AT26" s="81">
        <v>0</v>
      </c>
      <c r="AU26" s="81">
        <v>0</v>
      </c>
      <c r="AV26" s="81">
        <v>0</v>
      </c>
      <c r="AW26" s="81"/>
      <c r="AX26" s="82"/>
      <c r="AY26" s="81">
        <v>10374.9</v>
      </c>
      <c r="AZ26" s="81">
        <v>7279.3999999999969</v>
      </c>
      <c r="BA26" s="81">
        <v>0</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1682</v>
      </c>
      <c r="B27" s="80">
        <v>34</v>
      </c>
      <c r="C27" s="80">
        <v>19</v>
      </c>
      <c r="D27" s="80">
        <v>2</v>
      </c>
      <c r="E27" s="80">
        <v>2022</v>
      </c>
      <c r="F27" s="80" t="s">
        <v>568</v>
      </c>
      <c r="G27" s="174" t="s">
        <v>1663</v>
      </c>
      <c r="H27" s="80" t="s">
        <v>1664</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2655</v>
      </c>
      <c r="AR27" s="81">
        <v>265</v>
      </c>
      <c r="AS27" s="81">
        <v>0</v>
      </c>
      <c r="AT27" s="81">
        <v>0</v>
      </c>
      <c r="AU27" s="81">
        <v>0</v>
      </c>
      <c r="AV27" s="81">
        <v>0</v>
      </c>
      <c r="AW27" s="81"/>
      <c r="AX27" s="82"/>
      <c r="AY27" s="81">
        <v>11278.399999999987</v>
      </c>
      <c r="AZ27" s="81">
        <v>7278.9999999999973</v>
      </c>
      <c r="BA27" s="81">
        <v>0</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1683</v>
      </c>
      <c r="B28" s="80">
        <v>256</v>
      </c>
      <c r="C28" s="80">
        <v>1</v>
      </c>
      <c r="D28" s="80">
        <v>16</v>
      </c>
      <c r="E28" s="80">
        <v>1990</v>
      </c>
      <c r="F28" s="80" t="s">
        <v>562</v>
      </c>
      <c r="G28" s="80" t="s">
        <v>1655</v>
      </c>
      <c r="H28" s="80" t="s">
        <v>1656</v>
      </c>
      <c r="I28" s="177"/>
      <c r="J28" s="81">
        <v>727.37894965971532</v>
      </c>
      <c r="K28" s="81">
        <v>27.572811039225432</v>
      </c>
      <c r="L28" s="81">
        <v>45.740113755239932</v>
      </c>
      <c r="M28" s="81">
        <v>156.04824724098523</v>
      </c>
      <c r="N28" s="81">
        <v>275.47812027262</v>
      </c>
      <c r="O28" s="81">
        <v>92.484606148513265</v>
      </c>
      <c r="P28" s="81">
        <v>80.766491036712196</v>
      </c>
      <c r="Q28" s="81">
        <v>10.052040934696926</v>
      </c>
      <c r="R28" s="81">
        <v>81.857440329312837</v>
      </c>
      <c r="S28" s="81">
        <v>8.1854996515338403</v>
      </c>
      <c r="T28" s="82"/>
      <c r="U28" s="81">
        <v>20422220</v>
      </c>
      <c r="V28" s="81">
        <v>5045</v>
      </c>
      <c r="W28" s="81">
        <v>535</v>
      </c>
      <c r="X28" s="81">
        <v>52327</v>
      </c>
      <c r="Y28" s="81">
        <v>58932</v>
      </c>
      <c r="Z28" s="81">
        <v>38040</v>
      </c>
      <c r="AA28" s="81">
        <v>19611</v>
      </c>
      <c r="AB28" s="81">
        <v>163211</v>
      </c>
      <c r="AC28" s="81">
        <v>14177856</v>
      </c>
      <c r="AD28" s="81">
        <v>8.1854996515338403</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1684</v>
      </c>
      <c r="B29" s="80">
        <v>257</v>
      </c>
      <c r="C29" s="80">
        <v>2</v>
      </c>
      <c r="D29" s="80">
        <v>16</v>
      </c>
      <c r="E29" s="80">
        <v>2005</v>
      </c>
      <c r="F29" s="80" t="s">
        <v>565</v>
      </c>
      <c r="G29" s="80" t="s">
        <v>1655</v>
      </c>
      <c r="H29" s="80" t="s">
        <v>1656</v>
      </c>
      <c r="I29" s="177"/>
      <c r="J29" s="81">
        <v>518.11812121228888</v>
      </c>
      <c r="K29" s="81">
        <v>12.595200406822814</v>
      </c>
      <c r="L29" s="81">
        <v>29.392270819440792</v>
      </c>
      <c r="M29" s="81">
        <v>264.88154944810094</v>
      </c>
      <c r="N29" s="81">
        <v>331.09938449866496</v>
      </c>
      <c r="O29" s="81">
        <v>116.3171185666221</v>
      </c>
      <c r="P29" s="81">
        <v>72.729560316698937</v>
      </c>
      <c r="Q29" s="81">
        <v>8.3426306637433392</v>
      </c>
      <c r="R29" s="81">
        <v>68.324134643533156</v>
      </c>
      <c r="S29" s="81">
        <v>0</v>
      </c>
      <c r="T29" s="82"/>
      <c r="U29" s="81">
        <v>16002273</v>
      </c>
      <c r="V29" s="81">
        <v>3842</v>
      </c>
      <c r="W29" s="81">
        <v>261</v>
      </c>
      <c r="X29" s="81">
        <v>43016</v>
      </c>
      <c r="Y29" s="81">
        <v>67504</v>
      </c>
      <c r="Z29" s="81">
        <v>55363</v>
      </c>
      <c r="AA29" s="81">
        <v>14463</v>
      </c>
      <c r="AB29" s="81">
        <v>141605</v>
      </c>
      <c r="AC29" s="81">
        <v>12081708.5</v>
      </c>
      <c r="AD29" s="81">
        <v>0</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1685</v>
      </c>
      <c r="B30" s="80">
        <v>258</v>
      </c>
      <c r="C30" s="80">
        <v>3</v>
      </c>
      <c r="D30" s="80">
        <v>16</v>
      </c>
      <c r="E30" s="80">
        <v>2006</v>
      </c>
      <c r="F30" s="80" t="s">
        <v>566</v>
      </c>
      <c r="G30" s="80" t="s">
        <v>1655</v>
      </c>
      <c r="H30" s="80" t="s">
        <v>1656</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1686</v>
      </c>
      <c r="B31" s="80">
        <v>259</v>
      </c>
      <c r="C31" s="80">
        <v>4</v>
      </c>
      <c r="D31" s="80">
        <v>16</v>
      </c>
      <c r="E31" s="80">
        <v>2007</v>
      </c>
      <c r="F31" s="80" t="s">
        <v>567</v>
      </c>
      <c r="G31" s="80" t="s">
        <v>1655</v>
      </c>
      <c r="H31" s="80" t="s">
        <v>1656</v>
      </c>
      <c r="I31" s="177"/>
      <c r="J31" s="81">
        <v>493.72820249094445</v>
      </c>
      <c r="K31" s="81">
        <v>10.149799780802644</v>
      </c>
      <c r="L31" s="81">
        <v>12.474460119412448</v>
      </c>
      <c r="M31" s="81">
        <v>232.41666489212432</v>
      </c>
      <c r="N31" s="81">
        <v>330.19612951620104</v>
      </c>
      <c r="O31" s="81">
        <v>109.04597997010829</v>
      </c>
      <c r="P31" s="81">
        <v>70.178648882959322</v>
      </c>
      <c r="Q31" s="81">
        <v>8.5651251339131882</v>
      </c>
      <c r="R31" s="81">
        <v>65.865003448506542</v>
      </c>
      <c r="S31" s="81">
        <v>12.166061720621322</v>
      </c>
      <c r="T31" s="82"/>
      <c r="U31" s="81">
        <v>16214140</v>
      </c>
      <c r="V31" s="81">
        <v>3377</v>
      </c>
      <c r="W31" s="81">
        <v>152</v>
      </c>
      <c r="X31" s="81">
        <v>47276</v>
      </c>
      <c r="Y31" s="81">
        <v>67497</v>
      </c>
      <c r="Z31" s="81">
        <v>53955</v>
      </c>
      <c r="AA31" s="81">
        <v>13743</v>
      </c>
      <c r="AB31" s="81">
        <v>137693</v>
      </c>
      <c r="AC31" s="81">
        <v>11981040.5</v>
      </c>
      <c r="AD31" s="81">
        <v>12.166061720621322</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1687</v>
      </c>
      <c r="B32" s="80">
        <v>260</v>
      </c>
      <c r="C32" s="80">
        <v>5</v>
      </c>
      <c r="D32" s="80">
        <v>16</v>
      </c>
      <c r="E32" s="80">
        <v>2008</v>
      </c>
      <c r="F32" s="80" t="s">
        <v>84</v>
      </c>
      <c r="G32" s="80" t="s">
        <v>1655</v>
      </c>
      <c r="H32" s="80" t="s">
        <v>1656</v>
      </c>
      <c r="I32" s="177"/>
      <c r="J32" s="81">
        <v>485.50013036745742</v>
      </c>
      <c r="K32" s="81">
        <v>8.9080476415874923</v>
      </c>
      <c r="L32" s="81">
        <v>10.771225502917504</v>
      </c>
      <c r="M32" s="81">
        <v>271.95000410196769</v>
      </c>
      <c r="N32" s="81">
        <v>334.59593317137865</v>
      </c>
      <c r="O32" s="81">
        <v>104.50299163006933</v>
      </c>
      <c r="P32" s="81">
        <v>67.640141298898911</v>
      </c>
      <c r="Q32" s="81">
        <v>8.2924477821957367</v>
      </c>
      <c r="R32" s="81">
        <v>60.278985611084032</v>
      </c>
      <c r="S32" s="81">
        <v>19.540246484837656</v>
      </c>
      <c r="T32" s="82"/>
      <c r="U32" s="81">
        <v>16752122</v>
      </c>
      <c r="V32" s="81">
        <v>3377</v>
      </c>
      <c r="W32" s="81">
        <v>152</v>
      </c>
      <c r="X32" s="81">
        <v>47276</v>
      </c>
      <c r="Y32" s="81">
        <v>67488</v>
      </c>
      <c r="Z32" s="81">
        <v>53522</v>
      </c>
      <c r="AA32" s="81">
        <v>13261</v>
      </c>
      <c r="AB32" s="81">
        <v>135500</v>
      </c>
      <c r="AC32" s="81">
        <v>11385871</v>
      </c>
      <c r="AD32" s="81">
        <v>19.540246484837656</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1688</v>
      </c>
      <c r="B33" s="80">
        <v>261</v>
      </c>
      <c r="C33" s="80">
        <v>6</v>
      </c>
      <c r="D33" s="80">
        <v>16</v>
      </c>
      <c r="E33" s="80">
        <v>2009</v>
      </c>
      <c r="F33" s="80" t="s">
        <v>85</v>
      </c>
      <c r="G33" s="80" t="s">
        <v>1655</v>
      </c>
      <c r="H33" s="80" t="s">
        <v>1656</v>
      </c>
      <c r="I33" s="177"/>
      <c r="J33" s="81">
        <v>451.42786213613135</v>
      </c>
      <c r="K33" s="81">
        <v>7.0234542668404236</v>
      </c>
      <c r="L33" s="81">
        <v>11.625825240631958</v>
      </c>
      <c r="M33" s="81">
        <v>220.33346100117717</v>
      </c>
      <c r="N33" s="81">
        <v>286.44033023281668</v>
      </c>
      <c r="O33" s="81">
        <v>104.7921672539938</v>
      </c>
      <c r="P33" s="81">
        <v>64.43094879881852</v>
      </c>
      <c r="Q33" s="81">
        <v>7.788875071945272</v>
      </c>
      <c r="R33" s="81">
        <v>56.805837219908042</v>
      </c>
      <c r="S33" s="81">
        <v>14.742759552495038</v>
      </c>
      <c r="T33" s="82"/>
      <c r="U33" s="81">
        <v>15730041</v>
      </c>
      <c r="V33" s="81">
        <v>3261</v>
      </c>
      <c r="W33" s="81">
        <v>188</v>
      </c>
      <c r="X33" s="81">
        <v>48373</v>
      </c>
      <c r="Y33" s="81">
        <v>67264</v>
      </c>
      <c r="Z33" s="81">
        <v>52975</v>
      </c>
      <c r="AA33" s="81">
        <v>12968</v>
      </c>
      <c r="AB33" s="81">
        <v>133604</v>
      </c>
      <c r="AC33" s="81">
        <v>10467820</v>
      </c>
      <c r="AD33" s="81">
        <v>14.742759552495038</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83.231999999999999</v>
      </c>
      <c r="BJ33" s="81">
        <v>7.41</v>
      </c>
      <c r="BK33" s="81">
        <v>32.783999999999999</v>
      </c>
      <c r="BL33" s="81">
        <v>0</v>
      </c>
      <c r="BM33" s="82"/>
      <c r="BN33" s="81">
        <v>0</v>
      </c>
      <c r="BO33" s="81">
        <v>0</v>
      </c>
      <c r="BP33" s="81">
        <v>8</v>
      </c>
      <c r="BQ33" s="81">
        <v>1</v>
      </c>
      <c r="BR33" s="81">
        <v>5</v>
      </c>
      <c r="BS33" s="81">
        <v>0</v>
      </c>
      <c r="BT33"/>
      <c r="BU33" s="80"/>
      <c r="BV33" s="80"/>
      <c r="BW33" s="80"/>
      <c r="BX33" s="80"/>
      <c r="BY33" s="80"/>
      <c r="BZ33" s="80"/>
      <c r="CA33" s="80"/>
      <c r="CB33" s="80"/>
      <c r="CC33" s="80"/>
    </row>
    <row r="34" spans="1:81">
      <c r="A34" s="80" t="s">
        <v>1689</v>
      </c>
      <c r="B34" s="80">
        <v>262</v>
      </c>
      <c r="C34" s="80">
        <v>7</v>
      </c>
      <c r="D34" s="80">
        <v>16</v>
      </c>
      <c r="E34" s="80">
        <v>2010</v>
      </c>
      <c r="F34" s="80" t="s">
        <v>86</v>
      </c>
      <c r="G34" s="80" t="s">
        <v>1655</v>
      </c>
      <c r="H34" s="80" t="s">
        <v>1656</v>
      </c>
      <c r="I34" s="177"/>
      <c r="J34" s="81">
        <v>394.84879423849264</v>
      </c>
      <c r="K34" s="81">
        <v>7.3248041731816143</v>
      </c>
      <c r="L34" s="81">
        <v>10.584177493382581</v>
      </c>
      <c r="M34" s="81">
        <v>197.2291770282533</v>
      </c>
      <c r="N34" s="81">
        <v>280.47107253343927</v>
      </c>
      <c r="O34" s="81">
        <v>103.28359432552877</v>
      </c>
      <c r="P34" s="81">
        <v>65.026428048754823</v>
      </c>
      <c r="Q34" s="81">
        <v>8.0154727465897846</v>
      </c>
      <c r="R34" s="81">
        <v>62.235172948175467</v>
      </c>
      <c r="S34" s="81">
        <v>12.448273062229923</v>
      </c>
      <c r="T34" s="82"/>
      <c r="U34" s="81">
        <v>15401540</v>
      </c>
      <c r="V34" s="81">
        <v>3261</v>
      </c>
      <c r="W34" s="81">
        <v>188</v>
      </c>
      <c r="X34" s="81">
        <v>48373</v>
      </c>
      <c r="Y34" s="81">
        <v>66984</v>
      </c>
      <c r="Z34" s="81">
        <v>52455</v>
      </c>
      <c r="AA34" s="81">
        <v>12761</v>
      </c>
      <c r="AB34" s="81">
        <v>131744</v>
      </c>
      <c r="AC34" s="81">
        <v>10868039</v>
      </c>
      <c r="AD34" s="81">
        <v>12.448273062229923</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67.724999999999994</v>
      </c>
      <c r="BJ34" s="81">
        <v>8.1999999999999993</v>
      </c>
      <c r="BK34" s="81">
        <v>25.268000000000001</v>
      </c>
      <c r="BL34" s="81">
        <v>0</v>
      </c>
      <c r="BM34" s="82"/>
      <c r="BN34" s="81">
        <v>0</v>
      </c>
      <c r="BO34" s="81">
        <v>0</v>
      </c>
      <c r="BP34" s="81">
        <v>8</v>
      </c>
      <c r="BQ34" s="81">
        <v>1</v>
      </c>
      <c r="BR34" s="81">
        <v>5</v>
      </c>
      <c r="BS34" s="81">
        <v>0</v>
      </c>
      <c r="BT34"/>
      <c r="BU34" s="80">
        <v>101.193</v>
      </c>
      <c r="BV34" s="80">
        <v>0</v>
      </c>
      <c r="BW34" s="80">
        <v>0</v>
      </c>
      <c r="BX34" s="80">
        <v>0</v>
      </c>
      <c r="BY34" s="80">
        <v>0</v>
      </c>
      <c r="BZ34" s="80">
        <v>0</v>
      </c>
      <c r="CA34" s="80">
        <v>0</v>
      </c>
      <c r="CB34" s="80">
        <v>0</v>
      </c>
      <c r="CC34" s="80">
        <v>0</v>
      </c>
    </row>
    <row r="35" spans="1:81">
      <c r="A35" s="80" t="s">
        <v>1690</v>
      </c>
      <c r="B35" s="80">
        <v>263</v>
      </c>
      <c r="C35" s="80">
        <v>8</v>
      </c>
      <c r="D35" s="80">
        <v>16</v>
      </c>
      <c r="E35" s="80">
        <v>2011</v>
      </c>
      <c r="F35" s="80" t="s">
        <v>87</v>
      </c>
      <c r="G35" s="80" t="s">
        <v>1655</v>
      </c>
      <c r="H35" s="80" t="s">
        <v>1656</v>
      </c>
      <c r="I35" s="177"/>
      <c r="J35" s="81">
        <v>417.73686033692701</v>
      </c>
      <c r="K35" s="81">
        <v>10.263413108341329</v>
      </c>
      <c r="L35" s="81">
        <v>9.8758088157372654</v>
      </c>
      <c r="M35" s="81">
        <v>249.15590047811526</v>
      </c>
      <c r="N35" s="81">
        <v>336.94188058452659</v>
      </c>
      <c r="O35" s="81">
        <v>100.96991390720224</v>
      </c>
      <c r="P35" s="81">
        <v>62.469327271413285</v>
      </c>
      <c r="Q35" s="81">
        <v>9.1410765207637183</v>
      </c>
      <c r="R35" s="81">
        <v>63.871895976105655</v>
      </c>
      <c r="S35" s="81">
        <v>12.633216704683715</v>
      </c>
      <c r="T35" s="82"/>
      <c r="U35" s="81">
        <v>15345927</v>
      </c>
      <c r="V35" s="81">
        <v>3261</v>
      </c>
      <c r="W35" s="81">
        <v>188</v>
      </c>
      <c r="X35" s="81">
        <v>48373</v>
      </c>
      <c r="Y35" s="81">
        <v>66854</v>
      </c>
      <c r="Z35" s="81">
        <v>52394</v>
      </c>
      <c r="AA35" s="81">
        <v>12624</v>
      </c>
      <c r="AB35" s="81">
        <v>130255</v>
      </c>
      <c r="AC35" s="81">
        <v>11135410.5</v>
      </c>
      <c r="AD35" s="81">
        <v>12.633216704683715</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56.947000000000003</v>
      </c>
      <c r="BJ35" s="81">
        <v>8.5</v>
      </c>
      <c r="BK35" s="81">
        <v>22.536000000000001</v>
      </c>
      <c r="BL35" s="81">
        <v>0</v>
      </c>
      <c r="BM35" s="82"/>
      <c r="BN35" s="81">
        <v>0</v>
      </c>
      <c r="BO35" s="81">
        <v>0</v>
      </c>
      <c r="BP35" s="81">
        <v>7</v>
      </c>
      <c r="BQ35" s="81">
        <v>1</v>
      </c>
      <c r="BR35" s="81">
        <v>5</v>
      </c>
      <c r="BS35" s="81">
        <v>0</v>
      </c>
      <c r="BT35"/>
      <c r="BU35" s="80">
        <v>87.983000000000004</v>
      </c>
      <c r="BV35" s="80">
        <v>0</v>
      </c>
      <c r="BW35" s="80">
        <v>0</v>
      </c>
      <c r="BX35" s="80">
        <v>0</v>
      </c>
      <c r="BY35" s="80">
        <v>0</v>
      </c>
      <c r="BZ35" s="80">
        <v>0</v>
      </c>
      <c r="CA35" s="80">
        <v>0</v>
      </c>
      <c r="CB35" s="80">
        <v>0</v>
      </c>
      <c r="CC35" s="80">
        <v>0</v>
      </c>
    </row>
    <row r="36" spans="1:81">
      <c r="A36" s="80" t="s">
        <v>1691</v>
      </c>
      <c r="B36" s="80">
        <v>264</v>
      </c>
      <c r="C36" s="80">
        <v>9</v>
      </c>
      <c r="D36" s="80">
        <v>16</v>
      </c>
      <c r="E36" s="80">
        <v>2012</v>
      </c>
      <c r="F36" s="80" t="s">
        <v>88</v>
      </c>
      <c r="G36" s="80" t="s">
        <v>1655</v>
      </c>
      <c r="H36" s="80" t="s">
        <v>1656</v>
      </c>
      <c r="I36" s="177"/>
      <c r="J36" s="81">
        <v>457.7026619397879</v>
      </c>
      <c r="K36" s="81">
        <v>11.56213181456917</v>
      </c>
      <c r="L36" s="81">
        <v>9.9643974300639293</v>
      </c>
      <c r="M36" s="81">
        <v>309.45083674157598</v>
      </c>
      <c r="N36" s="81">
        <v>368.71660367109899</v>
      </c>
      <c r="O36" s="81">
        <v>99.756642472881865</v>
      </c>
      <c r="P36" s="81">
        <v>61.829431837505368</v>
      </c>
      <c r="Q36" s="81">
        <v>9.7905040847116798</v>
      </c>
      <c r="R36" s="81">
        <v>66.110523418389761</v>
      </c>
      <c r="S36" s="81">
        <v>14.806916813905382</v>
      </c>
      <c r="T36" s="82"/>
      <c r="U36" s="81">
        <v>16110209</v>
      </c>
      <c r="V36" s="81">
        <v>3261</v>
      </c>
      <c r="W36" s="81">
        <v>188</v>
      </c>
      <c r="X36" s="81">
        <v>48373</v>
      </c>
      <c r="Y36" s="81">
        <v>66598</v>
      </c>
      <c r="Z36" s="81">
        <v>52175</v>
      </c>
      <c r="AA36" s="81">
        <v>12424</v>
      </c>
      <c r="AB36" s="81">
        <v>128405</v>
      </c>
      <c r="AC36" s="81">
        <v>11227167.5</v>
      </c>
      <c r="AD36" s="81">
        <v>14.806916813905382</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72.040999999999997</v>
      </c>
      <c r="BJ36" s="81">
        <v>8.33</v>
      </c>
      <c r="BK36" s="81">
        <v>24.317</v>
      </c>
      <c r="BL36" s="81">
        <v>0</v>
      </c>
      <c r="BM36" s="82"/>
      <c r="BN36" s="81">
        <v>0</v>
      </c>
      <c r="BO36" s="81">
        <v>0</v>
      </c>
      <c r="BP36" s="81">
        <v>7</v>
      </c>
      <c r="BQ36" s="81">
        <v>1</v>
      </c>
      <c r="BR36" s="81">
        <v>5</v>
      </c>
      <c r="BS36" s="81">
        <v>0</v>
      </c>
      <c r="BT36"/>
      <c r="BU36" s="80">
        <v>104.688</v>
      </c>
      <c r="BV36" s="80">
        <v>0</v>
      </c>
      <c r="BW36" s="80">
        <v>0</v>
      </c>
      <c r="BX36" s="80">
        <v>0</v>
      </c>
      <c r="BY36" s="80">
        <v>0</v>
      </c>
      <c r="BZ36" s="80">
        <v>0</v>
      </c>
      <c r="CA36" s="80">
        <v>0</v>
      </c>
      <c r="CB36" s="80">
        <v>0</v>
      </c>
      <c r="CC36" s="80">
        <v>0</v>
      </c>
    </row>
    <row r="37" spans="1:81">
      <c r="A37" s="80" t="s">
        <v>1692</v>
      </c>
      <c r="B37" s="80">
        <v>265</v>
      </c>
      <c r="C37" s="80">
        <v>10</v>
      </c>
      <c r="D37" s="80">
        <v>16</v>
      </c>
      <c r="E37" s="80">
        <v>2013</v>
      </c>
      <c r="F37" s="80" t="s">
        <v>89</v>
      </c>
      <c r="G37" s="80" t="s">
        <v>1655</v>
      </c>
      <c r="H37" s="80" t="s">
        <v>1656</v>
      </c>
      <c r="I37" s="177"/>
      <c r="J37" s="81">
        <v>459.99541579383481</v>
      </c>
      <c r="K37" s="81">
        <v>9.5561413827867838</v>
      </c>
      <c r="L37" s="81">
        <v>8.7993486396441831</v>
      </c>
      <c r="M37" s="81">
        <v>287.7966765825168</v>
      </c>
      <c r="N37" s="81">
        <v>356.07989127953311</v>
      </c>
      <c r="O37" s="81">
        <v>95.37774780388402</v>
      </c>
      <c r="P37" s="81">
        <v>61.64278793648301</v>
      </c>
      <c r="Q37" s="81">
        <v>9.8415671774169891</v>
      </c>
      <c r="R37" s="81">
        <v>65.260004205659044</v>
      </c>
      <c r="S37" s="81">
        <v>11.095233636329141</v>
      </c>
      <c r="T37" s="82"/>
      <c r="U37" s="81">
        <v>16485672</v>
      </c>
      <c r="V37" s="81">
        <v>3261</v>
      </c>
      <c r="W37" s="81">
        <v>188</v>
      </c>
      <c r="X37" s="81">
        <v>48373</v>
      </c>
      <c r="Y37" s="81">
        <v>66364</v>
      </c>
      <c r="Z37" s="81">
        <v>52112</v>
      </c>
      <c r="AA37" s="81">
        <v>12340</v>
      </c>
      <c r="AB37" s="81">
        <v>127224</v>
      </c>
      <c r="AC37" s="81">
        <v>10818269</v>
      </c>
      <c r="AD37" s="81">
        <v>11.095233636329141</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47.875</v>
      </c>
      <c r="BJ37" s="81">
        <v>7.9290000000000003</v>
      </c>
      <c r="BK37" s="81">
        <v>27.492999999999999</v>
      </c>
      <c r="BL37" s="81">
        <v>0</v>
      </c>
      <c r="BM37" s="82"/>
      <c r="BN37" s="81">
        <v>0</v>
      </c>
      <c r="BO37" s="81">
        <v>0</v>
      </c>
      <c r="BP37" s="81">
        <v>7</v>
      </c>
      <c r="BQ37" s="81">
        <v>1</v>
      </c>
      <c r="BR37" s="81">
        <v>5</v>
      </c>
      <c r="BS37" s="81">
        <v>0</v>
      </c>
      <c r="BT37"/>
      <c r="BU37" s="80">
        <v>83.296999999999997</v>
      </c>
      <c r="BV37" s="80">
        <v>0</v>
      </c>
      <c r="BW37" s="80">
        <v>0</v>
      </c>
      <c r="BX37" s="80">
        <v>0</v>
      </c>
      <c r="BY37" s="80">
        <v>0</v>
      </c>
      <c r="BZ37" s="80">
        <v>0</v>
      </c>
      <c r="CA37" s="80">
        <v>0</v>
      </c>
      <c r="CB37" s="80">
        <v>0</v>
      </c>
      <c r="CC37" s="80">
        <v>0</v>
      </c>
    </row>
    <row r="38" spans="1:81">
      <c r="A38" s="80" t="s">
        <v>1693</v>
      </c>
      <c r="B38" s="80">
        <v>266</v>
      </c>
      <c r="C38" s="80">
        <v>11</v>
      </c>
      <c r="D38" s="80">
        <v>16</v>
      </c>
      <c r="E38" s="80">
        <v>2014</v>
      </c>
      <c r="F38" s="80" t="s">
        <v>90</v>
      </c>
      <c r="G38" s="80" t="s">
        <v>1655</v>
      </c>
      <c r="H38" s="80" t="s">
        <v>1656</v>
      </c>
      <c r="I38" s="177"/>
      <c r="J38" s="81">
        <v>434.8438413748724</v>
      </c>
      <c r="K38" s="81">
        <v>8.9780521368800894</v>
      </c>
      <c r="L38" s="81">
        <v>5.4565143699798107</v>
      </c>
      <c r="M38" s="81">
        <v>285.32928221411561</v>
      </c>
      <c r="N38" s="81">
        <v>373.93489595862127</v>
      </c>
      <c r="O38" s="81">
        <v>90.246193493306336</v>
      </c>
      <c r="P38" s="81">
        <v>61.948333273093404</v>
      </c>
      <c r="Q38" s="81">
        <v>9.2795526315973458</v>
      </c>
      <c r="R38" s="81">
        <v>62.562085258202899</v>
      </c>
      <c r="S38" s="81">
        <v>11.460504926277371</v>
      </c>
      <c r="T38" s="82"/>
      <c r="U38" s="81">
        <v>17308143</v>
      </c>
      <c r="V38" s="81">
        <v>2662</v>
      </c>
      <c r="W38" s="81">
        <v>119</v>
      </c>
      <c r="X38" s="81">
        <v>45594</v>
      </c>
      <c r="Y38" s="81">
        <v>65817</v>
      </c>
      <c r="Z38" s="81">
        <v>51932</v>
      </c>
      <c r="AA38" s="81">
        <v>12337</v>
      </c>
      <c r="AB38" s="81">
        <v>125028</v>
      </c>
      <c r="AC38" s="81">
        <v>10403640.5</v>
      </c>
      <c r="AD38" s="81">
        <v>11.460504926277371</v>
      </c>
      <c r="AE38" s="82"/>
      <c r="AF38" s="81">
        <v>140960171.66604102</v>
      </c>
      <c r="AG38" s="81">
        <v>6299851.0677891504</v>
      </c>
      <c r="AH38" s="81">
        <v>887502.62577510311</v>
      </c>
      <c r="AI38" s="81">
        <v>300255354.83126777</v>
      </c>
      <c r="AJ38" s="81">
        <v>283077329.13580316</v>
      </c>
      <c r="AK38" s="81">
        <v>0</v>
      </c>
      <c r="AL38" s="81">
        <v>0</v>
      </c>
      <c r="AM38" s="81">
        <v>17164476.079719041</v>
      </c>
      <c r="AN38" s="81">
        <v>0</v>
      </c>
      <c r="AO38" s="81">
        <v>0</v>
      </c>
      <c r="AP38" s="82"/>
      <c r="AQ38" s="81">
        <v>268</v>
      </c>
      <c r="AR38" s="81">
        <v>27</v>
      </c>
      <c r="AS38" s="81">
        <v>0</v>
      </c>
      <c r="AT38" s="81">
        <v>0</v>
      </c>
      <c r="AU38" s="81">
        <v>0</v>
      </c>
      <c r="AV38" s="81">
        <v>1</v>
      </c>
      <c r="AW38" s="81" t="s">
        <v>564</v>
      </c>
      <c r="AX38" s="82"/>
      <c r="AY38" s="81">
        <v>1031.4079999999999</v>
      </c>
      <c r="AZ38" s="81">
        <v>635.04</v>
      </c>
      <c r="BA38" s="81">
        <v>0</v>
      </c>
      <c r="BB38" s="81">
        <v>0</v>
      </c>
      <c r="BC38" s="81">
        <v>0</v>
      </c>
      <c r="BD38" s="81">
        <v>1273.5999999999999</v>
      </c>
      <c r="BE38" s="81" t="s">
        <v>564</v>
      </c>
      <c r="BF38" s="82"/>
      <c r="BG38" s="81">
        <v>0</v>
      </c>
      <c r="BH38" s="81">
        <v>0</v>
      </c>
      <c r="BI38" s="81">
        <v>55.121000000000002</v>
      </c>
      <c r="BJ38" s="81">
        <v>8.9309999999999992</v>
      </c>
      <c r="BK38" s="81">
        <v>26.443000000000001</v>
      </c>
      <c r="BL38" s="81">
        <v>0</v>
      </c>
      <c r="BM38" s="82"/>
      <c r="BN38" s="81">
        <v>0</v>
      </c>
      <c r="BO38" s="81">
        <v>0</v>
      </c>
      <c r="BP38" s="81">
        <v>9</v>
      </c>
      <c r="BQ38" s="81">
        <v>1</v>
      </c>
      <c r="BR38" s="81">
        <v>5</v>
      </c>
      <c r="BS38" s="81">
        <v>0</v>
      </c>
      <c r="BT38"/>
      <c r="BU38" s="80">
        <v>90.495000000000005</v>
      </c>
      <c r="BV38" s="80">
        <v>0</v>
      </c>
      <c r="BW38" s="80">
        <v>0</v>
      </c>
      <c r="BX38" s="80">
        <v>0</v>
      </c>
      <c r="BY38" s="80">
        <v>0</v>
      </c>
      <c r="BZ38" s="80">
        <v>0</v>
      </c>
      <c r="CA38" s="80">
        <v>0</v>
      </c>
      <c r="CB38" s="80">
        <v>0</v>
      </c>
      <c r="CC38" s="80">
        <v>0</v>
      </c>
    </row>
    <row r="39" spans="1:81">
      <c r="A39" s="80" t="s">
        <v>1694</v>
      </c>
      <c r="B39" s="80">
        <v>267</v>
      </c>
      <c r="C39" s="80">
        <v>12</v>
      </c>
      <c r="D39" s="80">
        <v>16</v>
      </c>
      <c r="E39" s="80">
        <v>2015</v>
      </c>
      <c r="F39" s="80" t="s">
        <v>91</v>
      </c>
      <c r="G39" s="80" t="s">
        <v>1655</v>
      </c>
      <c r="H39" s="80" t="s">
        <v>1656</v>
      </c>
      <c r="I39" s="177"/>
      <c r="J39" s="81">
        <v>471.70240796804723</v>
      </c>
      <c r="K39" s="81">
        <v>8.6090187057176841</v>
      </c>
      <c r="L39" s="81">
        <v>5.7435506183524216</v>
      </c>
      <c r="M39" s="81">
        <v>276.07686438057846</v>
      </c>
      <c r="N39" s="81">
        <v>341.45545678225585</v>
      </c>
      <c r="O39" s="81">
        <v>88.88240216632343</v>
      </c>
      <c r="P39" s="81">
        <v>62.283517126437495</v>
      </c>
      <c r="Q39" s="81">
        <v>8.9315679590649424</v>
      </c>
      <c r="R39" s="81">
        <v>65.760903194177658</v>
      </c>
      <c r="S39" s="81">
        <v>10.824052280326827</v>
      </c>
      <c r="T39" s="82"/>
      <c r="U39" s="81">
        <v>18824243</v>
      </c>
      <c r="V39" s="81">
        <v>2662</v>
      </c>
      <c r="W39" s="81">
        <v>119</v>
      </c>
      <c r="X39" s="81">
        <v>45594</v>
      </c>
      <c r="Y39" s="81">
        <v>65298</v>
      </c>
      <c r="Z39" s="81">
        <v>51640</v>
      </c>
      <c r="AA39" s="81">
        <v>12394</v>
      </c>
      <c r="AB39" s="81">
        <v>122927</v>
      </c>
      <c r="AC39" s="81">
        <v>11265026.5</v>
      </c>
      <c r="AD39" s="81">
        <v>10.824052280326827</v>
      </c>
      <c r="AE39" s="82"/>
      <c r="AF39" s="81">
        <v>145272341.19975761</v>
      </c>
      <c r="AG39" s="81">
        <v>5735499.3039653832</v>
      </c>
      <c r="AH39" s="81">
        <v>742651.80314504344</v>
      </c>
      <c r="AI39" s="81">
        <v>289981540.60150999</v>
      </c>
      <c r="AJ39" s="81">
        <v>269521067.58331668</v>
      </c>
      <c r="AK39" s="81">
        <v>0</v>
      </c>
      <c r="AL39" s="81">
        <v>0</v>
      </c>
      <c r="AM39" s="81">
        <v>16846629.690629322</v>
      </c>
      <c r="AN39" s="81">
        <v>0</v>
      </c>
      <c r="AO39" s="81">
        <v>0</v>
      </c>
      <c r="AP39" s="82"/>
      <c r="AQ39" s="81">
        <v>299</v>
      </c>
      <c r="AR39" s="81">
        <v>29</v>
      </c>
      <c r="AS39" s="81">
        <v>0</v>
      </c>
      <c r="AT39" s="81">
        <v>0</v>
      </c>
      <c r="AU39" s="81">
        <v>0</v>
      </c>
      <c r="AV39" s="81">
        <v>1</v>
      </c>
      <c r="AW39" s="81" t="s">
        <v>564</v>
      </c>
      <c r="AX39" s="82"/>
      <c r="AY39" s="81">
        <v>1187.713</v>
      </c>
      <c r="AZ39" s="81">
        <v>1684.5400000000002</v>
      </c>
      <c r="BA39" s="81">
        <v>0</v>
      </c>
      <c r="BB39" s="81">
        <v>0</v>
      </c>
      <c r="BC39" s="81">
        <v>0</v>
      </c>
      <c r="BD39" s="81">
        <v>1273.5999999999999</v>
      </c>
      <c r="BE39" s="81" t="s">
        <v>564</v>
      </c>
      <c r="BF39" s="82"/>
      <c r="BG39" s="81">
        <v>0</v>
      </c>
      <c r="BH39" s="81">
        <v>0</v>
      </c>
      <c r="BI39" s="81">
        <v>56.023000000000003</v>
      </c>
      <c r="BJ39" s="81">
        <v>8.7720000000000002</v>
      </c>
      <c r="BK39" s="81">
        <v>28.529000000000003</v>
      </c>
      <c r="BL39" s="81">
        <v>0</v>
      </c>
      <c r="BM39" s="82"/>
      <c r="BN39" s="81">
        <v>0</v>
      </c>
      <c r="BO39" s="81">
        <v>0</v>
      </c>
      <c r="BP39" s="81">
        <v>9</v>
      </c>
      <c r="BQ39" s="81">
        <v>1</v>
      </c>
      <c r="BR39" s="81">
        <v>5</v>
      </c>
      <c r="BS39" s="81">
        <v>0</v>
      </c>
      <c r="BT39"/>
      <c r="BU39" s="80">
        <v>91.453999999999994</v>
      </c>
      <c r="BV39" s="80">
        <v>0</v>
      </c>
      <c r="BW39" s="80">
        <v>0</v>
      </c>
      <c r="BX39" s="80">
        <v>0</v>
      </c>
      <c r="BY39" s="80">
        <v>1.87</v>
      </c>
      <c r="BZ39" s="80">
        <v>0</v>
      </c>
      <c r="CA39" s="80">
        <v>0</v>
      </c>
      <c r="CB39" s="80">
        <v>0</v>
      </c>
      <c r="CC39" s="80">
        <v>0</v>
      </c>
    </row>
    <row r="40" spans="1:81">
      <c r="A40" s="80" t="s">
        <v>1695</v>
      </c>
      <c r="B40" s="80">
        <v>268</v>
      </c>
      <c r="C40" s="80">
        <v>13</v>
      </c>
      <c r="D40" s="80">
        <v>16</v>
      </c>
      <c r="E40" s="80">
        <v>2016</v>
      </c>
      <c r="F40" s="80" t="s">
        <v>92</v>
      </c>
      <c r="G40" s="80" t="s">
        <v>1655</v>
      </c>
      <c r="H40" s="80" t="s">
        <v>1656</v>
      </c>
      <c r="I40" s="177"/>
      <c r="J40" s="81">
        <v>448.61817983492847</v>
      </c>
      <c r="K40" s="81">
        <v>8.1206984467271663</v>
      </c>
      <c r="L40" s="81">
        <v>6.1763166693655425</v>
      </c>
      <c r="M40" s="81">
        <v>236.70389354945078</v>
      </c>
      <c r="N40" s="81">
        <v>344.68512607221641</v>
      </c>
      <c r="O40" s="81">
        <v>87.417097229584215</v>
      </c>
      <c r="P40" s="81">
        <v>63.814453881953476</v>
      </c>
      <c r="Q40" s="81">
        <v>8.5301593715743831</v>
      </c>
      <c r="R40" s="81">
        <v>66.592687458947168</v>
      </c>
      <c r="S40" s="81">
        <v>18.31382485293323</v>
      </c>
      <c r="T40" s="82"/>
      <c r="U40" s="81">
        <v>17041257</v>
      </c>
      <c r="V40" s="81">
        <v>2662</v>
      </c>
      <c r="W40" s="81">
        <v>119</v>
      </c>
      <c r="X40" s="81">
        <v>45594</v>
      </c>
      <c r="Y40" s="81">
        <v>64818</v>
      </c>
      <c r="Z40" s="81">
        <v>51413</v>
      </c>
      <c r="AA40" s="81">
        <v>13134</v>
      </c>
      <c r="AB40" s="81">
        <v>120769</v>
      </c>
      <c r="AC40" s="81">
        <v>11373375.514197869</v>
      </c>
      <c r="AD40" s="81">
        <v>18.31382485293323</v>
      </c>
      <c r="AE40" s="82"/>
      <c r="AF40" s="81">
        <v>140581779.6638557</v>
      </c>
      <c r="AG40" s="81">
        <v>5467103.8079112964</v>
      </c>
      <c r="AH40" s="81">
        <v>629433.9977807838</v>
      </c>
      <c r="AI40" s="81">
        <v>289459393.32617068</v>
      </c>
      <c r="AJ40" s="81">
        <v>278470780.55780548</v>
      </c>
      <c r="AK40" s="81">
        <v>0</v>
      </c>
      <c r="AL40" s="81">
        <v>0</v>
      </c>
      <c r="AM40" s="81">
        <v>16563743.256663671</v>
      </c>
      <c r="AN40" s="81">
        <v>0</v>
      </c>
      <c r="AO40" s="81">
        <v>0</v>
      </c>
      <c r="AP40" s="82"/>
      <c r="AQ40" s="81">
        <v>309</v>
      </c>
      <c r="AR40" s="81">
        <v>30</v>
      </c>
      <c r="AS40" s="81">
        <v>0</v>
      </c>
      <c r="AT40" s="81">
        <v>0</v>
      </c>
      <c r="AU40" s="81">
        <v>0</v>
      </c>
      <c r="AV40" s="81">
        <v>1</v>
      </c>
      <c r="AW40" s="81" t="s">
        <v>564</v>
      </c>
      <c r="AX40" s="82"/>
      <c r="AY40" s="81">
        <v>1230.5129999999999</v>
      </c>
      <c r="AZ40" s="81">
        <v>1934.54</v>
      </c>
      <c r="BA40" s="81">
        <v>0</v>
      </c>
      <c r="BB40" s="81">
        <v>0</v>
      </c>
      <c r="BC40" s="81">
        <v>0</v>
      </c>
      <c r="BD40" s="81">
        <v>1273.5999999999999</v>
      </c>
      <c r="BE40" s="81" t="s">
        <v>564</v>
      </c>
      <c r="BF40" s="82"/>
      <c r="BG40" s="81">
        <v>0</v>
      </c>
      <c r="BH40" s="81">
        <v>0</v>
      </c>
      <c r="BI40" s="81">
        <v>54.81</v>
      </c>
      <c r="BJ40" s="81">
        <v>7.9009999999999998</v>
      </c>
      <c r="BK40" s="81">
        <v>32.968999999999994</v>
      </c>
      <c r="BL40" s="81">
        <v>0</v>
      </c>
      <c r="BM40" s="82"/>
      <c r="BN40" s="81">
        <v>0</v>
      </c>
      <c r="BO40" s="81">
        <v>0</v>
      </c>
      <c r="BP40" s="81">
        <v>9</v>
      </c>
      <c r="BQ40" s="81">
        <v>1</v>
      </c>
      <c r="BR40" s="81">
        <v>6</v>
      </c>
      <c r="BS40" s="81">
        <v>0</v>
      </c>
      <c r="BT40"/>
      <c r="BU40" s="80">
        <v>93.63</v>
      </c>
      <c r="BV40" s="80">
        <v>0</v>
      </c>
      <c r="BW40" s="80">
        <v>0</v>
      </c>
      <c r="BX40" s="80">
        <v>0</v>
      </c>
      <c r="BY40" s="80">
        <v>2.0499999999999998</v>
      </c>
      <c r="BZ40" s="80">
        <v>0</v>
      </c>
      <c r="CA40" s="80">
        <v>0</v>
      </c>
      <c r="CB40" s="80">
        <v>0</v>
      </c>
      <c r="CC40" s="80">
        <v>0</v>
      </c>
    </row>
    <row r="41" spans="1:81">
      <c r="A41" s="80" t="s">
        <v>1696</v>
      </c>
      <c r="B41" s="80">
        <v>269</v>
      </c>
      <c r="C41" s="80">
        <v>14</v>
      </c>
      <c r="D41" s="80">
        <v>16</v>
      </c>
      <c r="E41" s="80">
        <v>2017</v>
      </c>
      <c r="F41" s="80" t="s">
        <v>71</v>
      </c>
      <c r="G41" s="80" t="s">
        <v>1655</v>
      </c>
      <c r="H41" s="80" t="s">
        <v>1656</v>
      </c>
      <c r="I41" s="177"/>
      <c r="J41" s="81">
        <v>466.64187682252793</v>
      </c>
      <c r="K41" s="81">
        <v>8.2981379164883879</v>
      </c>
      <c r="L41" s="81">
        <v>5.5754231606382554</v>
      </c>
      <c r="M41" s="81">
        <v>237.34062003705617</v>
      </c>
      <c r="N41" s="81">
        <v>335.44177162163356</v>
      </c>
      <c r="O41" s="81">
        <v>85.810023420218954</v>
      </c>
      <c r="P41" s="81">
        <v>63.400556216598083</v>
      </c>
      <c r="Q41" s="81">
        <v>8.1242267707275104</v>
      </c>
      <c r="R41" s="81">
        <v>61.369732775165147</v>
      </c>
      <c r="S41" s="81">
        <v>14.986215516922382</v>
      </c>
      <c r="T41" s="82"/>
      <c r="U41" s="81">
        <v>17441961</v>
      </c>
      <c r="V41" s="81">
        <v>2662</v>
      </c>
      <c r="W41" s="81">
        <v>119</v>
      </c>
      <c r="X41" s="81">
        <v>45594</v>
      </c>
      <c r="Y41" s="81">
        <v>64462</v>
      </c>
      <c r="Z41" s="81">
        <v>51305</v>
      </c>
      <c r="AA41" s="81">
        <v>13132</v>
      </c>
      <c r="AB41" s="81">
        <v>118948</v>
      </c>
      <c r="AC41" s="81">
        <v>10689318</v>
      </c>
      <c r="AD41" s="81">
        <v>14.98621551692238</v>
      </c>
      <c r="AE41" s="82"/>
      <c r="AF41" s="81">
        <v>141389304.28034401</v>
      </c>
      <c r="AG41" s="81">
        <v>5482988.7413564324</v>
      </c>
      <c r="AH41" s="81">
        <v>768920.22440411884</v>
      </c>
      <c r="AI41" s="81">
        <v>282297985.73107803</v>
      </c>
      <c r="AJ41" s="81">
        <v>242694351.63965321</v>
      </c>
      <c r="AK41" s="81">
        <v>0</v>
      </c>
      <c r="AL41" s="81">
        <v>0</v>
      </c>
      <c r="AM41" s="81">
        <v>16339515.90100294</v>
      </c>
      <c r="AN41" s="81">
        <v>0</v>
      </c>
      <c r="AO41" s="81">
        <v>0</v>
      </c>
      <c r="AP41" s="82"/>
      <c r="AQ41" s="81">
        <v>320</v>
      </c>
      <c r="AR41" s="81">
        <v>30</v>
      </c>
      <c r="AS41" s="81">
        <v>1</v>
      </c>
      <c r="AT41" s="81">
        <v>0</v>
      </c>
      <c r="AU41" s="81">
        <v>0</v>
      </c>
      <c r="AV41" s="81">
        <v>1</v>
      </c>
      <c r="AW41" s="81" t="s">
        <v>564</v>
      </c>
      <c r="AX41" s="82"/>
      <c r="AY41" s="81">
        <v>1281.019</v>
      </c>
      <c r="AZ41" s="81">
        <v>1934.54</v>
      </c>
      <c r="BA41" s="81">
        <v>6600</v>
      </c>
      <c r="BB41" s="81">
        <v>0</v>
      </c>
      <c r="BC41" s="81">
        <v>0</v>
      </c>
      <c r="BD41" s="81">
        <v>1273.5999999999999</v>
      </c>
      <c r="BE41" s="81" t="s">
        <v>564</v>
      </c>
      <c r="BF41" s="82"/>
      <c r="BG41" s="81">
        <v>0</v>
      </c>
      <c r="BH41" s="81">
        <v>0</v>
      </c>
      <c r="BI41" s="81">
        <v>48.993000000000002</v>
      </c>
      <c r="BJ41" s="81">
        <v>8.0609999999999999</v>
      </c>
      <c r="BK41" s="81">
        <v>25.550999999999998</v>
      </c>
      <c r="BL41" s="81">
        <v>0</v>
      </c>
      <c r="BM41" s="82"/>
      <c r="BN41" s="81">
        <v>0</v>
      </c>
      <c r="BO41" s="81">
        <v>0</v>
      </c>
      <c r="BP41" s="81">
        <v>9</v>
      </c>
      <c r="BQ41" s="81">
        <v>1</v>
      </c>
      <c r="BR41" s="81">
        <v>5</v>
      </c>
      <c r="BS41" s="81">
        <v>0</v>
      </c>
      <c r="BT41"/>
      <c r="BU41" s="80">
        <v>80.53</v>
      </c>
      <c r="BV41" s="80">
        <v>0</v>
      </c>
      <c r="BW41" s="80">
        <v>0</v>
      </c>
      <c r="BX41" s="80">
        <v>0</v>
      </c>
      <c r="BY41" s="80">
        <v>2.0750000000000002</v>
      </c>
      <c r="BZ41" s="80">
        <v>0</v>
      </c>
      <c r="CA41" s="80">
        <v>0</v>
      </c>
      <c r="CB41" s="80">
        <v>0</v>
      </c>
      <c r="CC41" s="80">
        <v>0</v>
      </c>
    </row>
    <row r="42" spans="1:81">
      <c r="A42" s="80" t="s">
        <v>1697</v>
      </c>
      <c r="B42" s="80">
        <v>270</v>
      </c>
      <c r="C42" s="80">
        <v>15</v>
      </c>
      <c r="D42" s="80">
        <v>16</v>
      </c>
      <c r="E42" s="80">
        <v>2018</v>
      </c>
      <c r="F42" s="80" t="s">
        <v>93</v>
      </c>
      <c r="G42" s="80" t="s">
        <v>1655</v>
      </c>
      <c r="H42" s="80" t="s">
        <v>1656</v>
      </c>
      <c r="I42" s="177"/>
      <c r="J42" s="81">
        <v>448.27194759967205</v>
      </c>
      <c r="K42" s="81">
        <v>7.7233188154507157</v>
      </c>
      <c r="L42" s="81">
        <v>5.1147326157379824</v>
      </c>
      <c r="M42" s="81">
        <v>238.5112021031799</v>
      </c>
      <c r="N42" s="81">
        <v>305.22797184383057</v>
      </c>
      <c r="O42" s="81">
        <v>83.795765102054659</v>
      </c>
      <c r="P42" s="81">
        <v>62.544797428543859</v>
      </c>
      <c r="Q42" s="81">
        <v>7.3855572802713763</v>
      </c>
      <c r="R42" s="81">
        <v>66.555979533506559</v>
      </c>
      <c r="S42" s="81">
        <v>18.104267776143605</v>
      </c>
      <c r="T42" s="82"/>
      <c r="U42" s="81">
        <v>17507346</v>
      </c>
      <c r="V42" s="81">
        <v>2662</v>
      </c>
      <c r="W42" s="81">
        <v>119</v>
      </c>
      <c r="X42" s="81">
        <v>45594</v>
      </c>
      <c r="Y42" s="81">
        <v>63709</v>
      </c>
      <c r="Z42" s="81">
        <v>51060</v>
      </c>
      <c r="AA42" s="81">
        <v>13085</v>
      </c>
      <c r="AB42" s="81">
        <v>116529</v>
      </c>
      <c r="AC42" s="81">
        <v>11547220</v>
      </c>
      <c r="AD42" s="81">
        <v>18.104267776143601</v>
      </c>
      <c r="AE42" s="82"/>
      <c r="AF42" s="81">
        <v>142462065.41275081</v>
      </c>
      <c r="AG42" s="81">
        <v>4960793.1601135889</v>
      </c>
      <c r="AH42" s="81">
        <v>724707.40611231048</v>
      </c>
      <c r="AI42" s="81">
        <v>288566204.87994272</v>
      </c>
      <c r="AJ42" s="81">
        <v>232466325.8816649</v>
      </c>
      <c r="AK42" s="81">
        <v>0</v>
      </c>
      <c r="AL42" s="81">
        <v>0</v>
      </c>
      <c r="AM42" s="81">
        <v>16040346.28011773</v>
      </c>
      <c r="AN42" s="81">
        <v>0</v>
      </c>
      <c r="AO42" s="81">
        <v>0</v>
      </c>
      <c r="AP42" s="82"/>
      <c r="AQ42" s="81">
        <v>329</v>
      </c>
      <c r="AR42" s="81">
        <v>32</v>
      </c>
      <c r="AS42" s="81">
        <v>1</v>
      </c>
      <c r="AT42" s="81">
        <v>0</v>
      </c>
      <c r="AU42" s="81">
        <v>0</v>
      </c>
      <c r="AV42" s="81">
        <v>1</v>
      </c>
      <c r="AW42" s="81" t="s">
        <v>564</v>
      </c>
      <c r="AX42" s="82"/>
      <c r="AY42" s="81">
        <v>1340.7190000000001</v>
      </c>
      <c r="AZ42" s="81">
        <v>2233.64</v>
      </c>
      <c r="BA42" s="81">
        <v>6600</v>
      </c>
      <c r="BB42" s="81">
        <v>0</v>
      </c>
      <c r="BC42" s="81">
        <v>0</v>
      </c>
      <c r="BD42" s="81">
        <v>1273.5999999999999</v>
      </c>
      <c r="BE42" s="81" t="s">
        <v>564</v>
      </c>
      <c r="BF42" s="82"/>
      <c r="BG42" s="81">
        <v>0</v>
      </c>
      <c r="BH42" s="81">
        <v>0</v>
      </c>
      <c r="BI42" s="81">
        <v>42.438000000000002</v>
      </c>
      <c r="BJ42" s="81">
        <v>8.7449999999999992</v>
      </c>
      <c r="BK42" s="81">
        <v>45.343000000000004</v>
      </c>
      <c r="BL42" s="81">
        <v>0</v>
      </c>
      <c r="BM42" s="82"/>
      <c r="BN42" s="81">
        <v>0</v>
      </c>
      <c r="BO42" s="81">
        <v>0</v>
      </c>
      <c r="BP42" s="81">
        <v>8</v>
      </c>
      <c r="BQ42" s="81">
        <v>1</v>
      </c>
      <c r="BR42" s="81">
        <v>6</v>
      </c>
      <c r="BS42" s="81">
        <v>0</v>
      </c>
      <c r="BT42"/>
      <c r="BU42" s="80">
        <v>76.677000000000007</v>
      </c>
      <c r="BV42" s="80">
        <v>17.856000000000002</v>
      </c>
      <c r="BW42" s="80">
        <v>0</v>
      </c>
      <c r="BX42" s="80">
        <v>0</v>
      </c>
      <c r="BY42" s="80">
        <v>1.9930000000000001</v>
      </c>
      <c r="BZ42" s="80">
        <v>0</v>
      </c>
      <c r="CA42" s="80">
        <v>0</v>
      </c>
      <c r="CB42" s="80">
        <v>0</v>
      </c>
      <c r="CC42" s="80">
        <v>0</v>
      </c>
    </row>
    <row r="43" spans="1:81">
      <c r="A43" s="80" t="s">
        <v>1698</v>
      </c>
      <c r="B43" s="80">
        <v>271</v>
      </c>
      <c r="C43" s="80">
        <v>16</v>
      </c>
      <c r="D43" s="80">
        <v>16</v>
      </c>
      <c r="E43" s="80">
        <v>2019</v>
      </c>
      <c r="F43" s="80" t="s">
        <v>73</v>
      </c>
      <c r="G43" s="80" t="s">
        <v>1655</v>
      </c>
      <c r="H43" s="80" t="s">
        <v>1656</v>
      </c>
      <c r="I43" s="177"/>
      <c r="J43" s="81">
        <v>415.02490432215336</v>
      </c>
      <c r="K43" s="81">
        <v>7.166671152490709</v>
      </c>
      <c r="L43" s="81">
        <v>5.1376483630597969</v>
      </c>
      <c r="M43" s="81">
        <v>213.96620580714406</v>
      </c>
      <c r="N43" s="81">
        <v>306.25239023066166</v>
      </c>
      <c r="O43" s="81">
        <v>81.011899182957549</v>
      </c>
      <c r="P43" s="81">
        <v>58.393148170780584</v>
      </c>
      <c r="Q43" s="81">
        <v>7.061028286686585</v>
      </c>
      <c r="R43" s="81">
        <v>63.376703828829292</v>
      </c>
      <c r="S43" s="81">
        <v>15.566856826788518</v>
      </c>
      <c r="T43" s="82"/>
      <c r="U43" s="81">
        <v>17050924</v>
      </c>
      <c r="V43" s="81">
        <v>2662</v>
      </c>
      <c r="W43" s="81">
        <v>119</v>
      </c>
      <c r="X43" s="81">
        <v>45594</v>
      </c>
      <c r="Y43" s="81">
        <v>63143</v>
      </c>
      <c r="Z43" s="81">
        <v>50719</v>
      </c>
      <c r="AA43" s="81">
        <v>12125</v>
      </c>
      <c r="AB43" s="81">
        <v>114425</v>
      </c>
      <c r="AC43" s="81">
        <v>11175722.5</v>
      </c>
      <c r="AD43" s="81">
        <v>15.56685682678852</v>
      </c>
      <c r="AE43" s="82"/>
      <c r="AF43" s="81">
        <v>136148731.2964853</v>
      </c>
      <c r="AG43" s="81">
        <v>4959324.130035338</v>
      </c>
      <c r="AH43" s="81">
        <v>782467.52694017836</v>
      </c>
      <c r="AI43" s="81">
        <v>282770925.39234948</v>
      </c>
      <c r="AJ43" s="81">
        <v>234327631.09748024</v>
      </c>
      <c r="AK43" s="81">
        <v>0</v>
      </c>
      <c r="AL43" s="81">
        <v>0</v>
      </c>
      <c r="AM43" s="81">
        <v>15583823.609061185</v>
      </c>
      <c r="AN43" s="81">
        <v>0</v>
      </c>
      <c r="AO43" s="81">
        <v>0</v>
      </c>
      <c r="AP43" s="82"/>
      <c r="AQ43" s="81">
        <v>339</v>
      </c>
      <c r="AR43" s="81">
        <v>35</v>
      </c>
      <c r="AS43" s="81">
        <v>2</v>
      </c>
      <c r="AT43" s="81">
        <v>0</v>
      </c>
      <c r="AU43" s="81">
        <v>0</v>
      </c>
      <c r="AV43" s="81">
        <v>1</v>
      </c>
      <c r="AW43" s="81" t="s">
        <v>564</v>
      </c>
      <c r="AX43" s="82"/>
      <c r="AY43" s="81">
        <v>1387.374</v>
      </c>
      <c r="AZ43" s="81">
        <v>4485.4400000000014</v>
      </c>
      <c r="BA43" s="81">
        <v>40600</v>
      </c>
      <c r="BB43" s="81">
        <v>0</v>
      </c>
      <c r="BC43" s="81">
        <v>0</v>
      </c>
      <c r="BD43" s="81">
        <v>1273.5999999999999</v>
      </c>
      <c r="BE43" s="81" t="s">
        <v>564</v>
      </c>
      <c r="BF43" s="82"/>
      <c r="BG43" s="81">
        <v>0</v>
      </c>
      <c r="BH43" s="81">
        <v>0</v>
      </c>
      <c r="BI43" s="81">
        <v>53.411999999999999</v>
      </c>
      <c r="BJ43" s="81">
        <v>25.187999999999999</v>
      </c>
      <c r="BK43" s="81">
        <v>40.537999999999997</v>
      </c>
      <c r="BL43" s="81">
        <v>0</v>
      </c>
      <c r="BM43" s="82"/>
      <c r="BN43" s="81">
        <v>0</v>
      </c>
      <c r="BO43" s="81">
        <v>0</v>
      </c>
      <c r="BP43" s="81">
        <v>10</v>
      </c>
      <c r="BQ43" s="81">
        <v>1</v>
      </c>
      <c r="BR43" s="81">
        <v>5</v>
      </c>
      <c r="BS43" s="81">
        <v>0</v>
      </c>
      <c r="BT43"/>
      <c r="BU43" s="80">
        <v>99.938000000000002</v>
      </c>
      <c r="BV43" s="80">
        <v>17.277000000000001</v>
      </c>
      <c r="BW43" s="80">
        <v>0</v>
      </c>
      <c r="BX43" s="80">
        <v>0</v>
      </c>
      <c r="BY43" s="80">
        <v>1.923</v>
      </c>
      <c r="BZ43" s="80">
        <v>0</v>
      </c>
      <c r="CA43" s="80">
        <v>0</v>
      </c>
      <c r="CB43" s="80">
        <v>0</v>
      </c>
      <c r="CC43" s="80">
        <v>0</v>
      </c>
    </row>
    <row r="44" spans="1:81">
      <c r="A44" s="80" t="s">
        <v>1699</v>
      </c>
      <c r="B44" s="80">
        <v>272</v>
      </c>
      <c r="C44" s="80">
        <v>17</v>
      </c>
      <c r="D44" s="80">
        <v>16</v>
      </c>
      <c r="E44" s="80">
        <v>2020</v>
      </c>
      <c r="F44" s="80" t="s">
        <v>218</v>
      </c>
      <c r="G44" s="80" t="s">
        <v>1655</v>
      </c>
      <c r="H44" s="80" t="s">
        <v>1656</v>
      </c>
      <c r="I44" s="177"/>
      <c r="J44" s="81">
        <v>355.17094991379031</v>
      </c>
      <c r="K44" s="81">
        <v>7.0128791196151283</v>
      </c>
      <c r="L44" s="81">
        <v>6.9966448311182603</v>
      </c>
      <c r="M44" s="81">
        <v>186.87616353176048</v>
      </c>
      <c r="N44" s="81">
        <v>278.18593947332408</v>
      </c>
      <c r="O44" s="81">
        <v>70.594442107468112</v>
      </c>
      <c r="P44" s="81">
        <v>58.576624350208711</v>
      </c>
      <c r="Q44" s="81">
        <v>6.630408584819671</v>
      </c>
      <c r="R44" s="81">
        <v>57.66144893105443</v>
      </c>
      <c r="S44" s="81">
        <v>9.797116155713848</v>
      </c>
      <c r="T44" s="82"/>
      <c r="U44" s="81">
        <v>16541180</v>
      </c>
      <c r="V44" s="81">
        <v>2410</v>
      </c>
      <c r="W44" s="81">
        <v>144</v>
      </c>
      <c r="X44" s="81">
        <v>41875</v>
      </c>
      <c r="Y44" s="81">
        <v>62578</v>
      </c>
      <c r="Z44" s="81">
        <v>50445</v>
      </c>
      <c r="AA44" s="81">
        <v>13215</v>
      </c>
      <c r="AB44" s="81">
        <v>112450</v>
      </c>
      <c r="AC44" s="81">
        <v>10220951</v>
      </c>
      <c r="AD44" s="81">
        <v>9.797116155713848</v>
      </c>
      <c r="AE44" s="82"/>
      <c r="AF44" s="81">
        <v>129152002.2923986</v>
      </c>
      <c r="AG44" s="81">
        <v>4493155.8311830778</v>
      </c>
      <c r="AH44" s="81">
        <v>1026045.986789153</v>
      </c>
      <c r="AI44" s="81">
        <v>240432919.43144381</v>
      </c>
      <c r="AJ44" s="81">
        <v>237084213.78685683</v>
      </c>
      <c r="AK44" s="81"/>
      <c r="AL44" s="81"/>
      <c r="AM44" s="81">
        <v>14675974.345557658</v>
      </c>
      <c r="AN44" s="81"/>
      <c r="AO44" s="81"/>
      <c r="AP44" s="82"/>
      <c r="AQ44" s="81">
        <v>367</v>
      </c>
      <c r="AR44" s="81">
        <v>38</v>
      </c>
      <c r="AS44" s="81">
        <v>2</v>
      </c>
      <c r="AT44" s="81">
        <v>0</v>
      </c>
      <c r="AU44" s="81">
        <v>0</v>
      </c>
      <c r="AV44" s="81">
        <v>1</v>
      </c>
      <c r="AW44" s="81">
        <v>2</v>
      </c>
      <c r="AX44" s="82"/>
      <c r="AY44" s="81">
        <v>1573.8740000000009</v>
      </c>
      <c r="AZ44" s="81">
        <v>6775.84</v>
      </c>
      <c r="BA44" s="81">
        <v>40600</v>
      </c>
      <c r="BB44" s="81">
        <v>0</v>
      </c>
      <c r="BC44" s="81">
        <v>0</v>
      </c>
      <c r="BD44" s="81">
        <v>1273.5999999999999</v>
      </c>
      <c r="BE44" s="81">
        <v>40600</v>
      </c>
      <c r="BF44" s="82"/>
      <c r="BG44" s="81">
        <v>0</v>
      </c>
      <c r="BH44" s="81">
        <v>0</v>
      </c>
      <c r="BI44" s="81">
        <v>46.566000000000003</v>
      </c>
      <c r="BJ44" s="81">
        <v>24.763999999999999</v>
      </c>
      <c r="BK44" s="81">
        <v>29.146999999999998</v>
      </c>
      <c r="BL44" s="81">
        <v>0</v>
      </c>
      <c r="BM44" s="82"/>
      <c r="BN44" s="81">
        <v>0</v>
      </c>
      <c r="BO44" s="81">
        <v>0</v>
      </c>
      <c r="BP44" s="81">
        <v>10</v>
      </c>
      <c r="BQ44" s="81">
        <v>1</v>
      </c>
      <c r="BR44" s="81">
        <v>6</v>
      </c>
      <c r="BS44" s="81">
        <v>0</v>
      </c>
      <c r="BT44"/>
      <c r="BU44" s="80">
        <v>100.477</v>
      </c>
      <c r="BV44" s="80">
        <v>0</v>
      </c>
      <c r="BW44" s="80">
        <v>0</v>
      </c>
      <c r="BX44" s="80">
        <v>0</v>
      </c>
      <c r="BY44" s="80">
        <v>0</v>
      </c>
      <c r="BZ44" s="80">
        <v>0</v>
      </c>
      <c r="CA44" s="80">
        <v>0</v>
      </c>
      <c r="CB44" s="80">
        <v>0</v>
      </c>
      <c r="CC44" s="80">
        <v>0</v>
      </c>
    </row>
    <row r="45" spans="1:81">
      <c r="A45" s="80" t="s">
        <v>1660</v>
      </c>
      <c r="B45" s="80">
        <v>272</v>
      </c>
      <c r="C45" s="80">
        <v>18</v>
      </c>
      <c r="D45" s="80">
        <v>16</v>
      </c>
      <c r="E45" s="80">
        <v>2021</v>
      </c>
      <c r="F45" s="80" t="s">
        <v>75</v>
      </c>
      <c r="G45" s="174" t="s">
        <v>1655</v>
      </c>
      <c r="H45" s="80" t="s">
        <v>1656</v>
      </c>
      <c r="I45" s="177"/>
      <c r="J45" s="81">
        <v>420.71374192298401</v>
      </c>
      <c r="K45" s="81">
        <v>6.7553492477470591</v>
      </c>
      <c r="L45" s="81">
        <v>6.385060716250468</v>
      </c>
      <c r="M45" s="81">
        <v>188.75086684759802</v>
      </c>
      <c r="N45" s="81">
        <v>261.51042517293024</v>
      </c>
      <c r="O45" s="81">
        <v>67.999296048779158</v>
      </c>
      <c r="P45" s="81">
        <v>60.279661334034522</v>
      </c>
      <c r="Q45" s="81">
        <v>6.5892052119388262</v>
      </c>
      <c r="R45" s="81">
        <v>59.243244569196548</v>
      </c>
      <c r="S45" s="81">
        <v>8.9446445813292694</v>
      </c>
      <c r="T45" s="82"/>
      <c r="U45" s="81">
        <v>20121353</v>
      </c>
      <c r="V45" s="81">
        <v>2410</v>
      </c>
      <c r="W45" s="81">
        <v>144</v>
      </c>
      <c r="X45" s="81">
        <v>41875</v>
      </c>
      <c r="Y45" s="81">
        <v>61929</v>
      </c>
      <c r="Z45" s="81">
        <v>50033</v>
      </c>
      <c r="AA45" s="81">
        <v>13262</v>
      </c>
      <c r="AB45" s="81">
        <v>110426</v>
      </c>
      <c r="AC45" s="81">
        <v>10178565.499999998</v>
      </c>
      <c r="AD45" s="81">
        <v>8.9446445813292694</v>
      </c>
      <c r="AE45" s="82"/>
      <c r="AF45" s="81">
        <v>154120903.03414139</v>
      </c>
      <c r="AG45" s="81">
        <v>4570745.5796406241</v>
      </c>
      <c r="AH45" s="81">
        <v>919909.9393195475</v>
      </c>
      <c r="AI45" s="81">
        <v>262347835.37132278</v>
      </c>
      <c r="AJ45" s="81">
        <v>228647980.44171056</v>
      </c>
      <c r="AK45" s="81">
        <v>0</v>
      </c>
      <c r="AL45" s="81">
        <v>0</v>
      </c>
      <c r="AM45" s="81">
        <v>14494946.075064447</v>
      </c>
      <c r="AN45" s="81">
        <v>0</v>
      </c>
      <c r="AO45" s="81">
        <v>0</v>
      </c>
      <c r="AP45" s="82"/>
      <c r="AQ45" s="81">
        <v>394</v>
      </c>
      <c r="AR45" s="81">
        <v>41</v>
      </c>
      <c r="AS45" s="81">
        <v>2</v>
      </c>
      <c r="AT45" s="81">
        <v>0</v>
      </c>
      <c r="AU45" s="81">
        <v>0</v>
      </c>
      <c r="AV45" s="81">
        <v>1</v>
      </c>
      <c r="AW45" s="81"/>
      <c r="AX45" s="82"/>
      <c r="AY45" s="81">
        <v>1742.094000000001</v>
      </c>
      <c r="AZ45" s="81">
        <v>7640.84</v>
      </c>
      <c r="BA45" s="81">
        <v>40600</v>
      </c>
      <c r="BB45" s="81">
        <v>0</v>
      </c>
      <c r="BC45" s="81">
        <v>0</v>
      </c>
      <c r="BD45" s="81">
        <v>1273.5999999999999</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1654</v>
      </c>
      <c r="B46" s="80">
        <v>272</v>
      </c>
      <c r="C46" s="80">
        <v>19</v>
      </c>
      <c r="D46" s="80">
        <v>16</v>
      </c>
      <c r="E46" s="80">
        <v>2022</v>
      </c>
      <c r="F46" s="80" t="s">
        <v>568</v>
      </c>
      <c r="G46" s="174" t="s">
        <v>1655</v>
      </c>
      <c r="H46" s="80" t="s">
        <v>1656</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434</v>
      </c>
      <c r="AR46" s="81">
        <v>42</v>
      </c>
      <c r="AS46" s="81">
        <v>2</v>
      </c>
      <c r="AT46" s="81">
        <v>0</v>
      </c>
      <c r="AU46" s="81">
        <v>0</v>
      </c>
      <c r="AV46" s="81">
        <v>1</v>
      </c>
      <c r="AW46" s="81"/>
      <c r="AX46" s="82"/>
      <c r="AY46" s="81">
        <v>1994.1940000000018</v>
      </c>
      <c r="AZ46" s="81">
        <v>7668.34</v>
      </c>
      <c r="BA46" s="81">
        <v>40600</v>
      </c>
      <c r="BB46" s="81">
        <v>0</v>
      </c>
      <c r="BC46" s="81">
        <v>0</v>
      </c>
      <c r="BD46" s="81">
        <v>1273.5999999999999</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1700</v>
      </c>
      <c r="B47" s="80">
        <v>290</v>
      </c>
      <c r="C47" s="80">
        <v>1</v>
      </c>
      <c r="D47" s="80">
        <v>18</v>
      </c>
      <c r="E47" s="80">
        <v>1990</v>
      </c>
      <c r="F47" s="80" t="s">
        <v>562</v>
      </c>
      <c r="G47" s="80" t="s">
        <v>1701</v>
      </c>
      <c r="H47" s="80" t="s">
        <v>1702</v>
      </c>
      <c r="I47" s="177"/>
      <c r="J47" s="81">
        <v>868.31475816643399</v>
      </c>
      <c r="K47" s="81">
        <v>31.359619277967713</v>
      </c>
      <c r="L47" s="81">
        <v>1.404875322934537</v>
      </c>
      <c r="M47" s="81">
        <v>125.17642652090343</v>
      </c>
      <c r="N47" s="81">
        <v>114.79825626461589</v>
      </c>
      <c r="O47" s="81">
        <v>99.588707598722408</v>
      </c>
      <c r="P47" s="81">
        <v>100.81911685170131</v>
      </c>
      <c r="Q47" s="81">
        <v>9.2662854510293826</v>
      </c>
      <c r="R47" s="81">
        <v>13.981280803315984</v>
      </c>
      <c r="S47" s="81">
        <v>9.5319634888496267</v>
      </c>
      <c r="T47" s="82"/>
      <c r="U47" s="81">
        <v>22949155</v>
      </c>
      <c r="V47" s="81">
        <v>7619</v>
      </c>
      <c r="W47" s="81">
        <v>13</v>
      </c>
      <c r="X47" s="81">
        <v>44919</v>
      </c>
      <c r="Y47" s="81">
        <v>50333</v>
      </c>
      <c r="Z47" s="81">
        <v>40962</v>
      </c>
      <c r="AA47" s="81">
        <v>24480</v>
      </c>
      <c r="AB47" s="81">
        <v>150453</v>
      </c>
      <c r="AC47" s="81">
        <v>2421583</v>
      </c>
      <c r="AD47" s="81">
        <v>9.5319634888496267</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1703</v>
      </c>
      <c r="B48" s="80">
        <v>291</v>
      </c>
      <c r="C48" s="80">
        <v>2</v>
      </c>
      <c r="D48" s="80">
        <v>18</v>
      </c>
      <c r="E48" s="80">
        <v>2005</v>
      </c>
      <c r="F48" s="80" t="s">
        <v>565</v>
      </c>
      <c r="G48" s="80" t="s">
        <v>1701</v>
      </c>
      <c r="H48" s="80" t="s">
        <v>1702</v>
      </c>
      <c r="I48" s="177"/>
      <c r="J48" s="81">
        <v>655.24408129682672</v>
      </c>
      <c r="K48" s="81">
        <v>9.2270307544625787</v>
      </c>
      <c r="L48" s="81">
        <v>4.299973399577417</v>
      </c>
      <c r="M48" s="81">
        <v>167.75150559565466</v>
      </c>
      <c r="N48" s="81">
        <v>156.47835453514332</v>
      </c>
      <c r="O48" s="81">
        <v>133.39816861713666</v>
      </c>
      <c r="P48" s="81">
        <v>87.156795921249113</v>
      </c>
      <c r="Q48" s="81">
        <v>7.8306021117953621</v>
      </c>
      <c r="R48" s="81">
        <v>4.852600946562502</v>
      </c>
      <c r="S48" s="81">
        <v>0</v>
      </c>
      <c r="T48" s="82"/>
      <c r="U48" s="81">
        <v>25275197</v>
      </c>
      <c r="V48" s="81">
        <v>4441</v>
      </c>
      <c r="W48" s="81">
        <v>60</v>
      </c>
      <c r="X48" s="81">
        <v>37213</v>
      </c>
      <c r="Y48" s="81">
        <v>56890</v>
      </c>
      <c r="Z48" s="81">
        <v>63493</v>
      </c>
      <c r="AA48" s="81">
        <v>17332</v>
      </c>
      <c r="AB48" s="81">
        <v>132914</v>
      </c>
      <c r="AC48" s="81">
        <v>858082</v>
      </c>
      <c r="AD48" s="81">
        <v>0</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1704</v>
      </c>
      <c r="B49" s="80">
        <v>292</v>
      </c>
      <c r="C49" s="80">
        <v>3</v>
      </c>
      <c r="D49" s="80">
        <v>18</v>
      </c>
      <c r="E49" s="80">
        <v>2006</v>
      </c>
      <c r="F49" s="80" t="s">
        <v>566</v>
      </c>
      <c r="G49" s="80" t="s">
        <v>1701</v>
      </c>
      <c r="H49" s="80" t="s">
        <v>1702</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1705</v>
      </c>
      <c r="B50" s="80">
        <v>293</v>
      </c>
      <c r="C50" s="80">
        <v>4</v>
      </c>
      <c r="D50" s="80">
        <v>18</v>
      </c>
      <c r="E50" s="80">
        <v>2007</v>
      </c>
      <c r="F50" s="80" t="s">
        <v>567</v>
      </c>
      <c r="G50" s="80" t="s">
        <v>1701</v>
      </c>
      <c r="H50" s="80" t="s">
        <v>1702</v>
      </c>
      <c r="I50" s="177"/>
      <c r="J50" s="81">
        <v>733.66279294977733</v>
      </c>
      <c r="K50" s="81">
        <v>9.6751596047074688</v>
      </c>
      <c r="L50" s="81">
        <v>5.2620547881487463</v>
      </c>
      <c r="M50" s="81">
        <v>157.04395630339997</v>
      </c>
      <c r="N50" s="81">
        <v>154.91820486076622</v>
      </c>
      <c r="O50" s="81">
        <v>129.9881437074869</v>
      </c>
      <c r="P50" s="81">
        <v>85.053887491418934</v>
      </c>
      <c r="Q50" s="81">
        <v>8.0585316317700944</v>
      </c>
      <c r="R50" s="81">
        <v>3.9643055560811757</v>
      </c>
      <c r="S50" s="81">
        <v>0</v>
      </c>
      <c r="T50" s="82"/>
      <c r="U50" s="81">
        <v>31344245</v>
      </c>
      <c r="V50" s="81">
        <v>4330</v>
      </c>
      <c r="W50" s="81">
        <v>74</v>
      </c>
      <c r="X50" s="81">
        <v>41499</v>
      </c>
      <c r="Y50" s="81">
        <v>57051</v>
      </c>
      <c r="Z50" s="81">
        <v>64317</v>
      </c>
      <c r="AA50" s="81">
        <v>16656</v>
      </c>
      <c r="AB50" s="81">
        <v>129549</v>
      </c>
      <c r="AC50" s="81">
        <v>721119</v>
      </c>
      <c r="AD50" s="81">
        <v>0</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1706</v>
      </c>
      <c r="B51" s="80">
        <v>294</v>
      </c>
      <c r="C51" s="80">
        <v>5</v>
      </c>
      <c r="D51" s="80">
        <v>18</v>
      </c>
      <c r="E51" s="80">
        <v>2008</v>
      </c>
      <c r="F51" s="80" t="s">
        <v>84</v>
      </c>
      <c r="G51" s="80" t="s">
        <v>1701</v>
      </c>
      <c r="H51" s="80" t="s">
        <v>1702</v>
      </c>
      <c r="I51" s="177"/>
      <c r="J51" s="81">
        <v>761.90582685023867</v>
      </c>
      <c r="K51" s="81">
        <v>7.5564912753851399</v>
      </c>
      <c r="L51" s="81">
        <v>4.5689995198775151</v>
      </c>
      <c r="M51" s="81">
        <v>164.34519386900013</v>
      </c>
      <c r="N51" s="81">
        <v>145.21578699278894</v>
      </c>
      <c r="O51" s="81">
        <v>125.27979993199317</v>
      </c>
      <c r="P51" s="81">
        <v>83.238026231561065</v>
      </c>
      <c r="Q51" s="81">
        <v>7.8409224704832621</v>
      </c>
      <c r="R51" s="81">
        <v>3.9317792354174799</v>
      </c>
      <c r="S51" s="81">
        <v>0</v>
      </c>
      <c r="T51" s="82"/>
      <c r="U51" s="81">
        <v>33623141</v>
      </c>
      <c r="V51" s="81">
        <v>4330</v>
      </c>
      <c r="W51" s="81">
        <v>74</v>
      </c>
      <c r="X51" s="81">
        <v>41499</v>
      </c>
      <c r="Y51" s="81">
        <v>57133</v>
      </c>
      <c r="Z51" s="81">
        <v>64163</v>
      </c>
      <c r="AA51" s="81">
        <v>16319</v>
      </c>
      <c r="AB51" s="81">
        <v>128122</v>
      </c>
      <c r="AC51" s="81">
        <v>742659</v>
      </c>
      <c r="AD51" s="81">
        <v>0</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1707</v>
      </c>
      <c r="B52" s="80">
        <v>295</v>
      </c>
      <c r="C52" s="80">
        <v>6</v>
      </c>
      <c r="D52" s="80">
        <v>18</v>
      </c>
      <c r="E52" s="80">
        <v>2009</v>
      </c>
      <c r="F52" s="80" t="s">
        <v>85</v>
      </c>
      <c r="G52" s="80" t="s">
        <v>1701</v>
      </c>
      <c r="H52" s="80" t="s">
        <v>1702</v>
      </c>
      <c r="I52" s="177"/>
      <c r="J52" s="81">
        <v>495.55074787304937</v>
      </c>
      <c r="K52" s="81">
        <v>6.2154965590500728</v>
      </c>
      <c r="L52" s="81">
        <v>3.1392077170044845</v>
      </c>
      <c r="M52" s="81">
        <v>162.57392491334346</v>
      </c>
      <c r="N52" s="81">
        <v>140.93219188998631</v>
      </c>
      <c r="O52" s="81">
        <v>127.31926872994438</v>
      </c>
      <c r="P52" s="81">
        <v>79.157454986333789</v>
      </c>
      <c r="Q52" s="81">
        <v>7.3800296715115117</v>
      </c>
      <c r="R52" s="81">
        <v>5.1971614247766906</v>
      </c>
      <c r="S52" s="81">
        <v>0</v>
      </c>
      <c r="T52" s="82"/>
      <c r="U52" s="81">
        <v>22379757</v>
      </c>
      <c r="V52" s="81">
        <v>4480</v>
      </c>
      <c r="W52" s="81">
        <v>74</v>
      </c>
      <c r="X52" s="81">
        <v>43289</v>
      </c>
      <c r="Y52" s="81">
        <v>57003</v>
      </c>
      <c r="Z52" s="81">
        <v>64363</v>
      </c>
      <c r="AA52" s="81">
        <v>15932</v>
      </c>
      <c r="AB52" s="81">
        <v>126591</v>
      </c>
      <c r="AC52" s="81">
        <v>957700</v>
      </c>
      <c r="AD52" s="81">
        <v>0</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835.51400000000001</v>
      </c>
      <c r="BJ52" s="81">
        <v>136.893</v>
      </c>
      <c r="BK52" s="81">
        <v>91.231999999999999</v>
      </c>
      <c r="BL52" s="81">
        <v>0</v>
      </c>
      <c r="BM52" s="82"/>
      <c r="BN52" s="81">
        <v>0</v>
      </c>
      <c r="BO52" s="81">
        <v>0</v>
      </c>
      <c r="BP52" s="81">
        <v>13</v>
      </c>
      <c r="BQ52" s="81">
        <v>3</v>
      </c>
      <c r="BR52" s="81">
        <v>5</v>
      </c>
      <c r="BS52" s="81">
        <v>0</v>
      </c>
      <c r="BT52"/>
      <c r="BU52" s="80"/>
      <c r="BV52" s="80"/>
      <c r="BW52" s="80"/>
      <c r="BX52" s="80"/>
      <c r="BY52" s="80"/>
      <c r="BZ52" s="80"/>
      <c r="CA52" s="80"/>
      <c r="CB52" s="80"/>
      <c r="CC52" s="80"/>
    </row>
    <row r="53" spans="1:81">
      <c r="A53" s="80" t="s">
        <v>1708</v>
      </c>
      <c r="B53" s="80">
        <v>296</v>
      </c>
      <c r="C53" s="80">
        <v>7</v>
      </c>
      <c r="D53" s="80">
        <v>18</v>
      </c>
      <c r="E53" s="80">
        <v>2010</v>
      </c>
      <c r="F53" s="80" t="s">
        <v>86</v>
      </c>
      <c r="G53" s="80" t="s">
        <v>1701</v>
      </c>
      <c r="H53" s="80" t="s">
        <v>1702</v>
      </c>
      <c r="I53" s="177"/>
      <c r="J53" s="81">
        <v>601.91416965114718</v>
      </c>
      <c r="K53" s="81">
        <v>6.9644936817241394</v>
      </c>
      <c r="L53" s="81">
        <v>2.9662482168246962</v>
      </c>
      <c r="M53" s="81">
        <v>171.00022941264606</v>
      </c>
      <c r="N53" s="81">
        <v>142.8892564154142</v>
      </c>
      <c r="O53" s="81">
        <v>127.46284393600428</v>
      </c>
      <c r="P53" s="81">
        <v>79.136464822283727</v>
      </c>
      <c r="Q53" s="81">
        <v>7.6197002619486129</v>
      </c>
      <c r="R53" s="81">
        <v>7.7369815934534252</v>
      </c>
      <c r="S53" s="81">
        <v>0</v>
      </c>
      <c r="T53" s="82"/>
      <c r="U53" s="81">
        <v>25093927</v>
      </c>
      <c r="V53" s="81">
        <v>4480</v>
      </c>
      <c r="W53" s="81">
        <v>74</v>
      </c>
      <c r="X53" s="81">
        <v>43289</v>
      </c>
      <c r="Y53" s="81">
        <v>57003</v>
      </c>
      <c r="Z53" s="81">
        <v>64735</v>
      </c>
      <c r="AA53" s="81">
        <v>15530</v>
      </c>
      <c r="AB53" s="81">
        <v>125239</v>
      </c>
      <c r="AC53" s="81">
        <v>1351098</v>
      </c>
      <c r="AD53" s="81">
        <v>0</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934.48599999999999</v>
      </c>
      <c r="BJ53" s="81">
        <v>156.499</v>
      </c>
      <c r="BK53" s="81">
        <v>27.028000000000002</v>
      </c>
      <c r="BL53" s="81">
        <v>0</v>
      </c>
      <c r="BM53" s="82"/>
      <c r="BN53" s="81">
        <v>0</v>
      </c>
      <c r="BO53" s="81">
        <v>0</v>
      </c>
      <c r="BP53" s="81">
        <v>13</v>
      </c>
      <c r="BQ53" s="81">
        <v>2</v>
      </c>
      <c r="BR53" s="81">
        <v>4</v>
      </c>
      <c r="BS53" s="81">
        <v>0</v>
      </c>
      <c r="BT53"/>
      <c r="BU53" s="80">
        <v>1050.163</v>
      </c>
      <c r="BV53" s="80">
        <v>44.046999999999997</v>
      </c>
      <c r="BW53" s="80">
        <v>16.13</v>
      </c>
      <c r="BX53" s="80">
        <v>0</v>
      </c>
      <c r="BY53" s="80">
        <v>7.673</v>
      </c>
      <c r="BZ53" s="80">
        <v>0</v>
      </c>
      <c r="CA53" s="80">
        <v>0</v>
      </c>
      <c r="CB53" s="80">
        <v>0</v>
      </c>
      <c r="CC53" s="80">
        <v>0</v>
      </c>
    </row>
    <row r="54" spans="1:81">
      <c r="A54" s="80" t="s">
        <v>1709</v>
      </c>
      <c r="B54" s="80">
        <v>297</v>
      </c>
      <c r="C54" s="80">
        <v>8</v>
      </c>
      <c r="D54" s="80">
        <v>18</v>
      </c>
      <c r="E54" s="80">
        <v>2011</v>
      </c>
      <c r="F54" s="80" t="s">
        <v>87</v>
      </c>
      <c r="G54" s="80" t="s">
        <v>1701</v>
      </c>
      <c r="H54" s="80" t="s">
        <v>1702</v>
      </c>
      <c r="I54" s="177"/>
      <c r="J54" s="81">
        <v>623.69232938058065</v>
      </c>
      <c r="K54" s="81">
        <v>11.289602579253938</v>
      </c>
      <c r="L54" s="81">
        <v>3.3357324091459484</v>
      </c>
      <c r="M54" s="81">
        <v>206.92935040284647</v>
      </c>
      <c r="N54" s="81">
        <v>175.2803529537448</v>
      </c>
      <c r="O54" s="81">
        <v>125.77204376912715</v>
      </c>
      <c r="P54" s="81">
        <v>76.072636893491477</v>
      </c>
      <c r="Q54" s="81">
        <v>8.7054095364567754</v>
      </c>
      <c r="R54" s="81">
        <v>7.22303425371366</v>
      </c>
      <c r="S54" s="81">
        <v>0</v>
      </c>
      <c r="T54" s="82"/>
      <c r="U54" s="81">
        <v>24552810</v>
      </c>
      <c r="V54" s="81">
        <v>4480</v>
      </c>
      <c r="W54" s="81">
        <v>74</v>
      </c>
      <c r="X54" s="81">
        <v>43289</v>
      </c>
      <c r="Y54" s="81">
        <v>57308</v>
      </c>
      <c r="Z54" s="81">
        <v>65264</v>
      </c>
      <c r="AA54" s="81">
        <v>15373</v>
      </c>
      <c r="AB54" s="81">
        <v>124047</v>
      </c>
      <c r="AC54" s="81">
        <v>1259262</v>
      </c>
      <c r="AD54" s="81">
        <v>0</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891.97699999999998</v>
      </c>
      <c r="BJ54" s="81">
        <v>142.27199999999999</v>
      </c>
      <c r="BK54" s="81">
        <v>90.833000000000013</v>
      </c>
      <c r="BL54" s="81">
        <v>0</v>
      </c>
      <c r="BM54" s="82"/>
      <c r="BN54" s="81">
        <v>0</v>
      </c>
      <c r="BO54" s="81">
        <v>0</v>
      </c>
      <c r="BP54" s="81">
        <v>12</v>
      </c>
      <c r="BQ54" s="81">
        <v>2</v>
      </c>
      <c r="BR54" s="81">
        <v>5</v>
      </c>
      <c r="BS54" s="81">
        <v>0</v>
      </c>
      <c r="BT54"/>
      <c r="BU54" s="80">
        <v>988.39499999999998</v>
      </c>
      <c r="BV54" s="80">
        <v>108.39</v>
      </c>
      <c r="BW54" s="80">
        <v>19.306000000000001</v>
      </c>
      <c r="BX54" s="80">
        <v>0</v>
      </c>
      <c r="BY54" s="80">
        <v>8.9909999999999997</v>
      </c>
      <c r="BZ54" s="80">
        <v>0</v>
      </c>
      <c r="CA54" s="80">
        <v>0</v>
      </c>
      <c r="CB54" s="80">
        <v>0</v>
      </c>
      <c r="CC54" s="80">
        <v>0</v>
      </c>
    </row>
    <row r="55" spans="1:81">
      <c r="A55" s="80" t="s">
        <v>1710</v>
      </c>
      <c r="B55" s="80">
        <v>298</v>
      </c>
      <c r="C55" s="80">
        <v>9</v>
      </c>
      <c r="D55" s="80">
        <v>18</v>
      </c>
      <c r="E55" s="80">
        <v>2012</v>
      </c>
      <c r="F55" s="80" t="s">
        <v>88</v>
      </c>
      <c r="G55" s="80" t="s">
        <v>1701</v>
      </c>
      <c r="H55" s="80" t="s">
        <v>1702</v>
      </c>
      <c r="I55" s="177"/>
      <c r="J55" s="81">
        <v>662.45076960248389</v>
      </c>
      <c r="K55" s="81">
        <v>10.546188793412551</v>
      </c>
      <c r="L55" s="81">
        <v>3.4143028879629393</v>
      </c>
      <c r="M55" s="81">
        <v>229.56541048494918</v>
      </c>
      <c r="N55" s="81">
        <v>203.18040604545337</v>
      </c>
      <c r="O55" s="81">
        <v>125.61784699781143</v>
      </c>
      <c r="P55" s="81">
        <v>75.181682772794076</v>
      </c>
      <c r="Q55" s="81">
        <v>9.3866996407053485</v>
      </c>
      <c r="R55" s="81">
        <v>7.6553277641321182</v>
      </c>
      <c r="S55" s="81">
        <v>0</v>
      </c>
      <c r="T55" s="82"/>
      <c r="U55" s="81">
        <v>25087624</v>
      </c>
      <c r="V55" s="81">
        <v>4480</v>
      </c>
      <c r="W55" s="81">
        <v>74</v>
      </c>
      <c r="X55" s="81">
        <v>43289</v>
      </c>
      <c r="Y55" s="81">
        <v>57473</v>
      </c>
      <c r="Z55" s="81">
        <v>65701</v>
      </c>
      <c r="AA55" s="81">
        <v>15107</v>
      </c>
      <c r="AB55" s="81">
        <v>123109</v>
      </c>
      <c r="AC55" s="81">
        <v>1300060</v>
      </c>
      <c r="AD55" s="81">
        <v>0</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969.39300000000003</v>
      </c>
      <c r="BJ55" s="81">
        <v>157.93899999999999</v>
      </c>
      <c r="BK55" s="81">
        <v>27.169</v>
      </c>
      <c r="BL55" s="81">
        <v>0</v>
      </c>
      <c r="BM55" s="82"/>
      <c r="BN55" s="81">
        <v>0</v>
      </c>
      <c r="BO55" s="81">
        <v>0</v>
      </c>
      <c r="BP55" s="81">
        <v>13</v>
      </c>
      <c r="BQ55" s="81">
        <v>2</v>
      </c>
      <c r="BR55" s="81">
        <v>4</v>
      </c>
      <c r="BS55" s="81">
        <v>0</v>
      </c>
      <c r="BT55"/>
      <c r="BU55" s="80">
        <v>1097.6289999999999</v>
      </c>
      <c r="BV55" s="80">
        <v>32</v>
      </c>
      <c r="BW55" s="80">
        <v>15.701000000000001</v>
      </c>
      <c r="BX55" s="80">
        <v>0</v>
      </c>
      <c r="BY55" s="80">
        <v>9.1709999999999994</v>
      </c>
      <c r="BZ55" s="80">
        <v>0</v>
      </c>
      <c r="CA55" s="80">
        <v>0</v>
      </c>
      <c r="CB55" s="80">
        <v>0</v>
      </c>
      <c r="CC55" s="80">
        <v>0</v>
      </c>
    </row>
    <row r="56" spans="1:81">
      <c r="A56" s="80" t="s">
        <v>1711</v>
      </c>
      <c r="B56" s="80">
        <v>299</v>
      </c>
      <c r="C56" s="80">
        <v>10</v>
      </c>
      <c r="D56" s="80">
        <v>18</v>
      </c>
      <c r="E56" s="80">
        <v>2013</v>
      </c>
      <c r="F56" s="80" t="s">
        <v>89</v>
      </c>
      <c r="G56" s="80" t="s">
        <v>1701</v>
      </c>
      <c r="H56" s="80" t="s">
        <v>1702</v>
      </c>
      <c r="I56" s="177"/>
      <c r="J56" s="81">
        <v>659.05531830597431</v>
      </c>
      <c r="K56" s="81">
        <v>8.7831354787974298</v>
      </c>
      <c r="L56" s="81">
        <v>3.2811177200056441</v>
      </c>
      <c r="M56" s="81">
        <v>227.44111256068408</v>
      </c>
      <c r="N56" s="81">
        <v>193.33389294444984</v>
      </c>
      <c r="O56" s="81">
        <v>121.38370456135614</v>
      </c>
      <c r="P56" s="81">
        <v>74.79058516896464</v>
      </c>
      <c r="Q56" s="81">
        <v>9.4588859786912618</v>
      </c>
      <c r="R56" s="81">
        <v>8.9859066052796219</v>
      </c>
      <c r="S56" s="81">
        <v>0</v>
      </c>
      <c r="T56" s="82"/>
      <c r="U56" s="81">
        <v>25069928</v>
      </c>
      <c r="V56" s="81">
        <v>4480</v>
      </c>
      <c r="W56" s="81">
        <v>74</v>
      </c>
      <c r="X56" s="81">
        <v>43289</v>
      </c>
      <c r="Y56" s="81">
        <v>57388</v>
      </c>
      <c r="Z56" s="81">
        <v>66321</v>
      </c>
      <c r="AA56" s="81">
        <v>14972</v>
      </c>
      <c r="AB56" s="81">
        <v>122277</v>
      </c>
      <c r="AC56" s="81">
        <v>1489610</v>
      </c>
      <c r="AD56" s="81">
        <v>0</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972.44399999999996</v>
      </c>
      <c r="BJ56" s="81">
        <v>140.42099999999999</v>
      </c>
      <c r="BK56" s="81">
        <v>19.560000000000002</v>
      </c>
      <c r="BL56" s="81">
        <v>0</v>
      </c>
      <c r="BM56" s="82"/>
      <c r="BN56" s="81">
        <v>0</v>
      </c>
      <c r="BO56" s="81">
        <v>0</v>
      </c>
      <c r="BP56" s="81">
        <v>13</v>
      </c>
      <c r="BQ56" s="81">
        <v>2</v>
      </c>
      <c r="BR56" s="81">
        <v>3</v>
      </c>
      <c r="BS56" s="81">
        <v>0</v>
      </c>
      <c r="BT56"/>
      <c r="BU56" s="80">
        <v>1085.8530000000001</v>
      </c>
      <c r="BV56" s="80">
        <v>30</v>
      </c>
      <c r="BW56" s="80">
        <v>16.571999999999999</v>
      </c>
      <c r="BX56" s="80">
        <v>0</v>
      </c>
      <c r="BY56" s="80">
        <v>0</v>
      </c>
      <c r="BZ56" s="80">
        <v>0</v>
      </c>
      <c r="CA56" s="80">
        <v>0</v>
      </c>
      <c r="CB56" s="80">
        <v>0</v>
      </c>
      <c r="CC56" s="80">
        <v>0</v>
      </c>
    </row>
    <row r="57" spans="1:81">
      <c r="A57" s="80" t="s">
        <v>1712</v>
      </c>
      <c r="B57" s="80">
        <v>300</v>
      </c>
      <c r="C57" s="80">
        <v>11</v>
      </c>
      <c r="D57" s="80">
        <v>18</v>
      </c>
      <c r="E57" s="80">
        <v>2014</v>
      </c>
      <c r="F57" s="80" t="s">
        <v>90</v>
      </c>
      <c r="G57" s="80" t="s">
        <v>1701</v>
      </c>
      <c r="H57" s="80" t="s">
        <v>1702</v>
      </c>
      <c r="I57" s="177"/>
      <c r="J57" s="81">
        <v>714.25630062341349</v>
      </c>
      <c r="K57" s="81">
        <v>10.240746277485661</v>
      </c>
      <c r="L57" s="81">
        <v>6.1014549291111724</v>
      </c>
      <c r="M57" s="81">
        <v>224.82440207489918</v>
      </c>
      <c r="N57" s="81">
        <v>169.42984305835864</v>
      </c>
      <c r="O57" s="81">
        <v>115.5551660350246</v>
      </c>
      <c r="P57" s="81">
        <v>74.059817414675734</v>
      </c>
      <c r="Q57" s="81">
        <v>8.9747319301707016</v>
      </c>
      <c r="R57" s="81">
        <v>9.0661030240159128</v>
      </c>
      <c r="S57" s="81">
        <v>0</v>
      </c>
      <c r="T57" s="82"/>
      <c r="U57" s="81">
        <v>27717107</v>
      </c>
      <c r="V57" s="81">
        <v>4006</v>
      </c>
      <c r="W57" s="81">
        <v>140</v>
      </c>
      <c r="X57" s="81">
        <v>43745</v>
      </c>
      <c r="Y57" s="81">
        <v>57518</v>
      </c>
      <c r="Z57" s="81">
        <v>66496</v>
      </c>
      <c r="AA57" s="81">
        <v>14749</v>
      </c>
      <c r="AB57" s="81">
        <v>120921</v>
      </c>
      <c r="AC57" s="81">
        <v>1507630</v>
      </c>
      <c r="AD57" s="81">
        <v>0</v>
      </c>
      <c r="AE57" s="82"/>
      <c r="AF57" s="81">
        <v>356732251.64297861</v>
      </c>
      <c r="AG57" s="81">
        <v>8508083.4594309311</v>
      </c>
      <c r="AH57" s="81">
        <v>1327776.8628566591</v>
      </c>
      <c r="AI57" s="81">
        <v>277352156.57348019</v>
      </c>
      <c r="AJ57" s="81">
        <v>230455768.33114177</v>
      </c>
      <c r="AK57" s="81">
        <v>0</v>
      </c>
      <c r="AL57" s="81">
        <v>0</v>
      </c>
      <c r="AM57" s="81">
        <v>16600646.351502914</v>
      </c>
      <c r="AN57" s="81">
        <v>0</v>
      </c>
      <c r="AO57" s="81">
        <v>0</v>
      </c>
      <c r="AP57" s="82"/>
      <c r="AQ57" s="81">
        <v>2159</v>
      </c>
      <c r="AR57" s="81">
        <v>496</v>
      </c>
      <c r="AS57" s="81">
        <v>0</v>
      </c>
      <c r="AT57" s="81">
        <v>0</v>
      </c>
      <c r="AU57" s="81">
        <v>0</v>
      </c>
      <c r="AV57" s="81">
        <v>1</v>
      </c>
      <c r="AW57" s="81" t="s">
        <v>564</v>
      </c>
      <c r="AX57" s="82"/>
      <c r="AY57" s="81">
        <v>9402.07</v>
      </c>
      <c r="AZ57" s="81">
        <v>67034.7</v>
      </c>
      <c r="BA57" s="81">
        <v>0</v>
      </c>
      <c r="BB57" s="81">
        <v>0</v>
      </c>
      <c r="BC57" s="81">
        <v>0</v>
      </c>
      <c r="BD57" s="81">
        <v>11948</v>
      </c>
      <c r="BE57" s="81" t="s">
        <v>564</v>
      </c>
      <c r="BF57" s="82"/>
      <c r="BG57" s="81">
        <v>0</v>
      </c>
      <c r="BH57" s="81">
        <v>0</v>
      </c>
      <c r="BI57" s="81">
        <v>984.31</v>
      </c>
      <c r="BJ57" s="81">
        <v>150.05500000000001</v>
      </c>
      <c r="BK57" s="81">
        <v>18.741</v>
      </c>
      <c r="BL57" s="81">
        <v>0</v>
      </c>
      <c r="BM57" s="82"/>
      <c r="BN57" s="81">
        <v>0</v>
      </c>
      <c r="BO57" s="81">
        <v>0</v>
      </c>
      <c r="BP57" s="81">
        <v>15</v>
      </c>
      <c r="BQ57" s="81">
        <v>2</v>
      </c>
      <c r="BR57" s="81">
        <v>3</v>
      </c>
      <c r="BS57" s="81">
        <v>0</v>
      </c>
      <c r="BT57"/>
      <c r="BU57" s="80">
        <v>1100.902</v>
      </c>
      <c r="BV57" s="80">
        <v>36.279000000000003</v>
      </c>
      <c r="BW57" s="80">
        <v>15.925000000000001</v>
      </c>
      <c r="BX57" s="80">
        <v>0</v>
      </c>
      <c r="BY57" s="80">
        <v>0</v>
      </c>
      <c r="BZ57" s="80">
        <v>0</v>
      </c>
      <c r="CA57" s="80">
        <v>0</v>
      </c>
      <c r="CB57" s="80">
        <v>0</v>
      </c>
      <c r="CC57" s="80">
        <v>0</v>
      </c>
    </row>
    <row r="58" spans="1:81">
      <c r="A58" s="80" t="s">
        <v>1713</v>
      </c>
      <c r="B58" s="80">
        <v>301</v>
      </c>
      <c r="C58" s="80">
        <v>12</v>
      </c>
      <c r="D58" s="80">
        <v>18</v>
      </c>
      <c r="E58" s="80">
        <v>2015</v>
      </c>
      <c r="F58" s="80" t="s">
        <v>91</v>
      </c>
      <c r="G58" s="80" t="s">
        <v>1701</v>
      </c>
      <c r="H58" s="80" t="s">
        <v>1702</v>
      </c>
      <c r="I58" s="177"/>
      <c r="J58" s="81">
        <v>682.16375965944906</v>
      </c>
      <c r="K58" s="81">
        <v>9.1949945464315874</v>
      </c>
      <c r="L58" s="81">
        <v>6.1028438183666749</v>
      </c>
      <c r="M58" s="81">
        <v>215.16066055451375</v>
      </c>
      <c r="N58" s="81">
        <v>149.32932468509156</v>
      </c>
      <c r="O58" s="81">
        <v>114.79496151206315</v>
      </c>
      <c r="P58" s="81">
        <v>73.404496907041505</v>
      </c>
      <c r="Q58" s="81">
        <v>8.6758135746261402</v>
      </c>
      <c r="R58" s="81">
        <v>8.6722928396512859</v>
      </c>
      <c r="S58" s="81">
        <v>0</v>
      </c>
      <c r="T58" s="82"/>
      <c r="U58" s="81">
        <v>30217692</v>
      </c>
      <c r="V58" s="81">
        <v>4006</v>
      </c>
      <c r="W58" s="81">
        <v>140</v>
      </c>
      <c r="X58" s="81">
        <v>43745</v>
      </c>
      <c r="Y58" s="81">
        <v>57193</v>
      </c>
      <c r="Z58" s="81">
        <v>66695</v>
      </c>
      <c r="AA58" s="81">
        <v>14607</v>
      </c>
      <c r="AB58" s="81">
        <v>119407</v>
      </c>
      <c r="AC58" s="81">
        <v>1485588</v>
      </c>
      <c r="AD58" s="81">
        <v>0</v>
      </c>
      <c r="AE58" s="82"/>
      <c r="AF58" s="81">
        <v>346726989.42470604</v>
      </c>
      <c r="AG58" s="81">
        <v>7374301.4125252506</v>
      </c>
      <c r="AH58" s="81">
        <v>1146273.3060733953</v>
      </c>
      <c r="AI58" s="81">
        <v>270410469.66470933</v>
      </c>
      <c r="AJ58" s="81">
        <v>222864406.94478077</v>
      </c>
      <c r="AK58" s="81">
        <v>0</v>
      </c>
      <c r="AL58" s="81">
        <v>0</v>
      </c>
      <c r="AM58" s="81">
        <v>16364228.456473963</v>
      </c>
      <c r="AN58" s="81">
        <v>0</v>
      </c>
      <c r="AO58" s="81">
        <v>0</v>
      </c>
      <c r="AP58" s="82"/>
      <c r="AQ58" s="81">
        <v>2315</v>
      </c>
      <c r="AR58" s="81">
        <v>598</v>
      </c>
      <c r="AS58" s="81">
        <v>0</v>
      </c>
      <c r="AT58" s="81">
        <v>0</v>
      </c>
      <c r="AU58" s="81">
        <v>0</v>
      </c>
      <c r="AV58" s="81">
        <v>1</v>
      </c>
      <c r="AW58" s="81" t="s">
        <v>564</v>
      </c>
      <c r="AX58" s="82"/>
      <c r="AY58" s="81">
        <v>10277.34</v>
      </c>
      <c r="AZ58" s="81">
        <v>74170</v>
      </c>
      <c r="BA58" s="81">
        <v>0</v>
      </c>
      <c r="BB58" s="81">
        <v>0</v>
      </c>
      <c r="BC58" s="81">
        <v>0</v>
      </c>
      <c r="BD58" s="81">
        <v>11948</v>
      </c>
      <c r="BE58" s="81" t="s">
        <v>564</v>
      </c>
      <c r="BF58" s="82"/>
      <c r="BG58" s="81">
        <v>0</v>
      </c>
      <c r="BH58" s="81">
        <v>0</v>
      </c>
      <c r="BI58" s="81">
        <v>927.18299999999999</v>
      </c>
      <c r="BJ58" s="81">
        <v>138.21600000000001</v>
      </c>
      <c r="BK58" s="81">
        <v>18.806000000000001</v>
      </c>
      <c r="BL58" s="81">
        <v>0</v>
      </c>
      <c r="BM58" s="82"/>
      <c r="BN58" s="81">
        <v>0</v>
      </c>
      <c r="BO58" s="81">
        <v>0</v>
      </c>
      <c r="BP58" s="81">
        <v>16</v>
      </c>
      <c r="BQ58" s="81">
        <v>2</v>
      </c>
      <c r="BR58" s="81">
        <v>3</v>
      </c>
      <c r="BS58" s="81">
        <v>0</v>
      </c>
      <c r="BT58"/>
      <c r="BU58" s="80">
        <v>1039.2070000000001</v>
      </c>
      <c r="BV58" s="80">
        <v>28.379000000000001</v>
      </c>
      <c r="BW58" s="80">
        <v>16.619</v>
      </c>
      <c r="BX58" s="80">
        <v>0</v>
      </c>
      <c r="BY58" s="80">
        <v>0</v>
      </c>
      <c r="BZ58" s="80">
        <v>0</v>
      </c>
      <c r="CA58" s="80">
        <v>0</v>
      </c>
      <c r="CB58" s="80">
        <v>0</v>
      </c>
      <c r="CC58" s="80">
        <v>0</v>
      </c>
    </row>
    <row r="59" spans="1:81">
      <c r="A59" s="80" t="s">
        <v>1714</v>
      </c>
      <c r="B59" s="80">
        <v>302</v>
      </c>
      <c r="C59" s="80">
        <v>13</v>
      </c>
      <c r="D59" s="80">
        <v>18</v>
      </c>
      <c r="E59" s="80">
        <v>2016</v>
      </c>
      <c r="F59" s="80" t="s">
        <v>92</v>
      </c>
      <c r="G59" s="80" t="s">
        <v>1701</v>
      </c>
      <c r="H59" s="80" t="s">
        <v>1702</v>
      </c>
      <c r="I59" s="177"/>
      <c r="J59" s="81">
        <v>573.02774864524952</v>
      </c>
      <c r="K59" s="81">
        <v>8.9441419974426797</v>
      </c>
      <c r="L59" s="81">
        <v>5.7613577817162991</v>
      </c>
      <c r="M59" s="81">
        <v>174.97411697045965</v>
      </c>
      <c r="N59" s="81">
        <v>148.18548524024729</v>
      </c>
      <c r="O59" s="81">
        <v>113.91614339150959</v>
      </c>
      <c r="P59" s="81">
        <v>72.049987560186409</v>
      </c>
      <c r="Q59" s="81">
        <v>8.3349324465933723</v>
      </c>
      <c r="R59" s="81">
        <v>8.3407101011408091</v>
      </c>
      <c r="S59" s="81">
        <v>0</v>
      </c>
      <c r="T59" s="82"/>
      <c r="U59" s="81">
        <v>26848352</v>
      </c>
      <c r="V59" s="81">
        <v>4006</v>
      </c>
      <c r="W59" s="81">
        <v>140</v>
      </c>
      <c r="X59" s="81">
        <v>43745</v>
      </c>
      <c r="Y59" s="81">
        <v>57076</v>
      </c>
      <c r="Z59" s="81">
        <v>66998</v>
      </c>
      <c r="AA59" s="81">
        <v>14829</v>
      </c>
      <c r="AB59" s="81">
        <v>118005</v>
      </c>
      <c r="AC59" s="81">
        <v>1424511.183661388</v>
      </c>
      <c r="AD59" s="81">
        <v>0</v>
      </c>
      <c r="AE59" s="82"/>
      <c r="AF59" s="81">
        <v>300138746.93388748</v>
      </c>
      <c r="AG59" s="81">
        <v>7430672.2690415476</v>
      </c>
      <c r="AH59" s="81">
        <v>850175.22726260615</v>
      </c>
      <c r="AI59" s="81">
        <v>281154650.60395229</v>
      </c>
      <c r="AJ59" s="81">
        <v>240265685.12092921</v>
      </c>
      <c r="AK59" s="81">
        <v>0</v>
      </c>
      <c r="AL59" s="81">
        <v>0</v>
      </c>
      <c r="AM59" s="81">
        <v>16184654.36496615</v>
      </c>
      <c r="AN59" s="81">
        <v>0</v>
      </c>
      <c r="AO59" s="81">
        <v>0</v>
      </c>
      <c r="AP59" s="82"/>
      <c r="AQ59" s="81">
        <v>2467</v>
      </c>
      <c r="AR59" s="81">
        <v>653</v>
      </c>
      <c r="AS59" s="81">
        <v>0</v>
      </c>
      <c r="AT59" s="81">
        <v>0</v>
      </c>
      <c r="AU59" s="81">
        <v>0</v>
      </c>
      <c r="AV59" s="81">
        <v>1</v>
      </c>
      <c r="AW59" s="81" t="s">
        <v>564</v>
      </c>
      <c r="AX59" s="82"/>
      <c r="AY59" s="81">
        <v>11115.18</v>
      </c>
      <c r="AZ59" s="81">
        <v>89602.2</v>
      </c>
      <c r="BA59" s="81">
        <v>0</v>
      </c>
      <c r="BB59" s="81">
        <v>0</v>
      </c>
      <c r="BC59" s="81">
        <v>0</v>
      </c>
      <c r="BD59" s="81">
        <v>11948</v>
      </c>
      <c r="BE59" s="81" t="s">
        <v>564</v>
      </c>
      <c r="BF59" s="82"/>
      <c r="BG59" s="81">
        <v>0</v>
      </c>
      <c r="BH59" s="81">
        <v>0</v>
      </c>
      <c r="BI59" s="81">
        <v>832.91700000000003</v>
      </c>
      <c r="BJ59" s="81">
        <v>134.00899999999999</v>
      </c>
      <c r="BK59" s="81">
        <v>17.817</v>
      </c>
      <c r="BL59" s="81">
        <v>0</v>
      </c>
      <c r="BM59" s="82"/>
      <c r="BN59" s="81">
        <v>0</v>
      </c>
      <c r="BO59" s="81">
        <v>0</v>
      </c>
      <c r="BP59" s="81">
        <v>16</v>
      </c>
      <c r="BQ59" s="81">
        <v>2</v>
      </c>
      <c r="BR59" s="81">
        <v>3</v>
      </c>
      <c r="BS59" s="81">
        <v>0</v>
      </c>
      <c r="BT59"/>
      <c r="BU59" s="80">
        <v>941.96199999999999</v>
      </c>
      <c r="BV59" s="80">
        <v>26.016999999999999</v>
      </c>
      <c r="BW59" s="80">
        <v>16.763999999999999</v>
      </c>
      <c r="BX59" s="80">
        <v>0</v>
      </c>
      <c r="BY59" s="80">
        <v>0</v>
      </c>
      <c r="BZ59" s="80">
        <v>0</v>
      </c>
      <c r="CA59" s="80">
        <v>0</v>
      </c>
      <c r="CB59" s="80">
        <v>0</v>
      </c>
      <c r="CC59" s="80">
        <v>0</v>
      </c>
    </row>
    <row r="60" spans="1:81">
      <c r="A60" s="80" t="s">
        <v>1715</v>
      </c>
      <c r="B60" s="80">
        <v>303</v>
      </c>
      <c r="C60" s="80">
        <v>14</v>
      </c>
      <c r="D60" s="80">
        <v>18</v>
      </c>
      <c r="E60" s="80">
        <v>2017</v>
      </c>
      <c r="F60" s="80" t="s">
        <v>71</v>
      </c>
      <c r="G60" s="80" t="s">
        <v>1701</v>
      </c>
      <c r="H60" s="80" t="s">
        <v>1702</v>
      </c>
      <c r="I60" s="177"/>
      <c r="J60" s="81">
        <v>586.08874635965537</v>
      </c>
      <c r="K60" s="81">
        <v>9.189429802663744</v>
      </c>
      <c r="L60" s="81">
        <v>5.7148310289133013</v>
      </c>
      <c r="M60" s="81">
        <v>162.91225876567347</v>
      </c>
      <c r="N60" s="81">
        <v>136.677566429829</v>
      </c>
      <c r="O60" s="81">
        <v>112.62931443558219</v>
      </c>
      <c r="P60" s="81">
        <v>71.250792616856117</v>
      </c>
      <c r="Q60" s="81">
        <v>7.9623542092163939</v>
      </c>
      <c r="R60" s="81">
        <v>8.2973727752496824</v>
      </c>
      <c r="S60" s="81">
        <v>0</v>
      </c>
      <c r="T60" s="82"/>
      <c r="U60" s="81">
        <v>29533777</v>
      </c>
      <c r="V60" s="81">
        <v>4006</v>
      </c>
      <c r="W60" s="81">
        <v>140</v>
      </c>
      <c r="X60" s="81">
        <v>43745</v>
      </c>
      <c r="Y60" s="81">
        <v>56879</v>
      </c>
      <c r="Z60" s="81">
        <v>67340</v>
      </c>
      <c r="AA60" s="81">
        <v>14758</v>
      </c>
      <c r="AB60" s="81">
        <v>116578</v>
      </c>
      <c r="AC60" s="81">
        <v>1445228</v>
      </c>
      <c r="AD60" s="81">
        <v>0</v>
      </c>
      <c r="AE60" s="82"/>
      <c r="AF60" s="81">
        <v>314415846.15656161</v>
      </c>
      <c r="AG60" s="81">
        <v>7522385.3607536647</v>
      </c>
      <c r="AH60" s="81">
        <v>1140860.450317607</v>
      </c>
      <c r="AI60" s="81">
        <v>267137879.67035151</v>
      </c>
      <c r="AJ60" s="81">
        <v>238384418.3133508</v>
      </c>
      <c r="AK60" s="81">
        <v>0</v>
      </c>
      <c r="AL60" s="81">
        <v>0</v>
      </c>
      <c r="AM60" s="81">
        <v>16013956.39024717</v>
      </c>
      <c r="AN60" s="81">
        <v>0</v>
      </c>
      <c r="AO60" s="81">
        <v>0</v>
      </c>
      <c r="AP60" s="82"/>
      <c r="AQ60" s="81">
        <v>2589</v>
      </c>
      <c r="AR60" s="81">
        <v>683</v>
      </c>
      <c r="AS60" s="81">
        <v>0</v>
      </c>
      <c r="AT60" s="81">
        <v>0</v>
      </c>
      <c r="AU60" s="81">
        <v>0</v>
      </c>
      <c r="AV60" s="81">
        <v>2</v>
      </c>
      <c r="AW60" s="81" t="s">
        <v>564</v>
      </c>
      <c r="AX60" s="82"/>
      <c r="AY60" s="81">
        <v>11811.29</v>
      </c>
      <c r="AZ60" s="81">
        <v>90787.599999999991</v>
      </c>
      <c r="BA60" s="81">
        <v>0</v>
      </c>
      <c r="BB60" s="81">
        <v>0</v>
      </c>
      <c r="BC60" s="81">
        <v>0</v>
      </c>
      <c r="BD60" s="81">
        <v>57948</v>
      </c>
      <c r="BE60" s="81" t="s">
        <v>564</v>
      </c>
      <c r="BF60" s="82"/>
      <c r="BG60" s="81">
        <v>0</v>
      </c>
      <c r="BH60" s="81">
        <v>0</v>
      </c>
      <c r="BI60" s="81">
        <v>849.93799999999999</v>
      </c>
      <c r="BJ60" s="81">
        <v>0.16400000000000001</v>
      </c>
      <c r="BK60" s="81">
        <v>86.486000000000004</v>
      </c>
      <c r="BL60" s="81">
        <v>0</v>
      </c>
      <c r="BM60" s="82"/>
      <c r="BN60" s="81">
        <v>0</v>
      </c>
      <c r="BO60" s="81">
        <v>0</v>
      </c>
      <c r="BP60" s="81">
        <v>17</v>
      </c>
      <c r="BQ60" s="81">
        <v>1</v>
      </c>
      <c r="BR60" s="81">
        <v>5</v>
      </c>
      <c r="BS60" s="81">
        <v>0</v>
      </c>
      <c r="BT60"/>
      <c r="BU60" s="80">
        <v>815.66899999999998</v>
      </c>
      <c r="BV60" s="80">
        <v>95.878</v>
      </c>
      <c r="BW60" s="80">
        <v>16.14</v>
      </c>
      <c r="BX60" s="80">
        <v>0</v>
      </c>
      <c r="BY60" s="80">
        <v>8.9009999999999998</v>
      </c>
      <c r="BZ60" s="80">
        <v>0</v>
      </c>
      <c r="CA60" s="80">
        <v>0</v>
      </c>
      <c r="CB60" s="80">
        <v>0</v>
      </c>
      <c r="CC60" s="80">
        <v>0</v>
      </c>
    </row>
    <row r="61" spans="1:81">
      <c r="A61" s="80" t="s">
        <v>1716</v>
      </c>
      <c r="B61" s="80">
        <v>304</v>
      </c>
      <c r="C61" s="80">
        <v>15</v>
      </c>
      <c r="D61" s="80">
        <v>18</v>
      </c>
      <c r="E61" s="80">
        <v>2018</v>
      </c>
      <c r="F61" s="80" t="s">
        <v>93</v>
      </c>
      <c r="G61" s="80" t="s">
        <v>1701</v>
      </c>
      <c r="H61" s="80" t="s">
        <v>1702</v>
      </c>
      <c r="I61" s="177"/>
      <c r="J61" s="81">
        <v>559.00510002239082</v>
      </c>
      <c r="K61" s="81">
        <v>7.7549549018909545</v>
      </c>
      <c r="L61" s="81">
        <v>5.1611364663852752</v>
      </c>
      <c r="M61" s="81">
        <v>148.63943805992949</v>
      </c>
      <c r="N61" s="81">
        <v>94.510227827256259</v>
      </c>
      <c r="O61" s="81">
        <v>110.80045203417978</v>
      </c>
      <c r="P61" s="81">
        <v>70.249972320008325</v>
      </c>
      <c r="Q61" s="81">
        <v>7.3082975910553793</v>
      </c>
      <c r="R61" s="81">
        <v>7.3696648190072427</v>
      </c>
      <c r="S61" s="81">
        <v>0</v>
      </c>
      <c r="T61" s="82"/>
      <c r="U61" s="81">
        <v>31086099</v>
      </c>
      <c r="V61" s="81">
        <v>4006</v>
      </c>
      <c r="W61" s="81">
        <v>140</v>
      </c>
      <c r="X61" s="81">
        <v>43745</v>
      </c>
      <c r="Y61" s="81">
        <v>56897</v>
      </c>
      <c r="Z61" s="81">
        <v>67515</v>
      </c>
      <c r="AA61" s="81">
        <v>14697</v>
      </c>
      <c r="AB61" s="81">
        <v>115310</v>
      </c>
      <c r="AC61" s="81">
        <v>1278610</v>
      </c>
      <c r="AD61" s="81">
        <v>0</v>
      </c>
      <c r="AE61" s="82"/>
      <c r="AF61" s="81">
        <v>303690575.21979028</v>
      </c>
      <c r="AG61" s="81">
        <v>6804901.8759305179</v>
      </c>
      <c r="AH61" s="81">
        <v>1083521.279756567</v>
      </c>
      <c r="AI61" s="81">
        <v>256577973.57315689</v>
      </c>
      <c r="AJ61" s="81">
        <v>201313417.6534586</v>
      </c>
      <c r="AK61" s="81">
        <v>0</v>
      </c>
      <c r="AL61" s="81">
        <v>0</v>
      </c>
      <c r="AM61" s="81">
        <v>15872549.57616023</v>
      </c>
      <c r="AN61" s="81">
        <v>0</v>
      </c>
      <c r="AO61" s="81">
        <v>0</v>
      </c>
      <c r="AP61" s="82"/>
      <c r="AQ61" s="81">
        <v>2705</v>
      </c>
      <c r="AR61" s="81">
        <v>718</v>
      </c>
      <c r="AS61" s="81">
        <v>0</v>
      </c>
      <c r="AT61" s="81">
        <v>0</v>
      </c>
      <c r="AU61" s="81">
        <v>0</v>
      </c>
      <c r="AV61" s="81">
        <v>2</v>
      </c>
      <c r="AW61" s="81" t="s">
        <v>564</v>
      </c>
      <c r="AX61" s="82"/>
      <c r="AY61" s="81">
        <v>12418.53</v>
      </c>
      <c r="AZ61" s="81">
        <v>92626.8</v>
      </c>
      <c r="BA61" s="81">
        <v>0</v>
      </c>
      <c r="BB61" s="81">
        <v>0</v>
      </c>
      <c r="BC61" s="81">
        <v>0</v>
      </c>
      <c r="BD61" s="81">
        <v>61948</v>
      </c>
      <c r="BE61" s="81" t="s">
        <v>564</v>
      </c>
      <c r="BF61" s="82"/>
      <c r="BG61" s="81">
        <v>0</v>
      </c>
      <c r="BH61" s="81">
        <v>0</v>
      </c>
      <c r="BI61" s="81">
        <v>870.88800000000003</v>
      </c>
      <c r="BJ61" s="81">
        <v>0.52</v>
      </c>
      <c r="BK61" s="81">
        <v>81.488</v>
      </c>
      <c r="BL61" s="81">
        <v>0</v>
      </c>
      <c r="BM61" s="82"/>
      <c r="BN61" s="81">
        <v>0</v>
      </c>
      <c r="BO61" s="81">
        <v>0</v>
      </c>
      <c r="BP61" s="81">
        <v>17</v>
      </c>
      <c r="BQ61" s="81">
        <v>1</v>
      </c>
      <c r="BR61" s="81">
        <v>5</v>
      </c>
      <c r="BS61" s="81">
        <v>0</v>
      </c>
      <c r="BT61"/>
      <c r="BU61" s="80">
        <v>840.49599999999998</v>
      </c>
      <c r="BV61" s="80">
        <v>86.081000000000003</v>
      </c>
      <c r="BW61" s="80">
        <v>17.641999999999999</v>
      </c>
      <c r="BX61" s="80">
        <v>0</v>
      </c>
      <c r="BY61" s="80">
        <v>8.6769999999999996</v>
      </c>
      <c r="BZ61" s="80">
        <v>0</v>
      </c>
      <c r="CA61" s="80">
        <v>0</v>
      </c>
      <c r="CB61" s="80">
        <v>0</v>
      </c>
      <c r="CC61" s="80">
        <v>0</v>
      </c>
    </row>
    <row r="62" spans="1:81">
      <c r="A62" s="80" t="s">
        <v>1717</v>
      </c>
      <c r="B62" s="80">
        <v>305</v>
      </c>
      <c r="C62" s="80">
        <v>16</v>
      </c>
      <c r="D62" s="80">
        <v>18</v>
      </c>
      <c r="E62" s="80">
        <v>2019</v>
      </c>
      <c r="F62" s="80" t="s">
        <v>73</v>
      </c>
      <c r="G62" s="80" t="s">
        <v>1701</v>
      </c>
      <c r="H62" s="80" t="s">
        <v>1702</v>
      </c>
      <c r="I62" s="177"/>
      <c r="J62" s="81">
        <v>544.71746421918931</v>
      </c>
      <c r="K62" s="81">
        <v>7.3686066769545553</v>
      </c>
      <c r="L62" s="81">
        <v>5.2484759949647977</v>
      </c>
      <c r="M62" s="81">
        <v>156.09430515092347</v>
      </c>
      <c r="N62" s="81">
        <v>92.04891442810397</v>
      </c>
      <c r="O62" s="81">
        <v>107.63198853375646</v>
      </c>
      <c r="P62" s="81">
        <v>68.920770595632234</v>
      </c>
      <c r="Q62" s="81">
        <v>7.0093163207329612</v>
      </c>
      <c r="R62" s="81">
        <v>7.3420808298290634</v>
      </c>
      <c r="S62" s="81">
        <v>0</v>
      </c>
      <c r="T62" s="82"/>
      <c r="U62" s="81">
        <v>30228144</v>
      </c>
      <c r="V62" s="81">
        <v>4006</v>
      </c>
      <c r="W62" s="81">
        <v>140</v>
      </c>
      <c r="X62" s="81">
        <v>43745</v>
      </c>
      <c r="Y62" s="81">
        <v>56462</v>
      </c>
      <c r="Z62" s="81">
        <v>67385</v>
      </c>
      <c r="AA62" s="81">
        <v>14311</v>
      </c>
      <c r="AB62" s="81">
        <v>113587</v>
      </c>
      <c r="AC62" s="81">
        <v>1294688</v>
      </c>
      <c r="AD62" s="81">
        <v>0</v>
      </c>
      <c r="AE62" s="82"/>
      <c r="AF62" s="81">
        <v>302268462.67318648</v>
      </c>
      <c r="AG62" s="81">
        <v>6594767.8852554066</v>
      </c>
      <c r="AH62" s="81">
        <v>1151449.851968684</v>
      </c>
      <c r="AI62" s="81">
        <v>262329979.59685501</v>
      </c>
      <c r="AJ62" s="81">
        <v>183043419.89806148</v>
      </c>
      <c r="AK62" s="81">
        <v>0</v>
      </c>
      <c r="AL62" s="81">
        <v>0</v>
      </c>
      <c r="AM62" s="81">
        <v>15469694.317521809</v>
      </c>
      <c r="AN62" s="81">
        <v>0</v>
      </c>
      <c r="AO62" s="81">
        <v>0</v>
      </c>
      <c r="AP62" s="82"/>
      <c r="AQ62" s="81">
        <v>2856</v>
      </c>
      <c r="AR62" s="81">
        <v>746</v>
      </c>
      <c r="AS62" s="81">
        <v>0</v>
      </c>
      <c r="AT62" s="81">
        <v>0</v>
      </c>
      <c r="AU62" s="81">
        <v>0</v>
      </c>
      <c r="AV62" s="81">
        <v>2</v>
      </c>
      <c r="AW62" s="81" t="s">
        <v>564</v>
      </c>
      <c r="AX62" s="82"/>
      <c r="AY62" s="81">
        <v>13229.149999999991</v>
      </c>
      <c r="AZ62" s="81">
        <v>95524.799999999988</v>
      </c>
      <c r="BA62" s="81">
        <v>0</v>
      </c>
      <c r="BB62" s="81">
        <v>0</v>
      </c>
      <c r="BC62" s="81">
        <v>0</v>
      </c>
      <c r="BD62" s="81">
        <v>61948</v>
      </c>
      <c r="BE62" s="81" t="s">
        <v>564</v>
      </c>
      <c r="BF62" s="82"/>
      <c r="BG62" s="81">
        <v>0</v>
      </c>
      <c r="BH62" s="81">
        <v>0</v>
      </c>
      <c r="BI62" s="81">
        <v>758.95799999999997</v>
      </c>
      <c r="BJ62" s="81">
        <v>9.1430000000000007</v>
      </c>
      <c r="BK62" s="81">
        <v>12.994</v>
      </c>
      <c r="BL62" s="81">
        <v>0</v>
      </c>
      <c r="BM62" s="82"/>
      <c r="BN62" s="81">
        <v>0</v>
      </c>
      <c r="BO62" s="81">
        <v>0</v>
      </c>
      <c r="BP62" s="81">
        <v>17</v>
      </c>
      <c r="BQ62" s="81">
        <v>2</v>
      </c>
      <c r="BR62" s="81">
        <v>3</v>
      </c>
      <c r="BS62" s="81">
        <v>0</v>
      </c>
      <c r="BT62"/>
      <c r="BU62" s="80">
        <v>738.76599999999996</v>
      </c>
      <c r="BV62" s="80">
        <v>15.686999999999999</v>
      </c>
      <c r="BW62" s="80">
        <v>18.283999999999999</v>
      </c>
      <c r="BX62" s="80">
        <v>0</v>
      </c>
      <c r="BY62" s="80">
        <v>8.3580000000000005</v>
      </c>
      <c r="BZ62" s="80">
        <v>0</v>
      </c>
      <c r="CA62" s="80">
        <v>0</v>
      </c>
      <c r="CB62" s="80">
        <v>0</v>
      </c>
      <c r="CC62" s="80">
        <v>0</v>
      </c>
    </row>
    <row r="63" spans="1:81">
      <c r="A63" s="80" t="s">
        <v>1718</v>
      </c>
      <c r="B63" s="80">
        <v>306</v>
      </c>
      <c r="C63" s="80">
        <v>17</v>
      </c>
      <c r="D63" s="80">
        <v>18</v>
      </c>
      <c r="E63" s="80">
        <v>2020</v>
      </c>
      <c r="F63" s="80" t="s">
        <v>218</v>
      </c>
      <c r="G63" s="80" t="s">
        <v>1701</v>
      </c>
      <c r="H63" s="80" t="s">
        <v>1702</v>
      </c>
      <c r="I63" s="177"/>
      <c r="J63" s="81">
        <v>505.84149020560437</v>
      </c>
      <c r="K63" s="81">
        <v>6.4338942024290544</v>
      </c>
      <c r="L63" s="81">
        <v>4.2526046353097851</v>
      </c>
      <c r="M63" s="81">
        <v>139.36353532903092</v>
      </c>
      <c r="N63" s="81">
        <v>106.34866025124641</v>
      </c>
      <c r="O63" s="81">
        <v>94.319044685481927</v>
      </c>
      <c r="P63" s="81">
        <v>64.471963766461272</v>
      </c>
      <c r="Q63" s="81">
        <v>6.6019293732014583</v>
      </c>
      <c r="R63" s="81">
        <v>4.0771595613278464</v>
      </c>
      <c r="S63" s="81">
        <v>0</v>
      </c>
      <c r="T63" s="82"/>
      <c r="U63" s="81">
        <v>28555531</v>
      </c>
      <c r="V63" s="81">
        <v>3457</v>
      </c>
      <c r="W63" s="81">
        <v>150</v>
      </c>
      <c r="X63" s="81">
        <v>41127</v>
      </c>
      <c r="Y63" s="81">
        <v>56238</v>
      </c>
      <c r="Z63" s="81">
        <v>67398</v>
      </c>
      <c r="AA63" s="81">
        <v>14545</v>
      </c>
      <c r="AB63" s="81">
        <v>111967</v>
      </c>
      <c r="AC63" s="81">
        <v>722708.99999999988</v>
      </c>
      <c r="AD63" s="81">
        <v>0</v>
      </c>
      <c r="AE63" s="82"/>
      <c r="AF63" s="81">
        <v>290356588.57267332</v>
      </c>
      <c r="AG63" s="81">
        <v>5195354.7467811294</v>
      </c>
      <c r="AH63" s="81">
        <v>967690.64026859484</v>
      </c>
      <c r="AI63" s="81">
        <v>232085842.20355904</v>
      </c>
      <c r="AJ63" s="81">
        <v>205729321.62362504</v>
      </c>
      <c r="AK63" s="81"/>
      <c r="AL63" s="81"/>
      <c r="AM63" s="81">
        <v>14612937.479315734</v>
      </c>
      <c r="AN63" s="81"/>
      <c r="AO63" s="81"/>
      <c r="AP63" s="82"/>
      <c r="AQ63" s="81">
        <v>2975</v>
      </c>
      <c r="AR63" s="81">
        <v>761</v>
      </c>
      <c r="AS63" s="81">
        <v>0</v>
      </c>
      <c r="AT63" s="81">
        <v>0</v>
      </c>
      <c r="AU63" s="81">
        <v>0</v>
      </c>
      <c r="AV63" s="81">
        <v>2</v>
      </c>
      <c r="AW63" s="81">
        <v>0</v>
      </c>
      <c r="AX63" s="82"/>
      <c r="AY63" s="81">
        <v>13866.609999999981</v>
      </c>
      <c r="AZ63" s="81">
        <v>96572.699999999924</v>
      </c>
      <c r="BA63" s="81">
        <v>0</v>
      </c>
      <c r="BB63" s="81">
        <v>0</v>
      </c>
      <c r="BC63" s="81">
        <v>0</v>
      </c>
      <c r="BD63" s="81">
        <v>61948</v>
      </c>
      <c r="BE63" s="81">
        <v>0</v>
      </c>
      <c r="BF63" s="82"/>
      <c r="BG63" s="81">
        <v>0</v>
      </c>
      <c r="BH63" s="81">
        <v>0</v>
      </c>
      <c r="BI63" s="81">
        <v>769.77599999999995</v>
      </c>
      <c r="BJ63" s="81">
        <v>0.60699999999999998</v>
      </c>
      <c r="BK63" s="81">
        <v>21.606999999999999</v>
      </c>
      <c r="BL63" s="81">
        <v>0</v>
      </c>
      <c r="BM63" s="82"/>
      <c r="BN63" s="81">
        <v>0</v>
      </c>
      <c r="BO63" s="81">
        <v>0</v>
      </c>
      <c r="BP63" s="81">
        <v>17</v>
      </c>
      <c r="BQ63" s="81">
        <v>1</v>
      </c>
      <c r="BR63" s="81">
        <v>4</v>
      </c>
      <c r="BS63" s="81">
        <v>0</v>
      </c>
      <c r="BT63"/>
      <c r="BU63" s="80">
        <v>744.63699999999994</v>
      </c>
      <c r="BV63" s="80">
        <v>21.468</v>
      </c>
      <c r="BW63" s="80">
        <v>17.295000000000002</v>
      </c>
      <c r="BX63" s="80">
        <v>0</v>
      </c>
      <c r="BY63" s="80">
        <v>8.59</v>
      </c>
      <c r="BZ63" s="80">
        <v>0</v>
      </c>
      <c r="CA63" s="80">
        <v>0</v>
      </c>
      <c r="CB63" s="80">
        <v>0</v>
      </c>
      <c r="CC63" s="80">
        <v>0</v>
      </c>
    </row>
    <row r="64" spans="1:81">
      <c r="A64" s="80" t="s">
        <v>1719</v>
      </c>
      <c r="B64" s="80">
        <v>306</v>
      </c>
      <c r="C64" s="80">
        <v>18</v>
      </c>
      <c r="D64" s="80">
        <v>18</v>
      </c>
      <c r="E64" s="80">
        <v>2021</v>
      </c>
      <c r="F64" s="80" t="s">
        <v>75</v>
      </c>
      <c r="G64" s="174" t="s">
        <v>1701</v>
      </c>
      <c r="H64" s="80" t="s">
        <v>1702</v>
      </c>
      <c r="I64" s="177"/>
      <c r="J64" s="81">
        <v>506.77463134298966</v>
      </c>
      <c r="K64" s="81">
        <v>6.9540639547246883</v>
      </c>
      <c r="L64" s="81">
        <v>3.8641760217668408</v>
      </c>
      <c r="M64" s="81">
        <v>127.5687680209155</v>
      </c>
      <c r="N64" s="81">
        <v>95.599908741861952</v>
      </c>
      <c r="O64" s="81">
        <v>91.397370934869983</v>
      </c>
      <c r="P64" s="81">
        <v>66.183995527437546</v>
      </c>
      <c r="Q64" s="81">
        <v>6.5796578876319582</v>
      </c>
      <c r="R64" s="81">
        <v>4.1092842910448724</v>
      </c>
      <c r="S64" s="81">
        <v>0</v>
      </c>
      <c r="T64" s="82"/>
      <c r="U64" s="81">
        <v>31189171</v>
      </c>
      <c r="V64" s="81">
        <v>3457</v>
      </c>
      <c r="W64" s="81">
        <v>150</v>
      </c>
      <c r="X64" s="81">
        <v>41127</v>
      </c>
      <c r="Y64" s="81">
        <v>55937</v>
      </c>
      <c r="Z64" s="81">
        <v>67249</v>
      </c>
      <c r="AA64" s="81">
        <v>14561</v>
      </c>
      <c r="AB64" s="81">
        <v>110266</v>
      </c>
      <c r="AC64" s="81">
        <v>706014.99999999977</v>
      </c>
      <c r="AD64" s="81">
        <v>0</v>
      </c>
      <c r="AE64" s="82"/>
      <c r="AF64" s="81">
        <v>302488792.80915153</v>
      </c>
      <c r="AG64" s="81">
        <v>5792993.0146727618</v>
      </c>
      <c r="AH64" s="81">
        <v>866087.37745442323</v>
      </c>
      <c r="AI64" s="81">
        <v>245356252.35225499</v>
      </c>
      <c r="AJ64" s="81">
        <v>213344913.37628144</v>
      </c>
      <c r="AK64" s="81">
        <v>0</v>
      </c>
      <c r="AL64" s="81">
        <v>0</v>
      </c>
      <c r="AM64" s="81">
        <v>14473943.853015196</v>
      </c>
      <c r="AN64" s="81">
        <v>0</v>
      </c>
      <c r="AO64" s="81">
        <v>0</v>
      </c>
      <c r="AP64" s="82"/>
      <c r="AQ64" s="81">
        <v>3106</v>
      </c>
      <c r="AR64" s="81">
        <v>768</v>
      </c>
      <c r="AS64" s="81">
        <v>0</v>
      </c>
      <c r="AT64" s="81">
        <v>0</v>
      </c>
      <c r="AU64" s="81">
        <v>0</v>
      </c>
      <c r="AV64" s="81">
        <v>4</v>
      </c>
      <c r="AW64" s="81"/>
      <c r="AX64" s="82"/>
      <c r="AY64" s="81">
        <v>14619.089999999969</v>
      </c>
      <c r="AZ64" s="81">
        <v>96868.499999999927</v>
      </c>
      <c r="BA64" s="81">
        <v>0</v>
      </c>
      <c r="BB64" s="81">
        <v>0</v>
      </c>
      <c r="BC64" s="81">
        <v>0</v>
      </c>
      <c r="BD64" s="81">
        <v>106148</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1720</v>
      </c>
      <c r="B65" s="80">
        <v>306</v>
      </c>
      <c r="C65" s="80">
        <v>19</v>
      </c>
      <c r="D65" s="80">
        <v>18</v>
      </c>
      <c r="E65" s="80">
        <v>2022</v>
      </c>
      <c r="F65" s="80" t="s">
        <v>568</v>
      </c>
      <c r="G65" s="174" t="s">
        <v>1701</v>
      </c>
      <c r="H65" s="80" t="s">
        <v>1702</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3279</v>
      </c>
      <c r="AR65" s="81">
        <v>772</v>
      </c>
      <c r="AS65" s="81">
        <v>0</v>
      </c>
      <c r="AT65" s="81">
        <v>0</v>
      </c>
      <c r="AU65" s="81">
        <v>0</v>
      </c>
      <c r="AV65" s="81">
        <v>4</v>
      </c>
      <c r="AW65" s="81"/>
      <c r="AX65" s="82"/>
      <c r="AY65" s="81">
        <v>15651.579999999954</v>
      </c>
      <c r="AZ65" s="81">
        <v>96938.79999999993</v>
      </c>
      <c r="BA65" s="81">
        <v>0</v>
      </c>
      <c r="BB65" s="81">
        <v>0</v>
      </c>
      <c r="BC65" s="81">
        <v>0</v>
      </c>
      <c r="BD65" s="81">
        <v>106148</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1721</v>
      </c>
      <c r="B66" s="80">
        <v>477</v>
      </c>
      <c r="C66" s="80">
        <v>1</v>
      </c>
      <c r="D66" s="80">
        <v>29</v>
      </c>
      <c r="E66" s="80">
        <v>1990</v>
      </c>
      <c r="F66" s="80" t="s">
        <v>562</v>
      </c>
      <c r="G66" s="80" t="s">
        <v>1722</v>
      </c>
      <c r="H66" s="80" t="s">
        <v>1723</v>
      </c>
      <c r="I66" s="177"/>
      <c r="J66" s="81">
        <v>487.92051739070178</v>
      </c>
      <c r="K66" s="81">
        <v>3.6854910469908053</v>
      </c>
      <c r="L66" s="81">
        <v>8.8951461735374728</v>
      </c>
      <c r="M66" s="81">
        <v>38.420799729295801</v>
      </c>
      <c r="N66" s="81">
        <v>42.323840280498963</v>
      </c>
      <c r="O66" s="81">
        <v>45.092323612946259</v>
      </c>
      <c r="P66" s="81">
        <v>39.104473631817967</v>
      </c>
      <c r="Q66" s="81">
        <v>3.9762011307083074</v>
      </c>
      <c r="R66" s="81">
        <v>0</v>
      </c>
      <c r="S66" s="81">
        <v>5.0180794378579998</v>
      </c>
      <c r="T66" s="82"/>
      <c r="U66" s="81">
        <v>20473679</v>
      </c>
      <c r="V66" s="81">
        <v>1632</v>
      </c>
      <c r="W66" s="81">
        <v>93</v>
      </c>
      <c r="X66" s="81">
        <v>14306</v>
      </c>
      <c r="Y66" s="81">
        <v>18217</v>
      </c>
      <c r="Z66" s="81">
        <v>18547</v>
      </c>
      <c r="AA66" s="81">
        <v>9495</v>
      </c>
      <c r="AB66" s="81">
        <v>64560</v>
      </c>
      <c r="AC66" s="81">
        <v>0</v>
      </c>
      <c r="AD66" s="81">
        <v>5.0180794378579998</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1724</v>
      </c>
      <c r="B67" s="80">
        <v>478</v>
      </c>
      <c r="C67" s="80">
        <v>2</v>
      </c>
      <c r="D67" s="80">
        <v>29</v>
      </c>
      <c r="E67" s="80">
        <v>2005</v>
      </c>
      <c r="F67" s="80" t="s">
        <v>565</v>
      </c>
      <c r="G67" s="80" t="s">
        <v>1722</v>
      </c>
      <c r="H67" s="80" t="s">
        <v>1723</v>
      </c>
      <c r="I67" s="177"/>
      <c r="J67" s="81">
        <v>833.5282121766179</v>
      </c>
      <c r="K67" s="81">
        <v>2.7959325712533056</v>
      </c>
      <c r="L67" s="81">
        <v>13.413333980765836</v>
      </c>
      <c r="M67" s="81">
        <v>109.63668512353912</v>
      </c>
      <c r="N67" s="81">
        <v>104.86868888125632</v>
      </c>
      <c r="O67" s="81">
        <v>105.28902118468471</v>
      </c>
      <c r="P67" s="81">
        <v>52.765766189803081</v>
      </c>
      <c r="Q67" s="81">
        <v>6.6325106801518148</v>
      </c>
      <c r="R67" s="81">
        <v>0</v>
      </c>
      <c r="S67" s="81">
        <v>12.598862991920001</v>
      </c>
      <c r="T67" s="82"/>
      <c r="U67" s="81">
        <v>36962196</v>
      </c>
      <c r="V67" s="81">
        <v>1364</v>
      </c>
      <c r="W67" s="81">
        <v>120</v>
      </c>
      <c r="X67" s="81">
        <v>22297</v>
      </c>
      <c r="Y67" s="81">
        <v>39036</v>
      </c>
      <c r="Z67" s="81">
        <v>50114</v>
      </c>
      <c r="AA67" s="81">
        <v>10493</v>
      </c>
      <c r="AB67" s="81">
        <v>112578</v>
      </c>
      <c r="AC67" s="81">
        <v>0</v>
      </c>
      <c r="AD67" s="81">
        <v>12.598862991920001</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1725</v>
      </c>
      <c r="B68" s="80">
        <v>479</v>
      </c>
      <c r="C68" s="80">
        <v>3</v>
      </c>
      <c r="D68" s="80">
        <v>29</v>
      </c>
      <c r="E68" s="80">
        <v>2006</v>
      </c>
      <c r="F68" s="80" t="s">
        <v>566</v>
      </c>
      <c r="G68" s="80" t="s">
        <v>1722</v>
      </c>
      <c r="H68" s="80" t="s">
        <v>1723</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1726</v>
      </c>
      <c r="B69" s="80">
        <v>480</v>
      </c>
      <c r="C69" s="80">
        <v>4</v>
      </c>
      <c r="D69" s="80">
        <v>29</v>
      </c>
      <c r="E69" s="80">
        <v>2007</v>
      </c>
      <c r="F69" s="80" t="s">
        <v>567</v>
      </c>
      <c r="G69" s="80" t="s">
        <v>1722</v>
      </c>
      <c r="H69" s="80" t="s">
        <v>1723</v>
      </c>
      <c r="I69" s="177"/>
      <c r="J69" s="81">
        <v>948.31981091702642</v>
      </c>
      <c r="K69" s="81">
        <v>3.5508242048685505</v>
      </c>
      <c r="L69" s="81">
        <v>7.8177268746844559</v>
      </c>
      <c r="M69" s="81">
        <v>107.66519016261074</v>
      </c>
      <c r="N69" s="81">
        <v>115.0224639250691</v>
      </c>
      <c r="O69" s="81">
        <v>103.37894396165341</v>
      </c>
      <c r="P69" s="81">
        <v>54.195299468445555</v>
      </c>
      <c r="Q69" s="81">
        <v>7.0261856394362558</v>
      </c>
      <c r="R69" s="81">
        <v>0</v>
      </c>
      <c r="S69" s="81">
        <v>20.793446423500001</v>
      </c>
      <c r="T69" s="82"/>
      <c r="U69" s="81">
        <v>44904591</v>
      </c>
      <c r="V69" s="81">
        <v>1306</v>
      </c>
      <c r="W69" s="81">
        <v>92</v>
      </c>
      <c r="X69" s="81">
        <v>27982</v>
      </c>
      <c r="Y69" s="81">
        <v>40294</v>
      </c>
      <c r="Z69" s="81">
        <v>51151</v>
      </c>
      <c r="AA69" s="81">
        <v>10613</v>
      </c>
      <c r="AB69" s="81">
        <v>112953</v>
      </c>
      <c r="AC69" s="81">
        <v>0</v>
      </c>
      <c r="AD69" s="81">
        <v>20.793446423500001</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1727</v>
      </c>
      <c r="B70" s="80">
        <v>481</v>
      </c>
      <c r="C70" s="80">
        <v>5</v>
      </c>
      <c r="D70" s="80">
        <v>29</v>
      </c>
      <c r="E70" s="80">
        <v>2008</v>
      </c>
      <c r="F70" s="80" t="s">
        <v>84</v>
      </c>
      <c r="G70" s="80" t="s">
        <v>1722</v>
      </c>
      <c r="H70" s="80" t="s">
        <v>1723</v>
      </c>
      <c r="I70" s="177"/>
      <c r="J70" s="81">
        <v>809.45054130242647</v>
      </c>
      <c r="K70" s="81">
        <v>2.7858614968927791</v>
      </c>
      <c r="L70" s="81">
        <v>7.052689890970445</v>
      </c>
      <c r="M70" s="81">
        <v>117.90373052874645</v>
      </c>
      <c r="N70" s="81">
        <v>104.77717397089046</v>
      </c>
      <c r="O70" s="81">
        <v>101.04702408055282</v>
      </c>
      <c r="P70" s="81">
        <v>51.440375914289689</v>
      </c>
      <c r="Q70" s="81">
        <v>6.9266724526366055</v>
      </c>
      <c r="R70" s="81">
        <v>0</v>
      </c>
      <c r="S70" s="81">
        <v>14.415200939999998</v>
      </c>
      <c r="T70" s="82"/>
      <c r="U70" s="81">
        <v>43237462</v>
      </c>
      <c r="V70" s="81">
        <v>1306</v>
      </c>
      <c r="W70" s="81">
        <v>92</v>
      </c>
      <c r="X70" s="81">
        <v>27982</v>
      </c>
      <c r="Y70" s="81">
        <v>40988</v>
      </c>
      <c r="Z70" s="81">
        <v>51752</v>
      </c>
      <c r="AA70" s="81">
        <v>10085</v>
      </c>
      <c r="AB70" s="81">
        <v>113183</v>
      </c>
      <c r="AC70" s="81">
        <v>0</v>
      </c>
      <c r="AD70" s="81">
        <v>14.415200939999998</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1728</v>
      </c>
      <c r="B71" s="80">
        <v>482</v>
      </c>
      <c r="C71" s="80">
        <v>6</v>
      </c>
      <c r="D71" s="80">
        <v>29</v>
      </c>
      <c r="E71" s="80">
        <v>2009</v>
      </c>
      <c r="F71" s="80" t="s">
        <v>85</v>
      </c>
      <c r="G71" s="80" t="s">
        <v>1722</v>
      </c>
      <c r="H71" s="80" t="s">
        <v>1723</v>
      </c>
      <c r="I71" s="177"/>
      <c r="J71" s="81">
        <v>777.58964043172534</v>
      </c>
      <c r="K71" s="81">
        <v>2.1898018779277413</v>
      </c>
      <c r="L71" s="81">
        <v>7.6793865496110767</v>
      </c>
      <c r="M71" s="81">
        <v>101.41122369753352</v>
      </c>
      <c r="N71" s="81">
        <v>93.131848045876765</v>
      </c>
      <c r="O71" s="81">
        <v>103.46878905875224</v>
      </c>
      <c r="P71" s="81">
        <v>48.26359011657334</v>
      </c>
      <c r="Q71" s="81">
        <v>6.6143991790123557</v>
      </c>
      <c r="R71" s="81">
        <v>0</v>
      </c>
      <c r="S71" s="81">
        <v>17.806163123840001</v>
      </c>
      <c r="T71" s="82"/>
      <c r="U71" s="81">
        <v>36709932</v>
      </c>
      <c r="V71" s="81">
        <v>1402</v>
      </c>
      <c r="W71" s="81">
        <v>120</v>
      </c>
      <c r="X71" s="81">
        <v>29700</v>
      </c>
      <c r="Y71" s="81">
        <v>41669</v>
      </c>
      <c r="Z71" s="81">
        <v>52306</v>
      </c>
      <c r="AA71" s="81">
        <v>9714</v>
      </c>
      <c r="AB71" s="81">
        <v>113458</v>
      </c>
      <c r="AC71" s="81">
        <v>0</v>
      </c>
      <c r="AD71" s="81">
        <v>17.806163123840001</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44.087999999999994</v>
      </c>
      <c r="BJ71" s="81">
        <v>0</v>
      </c>
      <c r="BK71" s="81">
        <v>33.567</v>
      </c>
      <c r="BL71" s="81">
        <v>0</v>
      </c>
      <c r="BM71" s="82"/>
      <c r="BN71" s="81">
        <v>0</v>
      </c>
      <c r="BO71" s="81">
        <v>0</v>
      </c>
      <c r="BP71" s="81">
        <v>10</v>
      </c>
      <c r="BQ71" s="81">
        <v>0</v>
      </c>
      <c r="BR71" s="81">
        <v>6</v>
      </c>
      <c r="BS71" s="81">
        <v>0</v>
      </c>
      <c r="BT71"/>
      <c r="BU71" s="80"/>
      <c r="BV71" s="80"/>
      <c r="BW71" s="80"/>
      <c r="BX71" s="80"/>
      <c r="BY71" s="80"/>
      <c r="BZ71" s="80"/>
      <c r="CA71" s="80"/>
      <c r="CB71" s="80"/>
      <c r="CC71" s="80"/>
    </row>
    <row r="72" spans="1:81">
      <c r="A72" s="80" t="s">
        <v>1729</v>
      </c>
      <c r="B72" s="80">
        <v>483</v>
      </c>
      <c r="C72" s="80">
        <v>7</v>
      </c>
      <c r="D72" s="80">
        <v>29</v>
      </c>
      <c r="E72" s="80">
        <v>2010</v>
      </c>
      <c r="F72" s="80" t="s">
        <v>86</v>
      </c>
      <c r="G72" s="80" t="s">
        <v>1722</v>
      </c>
      <c r="H72" s="80" t="s">
        <v>1723</v>
      </c>
      <c r="I72" s="177"/>
      <c r="J72" s="81">
        <v>960.21025949755347</v>
      </c>
      <c r="K72" s="81">
        <v>3.0689464847450849</v>
      </c>
      <c r="L72" s="81">
        <v>7.1430131242985118</v>
      </c>
      <c r="M72" s="81">
        <v>111.37125248422996</v>
      </c>
      <c r="N72" s="81">
        <v>102.40458057172356</v>
      </c>
      <c r="O72" s="81">
        <v>104.07316102697833</v>
      </c>
      <c r="P72" s="81">
        <v>48.648797788689166</v>
      </c>
      <c r="Q72" s="81">
        <v>6.9250146002064294</v>
      </c>
      <c r="R72" s="81">
        <v>0</v>
      </c>
      <c r="S72" s="81">
        <v>11.912434345019999</v>
      </c>
      <c r="T72" s="82"/>
      <c r="U72" s="81">
        <v>44250169</v>
      </c>
      <c r="V72" s="81">
        <v>1402</v>
      </c>
      <c r="W72" s="81">
        <v>120</v>
      </c>
      <c r="X72" s="81">
        <v>29700</v>
      </c>
      <c r="Y72" s="81">
        <v>42275</v>
      </c>
      <c r="Z72" s="81">
        <v>52856</v>
      </c>
      <c r="AA72" s="81">
        <v>9547</v>
      </c>
      <c r="AB72" s="81">
        <v>113821</v>
      </c>
      <c r="AC72" s="81">
        <v>0</v>
      </c>
      <c r="AD72" s="81">
        <v>11.912434345019999</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42.216000000000001</v>
      </c>
      <c r="BJ72" s="81">
        <v>0</v>
      </c>
      <c r="BK72" s="81">
        <v>27.356000000000002</v>
      </c>
      <c r="BL72" s="81">
        <v>0</v>
      </c>
      <c r="BM72" s="82"/>
      <c r="BN72" s="81">
        <v>0</v>
      </c>
      <c r="BO72" s="81">
        <v>0</v>
      </c>
      <c r="BP72" s="81">
        <v>10</v>
      </c>
      <c r="BQ72" s="81">
        <v>0</v>
      </c>
      <c r="BR72" s="81">
        <v>5</v>
      </c>
      <c r="BS72" s="81">
        <v>0</v>
      </c>
      <c r="BT72"/>
      <c r="BU72" s="80">
        <v>57.146000000000001</v>
      </c>
      <c r="BV72" s="80">
        <v>12.426</v>
      </c>
      <c r="BW72" s="80">
        <v>0</v>
      </c>
      <c r="BX72" s="80">
        <v>0</v>
      </c>
      <c r="BY72" s="80">
        <v>0</v>
      </c>
      <c r="BZ72" s="80">
        <v>0</v>
      </c>
      <c r="CA72" s="80">
        <v>0</v>
      </c>
      <c r="CB72" s="80">
        <v>0</v>
      </c>
      <c r="CC72" s="80">
        <v>0</v>
      </c>
    </row>
    <row r="73" spans="1:81">
      <c r="A73" s="80" t="s">
        <v>1730</v>
      </c>
      <c r="B73" s="80">
        <v>484</v>
      </c>
      <c r="C73" s="80">
        <v>8</v>
      </c>
      <c r="D73" s="80">
        <v>29</v>
      </c>
      <c r="E73" s="80">
        <v>2011</v>
      </c>
      <c r="F73" s="80" t="s">
        <v>87</v>
      </c>
      <c r="G73" s="80" t="s">
        <v>1722</v>
      </c>
      <c r="H73" s="80" t="s">
        <v>1723</v>
      </c>
      <c r="I73" s="177"/>
      <c r="J73" s="81">
        <v>1165.9767221374118</v>
      </c>
      <c r="K73" s="81">
        <v>3.2322996851479378</v>
      </c>
      <c r="L73" s="81">
        <v>5.4396573088148399</v>
      </c>
      <c r="M73" s="81">
        <v>139.66818798926042</v>
      </c>
      <c r="N73" s="81">
        <v>125.55398693401717</v>
      </c>
      <c r="O73" s="81">
        <v>103.47903380465571</v>
      </c>
      <c r="P73" s="81">
        <v>46.228489810641868</v>
      </c>
      <c r="Q73" s="81">
        <v>7.9851694816980467</v>
      </c>
      <c r="R73" s="81">
        <v>0</v>
      </c>
      <c r="S73" s="81">
        <v>15.921018496079997</v>
      </c>
      <c r="T73" s="82"/>
      <c r="U73" s="81">
        <v>52357497</v>
      </c>
      <c r="V73" s="81">
        <v>1402</v>
      </c>
      <c r="W73" s="81">
        <v>120</v>
      </c>
      <c r="X73" s="81">
        <v>29700</v>
      </c>
      <c r="Y73" s="81">
        <v>42868</v>
      </c>
      <c r="Z73" s="81">
        <v>53696</v>
      </c>
      <c r="AA73" s="81">
        <v>9342</v>
      </c>
      <c r="AB73" s="81">
        <v>113784</v>
      </c>
      <c r="AC73" s="81">
        <v>0</v>
      </c>
      <c r="AD73" s="81">
        <v>15.921018496079997</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46.801000000000002</v>
      </c>
      <c r="BJ73" s="81">
        <v>0</v>
      </c>
      <c r="BK73" s="81">
        <v>25.286999999999999</v>
      </c>
      <c r="BL73" s="81">
        <v>0</v>
      </c>
      <c r="BM73" s="82"/>
      <c r="BN73" s="81">
        <v>0</v>
      </c>
      <c r="BO73" s="81">
        <v>0</v>
      </c>
      <c r="BP73" s="81">
        <v>11</v>
      </c>
      <c r="BQ73" s="81">
        <v>0</v>
      </c>
      <c r="BR73" s="81">
        <v>5</v>
      </c>
      <c r="BS73" s="81">
        <v>0</v>
      </c>
      <c r="BT73"/>
      <c r="BU73" s="80">
        <v>60.121000000000002</v>
      </c>
      <c r="BV73" s="80">
        <v>11.967000000000001</v>
      </c>
      <c r="BW73" s="80">
        <v>0</v>
      </c>
      <c r="BX73" s="80">
        <v>0</v>
      </c>
      <c r="BY73" s="80">
        <v>0</v>
      </c>
      <c r="BZ73" s="80">
        <v>0</v>
      </c>
      <c r="CA73" s="80">
        <v>0</v>
      </c>
      <c r="CB73" s="80">
        <v>0</v>
      </c>
      <c r="CC73" s="80">
        <v>0</v>
      </c>
    </row>
    <row r="74" spans="1:81">
      <c r="A74" s="80" t="s">
        <v>1731</v>
      </c>
      <c r="B74" s="80">
        <v>485</v>
      </c>
      <c r="C74" s="80">
        <v>9</v>
      </c>
      <c r="D74" s="80">
        <v>29</v>
      </c>
      <c r="E74" s="80">
        <v>2012</v>
      </c>
      <c r="F74" s="80" t="s">
        <v>88</v>
      </c>
      <c r="G74" s="80" t="s">
        <v>1722</v>
      </c>
      <c r="H74" s="80" t="s">
        <v>1723</v>
      </c>
      <c r="I74" s="177"/>
      <c r="J74" s="81">
        <v>1183.4622237951405</v>
      </c>
      <c r="K74" s="81">
        <v>3.0464861095073572</v>
      </c>
      <c r="L74" s="81">
        <v>5.3349370100612115</v>
      </c>
      <c r="M74" s="81">
        <v>148.471105651594</v>
      </c>
      <c r="N74" s="81">
        <v>129.40918798690322</v>
      </c>
      <c r="O74" s="81">
        <v>104.00311114431973</v>
      </c>
      <c r="P74" s="81">
        <v>45.366798183411056</v>
      </c>
      <c r="Q74" s="81">
        <v>8.7517903496855745</v>
      </c>
      <c r="R74" s="81">
        <v>0</v>
      </c>
      <c r="S74" s="81">
        <v>16.795761368100003</v>
      </c>
      <c r="T74" s="82"/>
      <c r="U74" s="81">
        <v>51959770</v>
      </c>
      <c r="V74" s="81">
        <v>1402</v>
      </c>
      <c r="W74" s="81">
        <v>120</v>
      </c>
      <c r="X74" s="81">
        <v>29700</v>
      </c>
      <c r="Y74" s="81">
        <v>44021</v>
      </c>
      <c r="Z74" s="81">
        <v>54396</v>
      </c>
      <c r="AA74" s="81">
        <v>9116</v>
      </c>
      <c r="AB74" s="81">
        <v>114782</v>
      </c>
      <c r="AC74" s="81">
        <v>0</v>
      </c>
      <c r="AD74" s="81">
        <v>16.795761368100003</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59.680999999999997</v>
      </c>
      <c r="BJ74" s="81">
        <v>0</v>
      </c>
      <c r="BK74" s="81">
        <v>32.071579999999997</v>
      </c>
      <c r="BL74" s="81">
        <v>0</v>
      </c>
      <c r="BM74" s="82"/>
      <c r="BN74" s="81">
        <v>0</v>
      </c>
      <c r="BO74" s="81">
        <v>0</v>
      </c>
      <c r="BP74" s="81">
        <v>12</v>
      </c>
      <c r="BQ74" s="81">
        <v>0</v>
      </c>
      <c r="BR74" s="81">
        <v>6</v>
      </c>
      <c r="BS74" s="81">
        <v>0</v>
      </c>
      <c r="BT74"/>
      <c r="BU74" s="80">
        <v>79.353579999999994</v>
      </c>
      <c r="BV74" s="80">
        <v>12.398999999999999</v>
      </c>
      <c r="BW74" s="80">
        <v>0</v>
      </c>
      <c r="BX74" s="80">
        <v>0</v>
      </c>
      <c r="BY74" s="80">
        <v>0</v>
      </c>
      <c r="BZ74" s="80">
        <v>0</v>
      </c>
      <c r="CA74" s="80">
        <v>0</v>
      </c>
      <c r="CB74" s="80">
        <v>0</v>
      </c>
      <c r="CC74" s="80">
        <v>0</v>
      </c>
    </row>
    <row r="75" spans="1:81">
      <c r="A75" s="80" t="s">
        <v>1732</v>
      </c>
      <c r="B75" s="80">
        <v>486</v>
      </c>
      <c r="C75" s="80">
        <v>10</v>
      </c>
      <c r="D75" s="80">
        <v>29</v>
      </c>
      <c r="E75" s="80">
        <v>2013</v>
      </c>
      <c r="F75" s="80" t="s">
        <v>89</v>
      </c>
      <c r="G75" s="80" t="s">
        <v>1722</v>
      </c>
      <c r="H75" s="80" t="s">
        <v>1723</v>
      </c>
      <c r="I75" s="177"/>
      <c r="J75" s="81">
        <v>1133.5397764563918</v>
      </c>
      <c r="K75" s="81">
        <v>2.6069268076333607</v>
      </c>
      <c r="L75" s="81">
        <v>5.3285785915262833</v>
      </c>
      <c r="M75" s="81">
        <v>145.12691176760049</v>
      </c>
      <c r="N75" s="81">
        <v>140.92260579508218</v>
      </c>
      <c r="O75" s="81">
        <v>100.95084501878321</v>
      </c>
      <c r="P75" s="81">
        <v>44.863361301260454</v>
      </c>
      <c r="Q75" s="81">
        <v>8.8859084895136888</v>
      </c>
      <c r="R75" s="81">
        <v>0</v>
      </c>
      <c r="S75" s="81">
        <v>17.957169466499995</v>
      </c>
      <c r="T75" s="82"/>
      <c r="U75" s="81">
        <v>46350670</v>
      </c>
      <c r="V75" s="81">
        <v>1402</v>
      </c>
      <c r="W75" s="81">
        <v>120</v>
      </c>
      <c r="X75" s="81">
        <v>29700</v>
      </c>
      <c r="Y75" s="81">
        <v>44368</v>
      </c>
      <c r="Z75" s="81">
        <v>55157</v>
      </c>
      <c r="AA75" s="81">
        <v>8981</v>
      </c>
      <c r="AB75" s="81">
        <v>114870</v>
      </c>
      <c r="AC75" s="81">
        <v>0</v>
      </c>
      <c r="AD75" s="81">
        <v>17.957169466499995</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77.003</v>
      </c>
      <c r="BJ75" s="81">
        <v>0</v>
      </c>
      <c r="BK75" s="81">
        <v>30.948999999999998</v>
      </c>
      <c r="BL75" s="81">
        <v>0</v>
      </c>
      <c r="BM75" s="82"/>
      <c r="BN75" s="81">
        <v>0</v>
      </c>
      <c r="BO75" s="81">
        <v>0</v>
      </c>
      <c r="BP75" s="81">
        <v>13</v>
      </c>
      <c r="BQ75" s="81">
        <v>0</v>
      </c>
      <c r="BR75" s="81">
        <v>5</v>
      </c>
      <c r="BS75" s="81">
        <v>0</v>
      </c>
      <c r="BT75"/>
      <c r="BU75" s="80">
        <v>92.912999999999997</v>
      </c>
      <c r="BV75" s="80">
        <v>15.039</v>
      </c>
      <c r="BW75" s="80">
        <v>0</v>
      </c>
      <c r="BX75" s="80">
        <v>0</v>
      </c>
      <c r="BY75" s="80">
        <v>0</v>
      </c>
      <c r="BZ75" s="80">
        <v>0</v>
      </c>
      <c r="CA75" s="80">
        <v>0</v>
      </c>
      <c r="CB75" s="80">
        <v>0</v>
      </c>
      <c r="CC75" s="80">
        <v>0</v>
      </c>
    </row>
    <row r="76" spans="1:81">
      <c r="A76" s="80" t="s">
        <v>1733</v>
      </c>
      <c r="B76" s="80">
        <v>487</v>
      </c>
      <c r="C76" s="80">
        <v>11</v>
      </c>
      <c r="D76" s="80">
        <v>29</v>
      </c>
      <c r="E76" s="80">
        <v>2014</v>
      </c>
      <c r="F76" s="80" t="s">
        <v>90</v>
      </c>
      <c r="G76" s="80" t="s">
        <v>1722</v>
      </c>
      <c r="H76" s="80" t="s">
        <v>1723</v>
      </c>
      <c r="I76" s="177"/>
      <c r="J76" s="81">
        <v>1209.0199804046222</v>
      </c>
      <c r="K76" s="81">
        <v>2.6032176017577866</v>
      </c>
      <c r="L76" s="81">
        <v>7.8333476913734277</v>
      </c>
      <c r="M76" s="81">
        <v>161.39857039354115</v>
      </c>
      <c r="N76" s="81">
        <v>126.49430791740038</v>
      </c>
      <c r="O76" s="81">
        <v>96.971387377984286</v>
      </c>
      <c r="P76" s="81">
        <v>44.780354715850443</v>
      </c>
      <c r="Q76" s="81">
        <v>8.5076667550847844</v>
      </c>
      <c r="R76" s="81">
        <v>0</v>
      </c>
      <c r="S76" s="81">
        <v>15.299788858200001</v>
      </c>
      <c r="T76" s="82"/>
      <c r="U76" s="81">
        <v>53412913</v>
      </c>
      <c r="V76" s="81">
        <v>1144</v>
      </c>
      <c r="W76" s="81">
        <v>170</v>
      </c>
      <c r="X76" s="81">
        <v>30635</v>
      </c>
      <c r="Y76" s="81">
        <v>44521</v>
      </c>
      <c r="Z76" s="81">
        <v>55802</v>
      </c>
      <c r="AA76" s="81">
        <v>8918</v>
      </c>
      <c r="AB76" s="81">
        <v>114628</v>
      </c>
      <c r="AC76" s="81">
        <v>0</v>
      </c>
      <c r="AD76" s="81">
        <v>15.299788858200001</v>
      </c>
      <c r="AE76" s="82"/>
      <c r="AF76" s="81">
        <v>478875952.06618118</v>
      </c>
      <c r="AG76" s="81">
        <v>2220999.792070555</v>
      </c>
      <c r="AH76" s="81">
        <v>1694023.0717706159</v>
      </c>
      <c r="AI76" s="81">
        <v>216298443.80579981</v>
      </c>
      <c r="AJ76" s="81">
        <v>174726875.1389842</v>
      </c>
      <c r="AK76" s="81">
        <v>0</v>
      </c>
      <c r="AL76" s="81">
        <v>0</v>
      </c>
      <c r="AM76" s="81">
        <v>15736711.4891547</v>
      </c>
      <c r="AN76" s="81">
        <v>0</v>
      </c>
      <c r="AO76" s="81">
        <v>0</v>
      </c>
      <c r="AP76" s="82"/>
      <c r="AQ76" s="81">
        <v>2903</v>
      </c>
      <c r="AR76" s="81">
        <v>238</v>
      </c>
      <c r="AS76" s="81">
        <v>0</v>
      </c>
      <c r="AT76" s="81">
        <v>0</v>
      </c>
      <c r="AU76" s="81">
        <v>0</v>
      </c>
      <c r="AV76" s="81">
        <v>0</v>
      </c>
      <c r="AW76" s="81" t="s">
        <v>564</v>
      </c>
      <c r="AX76" s="82"/>
      <c r="AY76" s="81">
        <v>10478.299999999999</v>
      </c>
      <c r="AZ76" s="81">
        <v>21529</v>
      </c>
      <c r="BA76" s="81">
        <v>0</v>
      </c>
      <c r="BB76" s="81">
        <v>0</v>
      </c>
      <c r="BC76" s="81">
        <v>0</v>
      </c>
      <c r="BD76" s="81">
        <v>0</v>
      </c>
      <c r="BE76" s="81" t="s">
        <v>564</v>
      </c>
      <c r="BF76" s="82"/>
      <c r="BG76" s="81">
        <v>0</v>
      </c>
      <c r="BH76" s="81">
        <v>0</v>
      </c>
      <c r="BI76" s="81">
        <v>78.233000000000004</v>
      </c>
      <c r="BJ76" s="81">
        <v>0</v>
      </c>
      <c r="BK76" s="81">
        <v>35.041000000000004</v>
      </c>
      <c r="BL76" s="81">
        <v>0</v>
      </c>
      <c r="BM76" s="82"/>
      <c r="BN76" s="81">
        <v>0</v>
      </c>
      <c r="BO76" s="81">
        <v>0</v>
      </c>
      <c r="BP76" s="81">
        <v>13</v>
      </c>
      <c r="BQ76" s="81">
        <v>0</v>
      </c>
      <c r="BR76" s="81">
        <v>6</v>
      </c>
      <c r="BS76" s="81">
        <v>0</v>
      </c>
      <c r="BT76"/>
      <c r="BU76" s="80">
        <v>99.769000000000005</v>
      </c>
      <c r="BV76" s="80">
        <v>13.505000000000001</v>
      </c>
      <c r="BW76" s="80">
        <v>0</v>
      </c>
      <c r="BX76" s="80">
        <v>0</v>
      </c>
      <c r="BY76" s="80">
        <v>0</v>
      </c>
      <c r="BZ76" s="80">
        <v>0</v>
      </c>
      <c r="CA76" s="80">
        <v>0</v>
      </c>
      <c r="CB76" s="80">
        <v>0</v>
      </c>
      <c r="CC76" s="80">
        <v>0</v>
      </c>
    </row>
    <row r="77" spans="1:81">
      <c r="A77" s="80" t="s">
        <v>1734</v>
      </c>
      <c r="B77" s="80">
        <v>488</v>
      </c>
      <c r="C77" s="80">
        <v>12</v>
      </c>
      <c r="D77" s="80">
        <v>29</v>
      </c>
      <c r="E77" s="80">
        <v>2015</v>
      </c>
      <c r="F77" s="80" t="s">
        <v>91</v>
      </c>
      <c r="G77" s="80" t="s">
        <v>1722</v>
      </c>
      <c r="H77" s="80" t="s">
        <v>1723</v>
      </c>
      <c r="I77" s="177"/>
      <c r="J77" s="81">
        <v>1209.9770874153587</v>
      </c>
      <c r="K77" s="81">
        <v>2.5061857287345783</v>
      </c>
      <c r="L77" s="81">
        <v>9.1715920677397644</v>
      </c>
      <c r="M77" s="81">
        <v>149.80622370943507</v>
      </c>
      <c r="N77" s="81">
        <v>116.42639685759758</v>
      </c>
      <c r="O77" s="81">
        <v>96.052891853095375</v>
      </c>
      <c r="P77" s="81">
        <v>44.599500927636988</v>
      </c>
      <c r="Q77" s="81">
        <v>8.2826638660470611</v>
      </c>
      <c r="R77" s="81">
        <v>0</v>
      </c>
      <c r="S77" s="81">
        <v>15.220586628400001</v>
      </c>
      <c r="T77" s="82"/>
      <c r="U77" s="81">
        <v>57260212</v>
      </c>
      <c r="V77" s="81">
        <v>1144</v>
      </c>
      <c r="W77" s="81">
        <v>170</v>
      </c>
      <c r="X77" s="81">
        <v>30635</v>
      </c>
      <c r="Y77" s="81">
        <v>44889</v>
      </c>
      <c r="Z77" s="81">
        <v>55806</v>
      </c>
      <c r="AA77" s="81">
        <v>8875</v>
      </c>
      <c r="AB77" s="81">
        <v>113996</v>
      </c>
      <c r="AC77" s="81">
        <v>0</v>
      </c>
      <c r="AD77" s="81">
        <v>15.220586628400001</v>
      </c>
      <c r="AE77" s="82"/>
      <c r="AF77" s="81">
        <v>481413189.93901837</v>
      </c>
      <c r="AG77" s="81">
        <v>1988783.7448964529</v>
      </c>
      <c r="AH77" s="81">
        <v>1766241.287118803</v>
      </c>
      <c r="AI77" s="81">
        <v>204692827.47651035</v>
      </c>
      <c r="AJ77" s="81">
        <v>164318884.61511293</v>
      </c>
      <c r="AK77" s="81">
        <v>0</v>
      </c>
      <c r="AL77" s="81">
        <v>0</v>
      </c>
      <c r="AM77" s="81">
        <v>15622673.604765268</v>
      </c>
      <c r="AN77" s="81">
        <v>0</v>
      </c>
      <c r="AO77" s="81">
        <v>0</v>
      </c>
      <c r="AP77" s="82"/>
      <c r="AQ77" s="81">
        <v>3156</v>
      </c>
      <c r="AR77" s="81">
        <v>323</v>
      </c>
      <c r="AS77" s="81">
        <v>0</v>
      </c>
      <c r="AT77" s="81">
        <v>0</v>
      </c>
      <c r="AU77" s="81">
        <v>0</v>
      </c>
      <c r="AV77" s="81">
        <v>0</v>
      </c>
      <c r="AW77" s="81" t="s">
        <v>564</v>
      </c>
      <c r="AX77" s="82"/>
      <c r="AY77" s="81">
        <v>11492.5</v>
      </c>
      <c r="AZ77" s="81">
        <v>37405.599999999999</v>
      </c>
      <c r="BA77" s="81">
        <v>0</v>
      </c>
      <c r="BB77" s="81">
        <v>0</v>
      </c>
      <c r="BC77" s="81">
        <v>0</v>
      </c>
      <c r="BD77" s="81">
        <v>0</v>
      </c>
      <c r="BE77" s="81" t="s">
        <v>564</v>
      </c>
      <c r="BF77" s="82"/>
      <c r="BG77" s="81">
        <v>0</v>
      </c>
      <c r="BH77" s="81">
        <v>0</v>
      </c>
      <c r="BI77" s="81">
        <v>67.441999999999993</v>
      </c>
      <c r="BJ77" s="81">
        <v>0</v>
      </c>
      <c r="BK77" s="81">
        <v>47.027999999999999</v>
      </c>
      <c r="BL77" s="81">
        <v>0</v>
      </c>
      <c r="BM77" s="82"/>
      <c r="BN77" s="81">
        <v>0</v>
      </c>
      <c r="BO77" s="81">
        <v>0</v>
      </c>
      <c r="BP77" s="81">
        <v>12</v>
      </c>
      <c r="BQ77" s="81">
        <v>0</v>
      </c>
      <c r="BR77" s="81">
        <v>7</v>
      </c>
      <c r="BS77" s="81">
        <v>0</v>
      </c>
      <c r="BT77"/>
      <c r="BU77" s="80">
        <v>101.42400000000001</v>
      </c>
      <c r="BV77" s="80">
        <v>13.045999999999999</v>
      </c>
      <c r="BW77" s="80">
        <v>0</v>
      </c>
      <c r="BX77" s="80">
        <v>0</v>
      </c>
      <c r="BY77" s="80">
        <v>0</v>
      </c>
      <c r="BZ77" s="80">
        <v>0</v>
      </c>
      <c r="CA77" s="80">
        <v>0</v>
      </c>
      <c r="CB77" s="80">
        <v>0</v>
      </c>
      <c r="CC77" s="80">
        <v>0</v>
      </c>
    </row>
    <row r="78" spans="1:81">
      <c r="A78" s="80" t="s">
        <v>1735</v>
      </c>
      <c r="B78" s="80">
        <v>489</v>
      </c>
      <c r="C78" s="80">
        <v>13</v>
      </c>
      <c r="D78" s="80">
        <v>29</v>
      </c>
      <c r="E78" s="80">
        <v>2016</v>
      </c>
      <c r="F78" s="80" t="s">
        <v>92</v>
      </c>
      <c r="G78" s="80" t="s">
        <v>1722</v>
      </c>
      <c r="H78" s="80" t="s">
        <v>1723</v>
      </c>
      <c r="I78" s="177"/>
      <c r="J78" s="81">
        <v>1253.3094645762733</v>
      </c>
      <c r="K78" s="81">
        <v>2.3833422342500485</v>
      </c>
      <c r="L78" s="81">
        <v>9.0486228181037465</v>
      </c>
      <c r="M78" s="81">
        <v>135.25675501658745</v>
      </c>
      <c r="N78" s="81">
        <v>107.77226871203274</v>
      </c>
      <c r="O78" s="81">
        <v>95.60060118706555</v>
      </c>
      <c r="P78" s="81">
        <v>43.660475299469617</v>
      </c>
      <c r="Q78" s="81">
        <v>8.0375009773115238</v>
      </c>
      <c r="R78" s="81">
        <v>0</v>
      </c>
      <c r="S78" s="81">
        <v>18.71220842368</v>
      </c>
      <c r="T78" s="82"/>
      <c r="U78" s="81">
        <v>59427896</v>
      </c>
      <c r="V78" s="81">
        <v>1144</v>
      </c>
      <c r="W78" s="81">
        <v>170</v>
      </c>
      <c r="X78" s="81">
        <v>30635</v>
      </c>
      <c r="Y78" s="81">
        <v>45397</v>
      </c>
      <c r="Z78" s="81">
        <v>56226</v>
      </c>
      <c r="AA78" s="81">
        <v>8986</v>
      </c>
      <c r="AB78" s="81">
        <v>113794</v>
      </c>
      <c r="AC78" s="81">
        <v>0</v>
      </c>
      <c r="AD78" s="81">
        <v>18.71220842368</v>
      </c>
      <c r="AE78" s="82"/>
      <c r="AF78" s="81">
        <v>498253570.29080522</v>
      </c>
      <c r="AG78" s="81">
        <v>1796669.176698081</v>
      </c>
      <c r="AH78" s="81">
        <v>1273306.107007361</v>
      </c>
      <c r="AI78" s="81">
        <v>203153167.63388431</v>
      </c>
      <c r="AJ78" s="81">
        <v>146962254.2887823</v>
      </c>
      <c r="AK78" s="81">
        <v>0</v>
      </c>
      <c r="AL78" s="81">
        <v>0</v>
      </c>
      <c r="AM78" s="81">
        <v>15607106.12946026</v>
      </c>
      <c r="AN78" s="81">
        <v>0</v>
      </c>
      <c r="AO78" s="81">
        <v>0</v>
      </c>
      <c r="AP78" s="82"/>
      <c r="AQ78" s="81">
        <v>3413</v>
      </c>
      <c r="AR78" s="81">
        <v>382</v>
      </c>
      <c r="AS78" s="81">
        <v>0</v>
      </c>
      <c r="AT78" s="81">
        <v>1</v>
      </c>
      <c r="AU78" s="81">
        <v>0</v>
      </c>
      <c r="AV78" s="81">
        <v>0</v>
      </c>
      <c r="AW78" s="81" t="s">
        <v>564</v>
      </c>
      <c r="AX78" s="82"/>
      <c r="AY78" s="81">
        <v>12597.1</v>
      </c>
      <c r="AZ78" s="81">
        <v>42405.1</v>
      </c>
      <c r="BA78" s="81">
        <v>0</v>
      </c>
      <c r="BB78" s="81">
        <v>199</v>
      </c>
      <c r="BC78" s="81">
        <v>0</v>
      </c>
      <c r="BD78" s="81">
        <v>0</v>
      </c>
      <c r="BE78" s="81" t="s">
        <v>564</v>
      </c>
      <c r="BF78" s="82"/>
      <c r="BG78" s="81">
        <v>0</v>
      </c>
      <c r="BH78" s="81">
        <v>0</v>
      </c>
      <c r="BI78" s="81">
        <v>69.171000000000006</v>
      </c>
      <c r="BJ78" s="81">
        <v>0</v>
      </c>
      <c r="BK78" s="81">
        <v>50.66</v>
      </c>
      <c r="BL78" s="81">
        <v>0</v>
      </c>
      <c r="BM78" s="82"/>
      <c r="BN78" s="81">
        <v>0</v>
      </c>
      <c r="BO78" s="81">
        <v>0</v>
      </c>
      <c r="BP78" s="81">
        <v>13</v>
      </c>
      <c r="BQ78" s="81">
        <v>0</v>
      </c>
      <c r="BR78" s="81">
        <v>7</v>
      </c>
      <c r="BS78" s="81">
        <v>0</v>
      </c>
      <c r="BT78"/>
      <c r="BU78" s="80">
        <v>102.688</v>
      </c>
      <c r="BV78" s="80">
        <v>17.143000000000001</v>
      </c>
      <c r="BW78" s="80">
        <v>0</v>
      </c>
      <c r="BX78" s="80">
        <v>0</v>
      </c>
      <c r="BY78" s="80">
        <v>0</v>
      </c>
      <c r="BZ78" s="80">
        <v>0</v>
      </c>
      <c r="CA78" s="80">
        <v>0</v>
      </c>
      <c r="CB78" s="80">
        <v>0</v>
      </c>
      <c r="CC78" s="80">
        <v>0</v>
      </c>
    </row>
    <row r="79" spans="1:81">
      <c r="A79" s="80" t="s">
        <v>1736</v>
      </c>
      <c r="B79" s="80">
        <v>490</v>
      </c>
      <c r="C79" s="80">
        <v>14</v>
      </c>
      <c r="D79" s="80">
        <v>29</v>
      </c>
      <c r="E79" s="80">
        <v>2017</v>
      </c>
      <c r="F79" s="80" t="s">
        <v>71</v>
      </c>
      <c r="G79" s="80" t="s">
        <v>1722</v>
      </c>
      <c r="H79" s="80" t="s">
        <v>1723</v>
      </c>
      <c r="I79" s="177"/>
      <c r="J79" s="81">
        <v>1221.9461164925394</v>
      </c>
      <c r="K79" s="81">
        <v>2.3470684343632948</v>
      </c>
      <c r="L79" s="81">
        <v>7.2742911226840308</v>
      </c>
      <c r="M79" s="81">
        <v>117.80649597281581</v>
      </c>
      <c r="N79" s="81">
        <v>106.14107329767555</v>
      </c>
      <c r="O79" s="81">
        <v>94.388516941752982</v>
      </c>
      <c r="P79" s="81">
        <v>43.494944483348476</v>
      </c>
      <c r="Q79" s="81">
        <v>7.750280663439173</v>
      </c>
      <c r="R79" s="81">
        <v>0</v>
      </c>
      <c r="S79" s="81">
        <v>15.162609293488801</v>
      </c>
      <c r="T79" s="82"/>
      <c r="U79" s="81">
        <v>61744009</v>
      </c>
      <c r="V79" s="81">
        <v>1144</v>
      </c>
      <c r="W79" s="81">
        <v>170</v>
      </c>
      <c r="X79" s="81">
        <v>30635</v>
      </c>
      <c r="Y79" s="81">
        <v>45818</v>
      </c>
      <c r="Z79" s="81">
        <v>56434</v>
      </c>
      <c r="AA79" s="81">
        <v>9009</v>
      </c>
      <c r="AB79" s="81">
        <v>113473</v>
      </c>
      <c r="AC79" s="81">
        <v>0</v>
      </c>
      <c r="AD79" s="81">
        <v>15.162609293488799</v>
      </c>
      <c r="AE79" s="82"/>
      <c r="AF79" s="81">
        <v>501859812.78085339</v>
      </c>
      <c r="AG79" s="81">
        <v>1899615.1830008109</v>
      </c>
      <c r="AH79" s="81">
        <v>1405735.253661335</v>
      </c>
      <c r="AI79" s="81">
        <v>205616227.23858309</v>
      </c>
      <c r="AJ79" s="81">
        <v>164695817.7850925</v>
      </c>
      <c r="AK79" s="81">
        <v>0</v>
      </c>
      <c r="AL79" s="81">
        <v>0</v>
      </c>
      <c r="AM79" s="81">
        <v>15587432.221092461</v>
      </c>
      <c r="AN79" s="81">
        <v>0</v>
      </c>
      <c r="AO79" s="81">
        <v>0</v>
      </c>
      <c r="AP79" s="82"/>
      <c r="AQ79" s="81">
        <v>3579</v>
      </c>
      <c r="AR79" s="81">
        <v>424</v>
      </c>
      <c r="AS79" s="81">
        <v>0</v>
      </c>
      <c r="AT79" s="81">
        <v>1</v>
      </c>
      <c r="AU79" s="81">
        <v>0</v>
      </c>
      <c r="AV79" s="81">
        <v>0</v>
      </c>
      <c r="AW79" s="81" t="s">
        <v>564</v>
      </c>
      <c r="AX79" s="82"/>
      <c r="AY79" s="81">
        <v>13295.5</v>
      </c>
      <c r="AZ79" s="81">
        <v>48699.9</v>
      </c>
      <c r="BA79" s="81">
        <v>0</v>
      </c>
      <c r="BB79" s="81">
        <v>199</v>
      </c>
      <c r="BC79" s="81">
        <v>0</v>
      </c>
      <c r="BD79" s="81">
        <v>0</v>
      </c>
      <c r="BE79" s="81" t="s">
        <v>564</v>
      </c>
      <c r="BF79" s="82"/>
      <c r="BG79" s="81">
        <v>0</v>
      </c>
      <c r="BH79" s="81">
        <v>0</v>
      </c>
      <c r="BI79" s="81">
        <v>70.957999999999998</v>
      </c>
      <c r="BJ79" s="81">
        <v>0</v>
      </c>
      <c r="BK79" s="81">
        <v>47.03</v>
      </c>
      <c r="BL79" s="81">
        <v>0</v>
      </c>
      <c r="BM79" s="82"/>
      <c r="BN79" s="81">
        <v>0</v>
      </c>
      <c r="BO79" s="81">
        <v>0</v>
      </c>
      <c r="BP79" s="81">
        <v>14</v>
      </c>
      <c r="BQ79" s="81">
        <v>0</v>
      </c>
      <c r="BR79" s="81">
        <v>7</v>
      </c>
      <c r="BS79" s="81">
        <v>0</v>
      </c>
      <c r="BT79"/>
      <c r="BU79" s="80">
        <v>105.149</v>
      </c>
      <c r="BV79" s="80">
        <v>12.839</v>
      </c>
      <c r="BW79" s="80">
        <v>0</v>
      </c>
      <c r="BX79" s="80">
        <v>0</v>
      </c>
      <c r="BY79" s="80">
        <v>0</v>
      </c>
      <c r="BZ79" s="80">
        <v>0</v>
      </c>
      <c r="CA79" s="80">
        <v>0</v>
      </c>
      <c r="CB79" s="80">
        <v>0</v>
      </c>
      <c r="CC79" s="80">
        <v>0</v>
      </c>
    </row>
    <row r="80" spans="1:81">
      <c r="A80" s="80" t="s">
        <v>1737</v>
      </c>
      <c r="B80" s="80">
        <v>491</v>
      </c>
      <c r="C80" s="80">
        <v>15</v>
      </c>
      <c r="D80" s="80">
        <v>29</v>
      </c>
      <c r="E80" s="80">
        <v>2018</v>
      </c>
      <c r="F80" s="80" t="s">
        <v>93</v>
      </c>
      <c r="G80" s="80" t="s">
        <v>1722</v>
      </c>
      <c r="H80" s="80" t="s">
        <v>1723</v>
      </c>
      <c r="I80" s="177"/>
      <c r="J80" s="81">
        <v>1153.7791458499498</v>
      </c>
      <c r="K80" s="81">
        <v>2.04606768120283</v>
      </c>
      <c r="L80" s="81">
        <v>6.5658554288479332</v>
      </c>
      <c r="M80" s="81">
        <v>98.371528134406915</v>
      </c>
      <c r="N80" s="81">
        <v>87.425962146800174</v>
      </c>
      <c r="O80" s="81">
        <v>92.764504943079487</v>
      </c>
      <c r="P80" s="81">
        <v>42.932928582589284</v>
      </c>
      <c r="Q80" s="81">
        <v>7.1495951613614883</v>
      </c>
      <c r="R80" s="81">
        <v>0</v>
      </c>
      <c r="S80" s="81">
        <v>22.704976811544</v>
      </c>
      <c r="T80" s="82"/>
      <c r="U80" s="81">
        <v>65753086</v>
      </c>
      <c r="V80" s="81">
        <v>1144</v>
      </c>
      <c r="W80" s="81">
        <v>170</v>
      </c>
      <c r="X80" s="81">
        <v>30635</v>
      </c>
      <c r="Y80" s="81">
        <v>46173</v>
      </c>
      <c r="Z80" s="81">
        <v>56525</v>
      </c>
      <c r="AA80" s="81">
        <v>8982</v>
      </c>
      <c r="AB80" s="81">
        <v>112806</v>
      </c>
      <c r="AC80" s="81">
        <v>0</v>
      </c>
      <c r="AD80" s="81">
        <v>22.704976811544</v>
      </c>
      <c r="AE80" s="82"/>
      <c r="AF80" s="81">
        <v>512660238.31218803</v>
      </c>
      <c r="AG80" s="81">
        <v>1638856.1472055139</v>
      </c>
      <c r="AH80" s="81">
        <v>1322422.694555236</v>
      </c>
      <c r="AI80" s="81">
        <v>191629675.92611909</v>
      </c>
      <c r="AJ80" s="81">
        <v>158385718.53703111</v>
      </c>
      <c r="AK80" s="81">
        <v>0</v>
      </c>
      <c r="AL80" s="81">
        <v>0</v>
      </c>
      <c r="AM80" s="81">
        <v>15527871.194938259</v>
      </c>
      <c r="AN80" s="81">
        <v>0</v>
      </c>
      <c r="AO80" s="81">
        <v>0</v>
      </c>
      <c r="AP80" s="82"/>
      <c r="AQ80" s="81">
        <v>3757</v>
      </c>
      <c r="AR80" s="81">
        <v>436</v>
      </c>
      <c r="AS80" s="81">
        <v>0</v>
      </c>
      <c r="AT80" s="81">
        <v>1</v>
      </c>
      <c r="AU80" s="81">
        <v>0</v>
      </c>
      <c r="AV80" s="81">
        <v>0</v>
      </c>
      <c r="AW80" s="81" t="s">
        <v>564</v>
      </c>
      <c r="AX80" s="82"/>
      <c r="AY80" s="81">
        <v>14283.700000000021</v>
      </c>
      <c r="AZ80" s="81">
        <v>50986</v>
      </c>
      <c r="BA80" s="81">
        <v>0</v>
      </c>
      <c r="BB80" s="81">
        <v>199</v>
      </c>
      <c r="BC80" s="81">
        <v>0</v>
      </c>
      <c r="BD80" s="81">
        <v>0</v>
      </c>
      <c r="BE80" s="81" t="s">
        <v>564</v>
      </c>
      <c r="BF80" s="82"/>
      <c r="BG80" s="81">
        <v>0</v>
      </c>
      <c r="BH80" s="81">
        <v>0</v>
      </c>
      <c r="BI80" s="81">
        <v>62.904000000000003</v>
      </c>
      <c r="BJ80" s="81">
        <v>0</v>
      </c>
      <c r="BK80" s="81">
        <v>56.366</v>
      </c>
      <c r="BL80" s="81">
        <v>0</v>
      </c>
      <c r="BM80" s="82"/>
      <c r="BN80" s="81">
        <v>0</v>
      </c>
      <c r="BO80" s="81">
        <v>0</v>
      </c>
      <c r="BP80" s="81">
        <v>13</v>
      </c>
      <c r="BQ80" s="81">
        <v>0</v>
      </c>
      <c r="BR80" s="81">
        <v>7</v>
      </c>
      <c r="BS80" s="81">
        <v>0</v>
      </c>
      <c r="BT80"/>
      <c r="BU80" s="80">
        <v>97.531999999999996</v>
      </c>
      <c r="BV80" s="80">
        <v>21.738</v>
      </c>
      <c r="BW80" s="80">
        <v>0</v>
      </c>
      <c r="BX80" s="80">
        <v>0</v>
      </c>
      <c r="BY80" s="80">
        <v>0</v>
      </c>
      <c r="BZ80" s="80">
        <v>0</v>
      </c>
      <c r="CA80" s="80">
        <v>0</v>
      </c>
      <c r="CB80" s="80">
        <v>0</v>
      </c>
      <c r="CC80" s="80">
        <v>0</v>
      </c>
    </row>
    <row r="81" spans="1:81">
      <c r="A81" s="80" t="s">
        <v>1738</v>
      </c>
      <c r="B81" s="80">
        <v>492</v>
      </c>
      <c r="C81" s="80">
        <v>16</v>
      </c>
      <c r="D81" s="80">
        <v>29</v>
      </c>
      <c r="E81" s="80">
        <v>2019</v>
      </c>
      <c r="F81" s="80" t="s">
        <v>73</v>
      </c>
      <c r="G81" s="80" t="s">
        <v>1722</v>
      </c>
      <c r="H81" s="80" t="s">
        <v>1723</v>
      </c>
      <c r="I81" s="177"/>
      <c r="J81" s="81">
        <v>1004.2404185448282</v>
      </c>
      <c r="K81" s="81">
        <v>1.9088806484892955</v>
      </c>
      <c r="L81" s="81">
        <v>6.6236762219400536</v>
      </c>
      <c r="M81" s="81">
        <v>95.036476601502642</v>
      </c>
      <c r="N81" s="81">
        <v>91.806462230581133</v>
      </c>
      <c r="O81" s="81">
        <v>90.774408850069207</v>
      </c>
      <c r="P81" s="81">
        <v>43.035148210647037</v>
      </c>
      <c r="Q81" s="81">
        <v>6.9073116909938923</v>
      </c>
      <c r="R81" s="81">
        <v>0</v>
      </c>
      <c r="S81" s="81">
        <v>20.114522380418403</v>
      </c>
      <c r="T81" s="82"/>
      <c r="U81" s="81">
        <v>59930423</v>
      </c>
      <c r="V81" s="81">
        <v>1144</v>
      </c>
      <c r="W81" s="81">
        <v>170</v>
      </c>
      <c r="X81" s="81">
        <v>30635</v>
      </c>
      <c r="Y81" s="81">
        <v>46527</v>
      </c>
      <c r="Z81" s="81">
        <v>56831</v>
      </c>
      <c r="AA81" s="81">
        <v>8936</v>
      </c>
      <c r="AB81" s="81">
        <v>111934</v>
      </c>
      <c r="AC81" s="81">
        <v>0</v>
      </c>
      <c r="AD81" s="81">
        <v>20.1145223804184</v>
      </c>
      <c r="AE81" s="82"/>
      <c r="AF81" s="81">
        <v>442835141.16223001</v>
      </c>
      <c r="AG81" s="81">
        <v>1652545.0502236809</v>
      </c>
      <c r="AH81" s="81">
        <v>1415456.2328711411</v>
      </c>
      <c r="AI81" s="81">
        <v>195331760.96989429</v>
      </c>
      <c r="AJ81" s="81">
        <v>170652697.45021486</v>
      </c>
      <c r="AK81" s="81">
        <v>0</v>
      </c>
      <c r="AL81" s="81">
        <v>0</v>
      </c>
      <c r="AM81" s="81">
        <v>15244568.161299145</v>
      </c>
      <c r="AN81" s="81">
        <v>0</v>
      </c>
      <c r="AO81" s="81">
        <v>0</v>
      </c>
      <c r="AP81" s="82"/>
      <c r="AQ81" s="81">
        <v>3850</v>
      </c>
      <c r="AR81" s="81">
        <v>492</v>
      </c>
      <c r="AS81" s="81">
        <v>0</v>
      </c>
      <c r="AT81" s="81">
        <v>1</v>
      </c>
      <c r="AU81" s="81">
        <v>0</v>
      </c>
      <c r="AV81" s="81">
        <v>0</v>
      </c>
      <c r="AW81" s="81" t="s">
        <v>564</v>
      </c>
      <c r="AX81" s="82"/>
      <c r="AY81" s="81">
        <v>14554.19999999999</v>
      </c>
      <c r="AZ81" s="81">
        <v>53438.700000000019</v>
      </c>
      <c r="BA81" s="81">
        <v>0</v>
      </c>
      <c r="BB81" s="81">
        <v>199</v>
      </c>
      <c r="BC81" s="81">
        <v>0</v>
      </c>
      <c r="BD81" s="81">
        <v>0</v>
      </c>
      <c r="BE81" s="81" t="s">
        <v>564</v>
      </c>
      <c r="BF81" s="82"/>
      <c r="BG81" s="81">
        <v>0</v>
      </c>
      <c r="BH81" s="81">
        <v>0</v>
      </c>
      <c r="BI81" s="81">
        <v>50.633000000000003</v>
      </c>
      <c r="BJ81" s="81">
        <v>0</v>
      </c>
      <c r="BK81" s="81">
        <v>50.545000000000002</v>
      </c>
      <c r="BL81" s="81">
        <v>0</v>
      </c>
      <c r="BM81" s="82"/>
      <c r="BN81" s="81">
        <v>0</v>
      </c>
      <c r="BO81" s="81">
        <v>0</v>
      </c>
      <c r="BP81" s="81">
        <v>12</v>
      </c>
      <c r="BQ81" s="81">
        <v>0</v>
      </c>
      <c r="BR81" s="81">
        <v>7</v>
      </c>
      <c r="BS81" s="81">
        <v>0</v>
      </c>
      <c r="BT81"/>
      <c r="BU81" s="80">
        <v>85.986999999999995</v>
      </c>
      <c r="BV81" s="80">
        <v>15.191000000000001</v>
      </c>
      <c r="BW81" s="80">
        <v>0</v>
      </c>
      <c r="BX81" s="80">
        <v>0</v>
      </c>
      <c r="BY81" s="80">
        <v>0</v>
      </c>
      <c r="BZ81" s="80">
        <v>0</v>
      </c>
      <c r="CA81" s="80">
        <v>0</v>
      </c>
      <c r="CB81" s="80">
        <v>0</v>
      </c>
      <c r="CC81" s="80">
        <v>0</v>
      </c>
    </row>
    <row r="82" spans="1:81">
      <c r="A82" s="80" t="s">
        <v>1739</v>
      </c>
      <c r="B82" s="80">
        <v>493</v>
      </c>
      <c r="C82" s="80">
        <v>17</v>
      </c>
      <c r="D82" s="80">
        <v>29</v>
      </c>
      <c r="E82" s="80">
        <v>2020</v>
      </c>
      <c r="F82" s="80" t="s">
        <v>218</v>
      </c>
      <c r="G82" s="80" t="s">
        <v>1722</v>
      </c>
      <c r="H82" s="80" t="s">
        <v>1723</v>
      </c>
      <c r="I82" s="177"/>
      <c r="J82" s="81">
        <v>923.79029644186392</v>
      </c>
      <c r="K82" s="81">
        <v>1.723319448234309</v>
      </c>
      <c r="L82" s="81">
        <v>10.703995476484488</v>
      </c>
      <c r="M82" s="81">
        <v>100.27815402980744</v>
      </c>
      <c r="N82" s="81">
        <v>91.774682284736699</v>
      </c>
      <c r="O82" s="81">
        <v>79.364694237262995</v>
      </c>
      <c r="P82" s="81">
        <v>39.879976487236306</v>
      </c>
      <c r="Q82" s="81">
        <v>6.536834032359832</v>
      </c>
      <c r="R82" s="81">
        <v>0</v>
      </c>
      <c r="S82" s="81">
        <v>28.161416479839989</v>
      </c>
      <c r="T82" s="82"/>
      <c r="U82" s="81">
        <v>53512105</v>
      </c>
      <c r="V82" s="81">
        <v>914</v>
      </c>
      <c r="W82" s="81">
        <v>350</v>
      </c>
      <c r="X82" s="81">
        <v>32776</v>
      </c>
      <c r="Y82" s="81">
        <v>46835</v>
      </c>
      <c r="Z82" s="81">
        <v>56712</v>
      </c>
      <c r="AA82" s="81">
        <v>8997</v>
      </c>
      <c r="AB82" s="81">
        <v>110863</v>
      </c>
      <c r="AC82" s="81">
        <v>0</v>
      </c>
      <c r="AD82" s="81">
        <v>28.161416479839989</v>
      </c>
      <c r="AE82" s="82"/>
      <c r="AF82" s="81">
        <v>421511184.87102872</v>
      </c>
      <c r="AG82" s="81">
        <v>1351474.7546345582</v>
      </c>
      <c r="AH82" s="81">
        <v>2339563.0875577442</v>
      </c>
      <c r="AI82" s="81">
        <v>196514354.05271277</v>
      </c>
      <c r="AJ82" s="81">
        <v>162999890.53290728</v>
      </c>
      <c r="AK82" s="81"/>
      <c r="AL82" s="81"/>
      <c r="AM82" s="81">
        <v>14468853.213619908</v>
      </c>
      <c r="AN82" s="81"/>
      <c r="AO82" s="81"/>
      <c r="AP82" s="82"/>
      <c r="AQ82" s="81">
        <v>3959</v>
      </c>
      <c r="AR82" s="81">
        <v>503</v>
      </c>
      <c r="AS82" s="81">
        <v>0</v>
      </c>
      <c r="AT82" s="81">
        <v>1</v>
      </c>
      <c r="AU82" s="81">
        <v>0</v>
      </c>
      <c r="AV82" s="81">
        <v>0</v>
      </c>
      <c r="AW82" s="81">
        <v>0</v>
      </c>
      <c r="AX82" s="82"/>
      <c r="AY82" s="81">
        <v>15111.099999999989</v>
      </c>
      <c r="AZ82" s="81">
        <v>53912.89999999998</v>
      </c>
      <c r="BA82" s="81">
        <v>0</v>
      </c>
      <c r="BB82" s="81">
        <v>199</v>
      </c>
      <c r="BC82" s="81">
        <v>0</v>
      </c>
      <c r="BD82" s="81">
        <v>0</v>
      </c>
      <c r="BE82" s="81">
        <v>0</v>
      </c>
      <c r="BF82" s="82"/>
      <c r="BG82" s="81">
        <v>0</v>
      </c>
      <c r="BH82" s="81">
        <v>0</v>
      </c>
      <c r="BI82" s="81">
        <v>50.002000000000002</v>
      </c>
      <c r="BJ82" s="81">
        <v>0</v>
      </c>
      <c r="BK82" s="81">
        <v>62.42</v>
      </c>
      <c r="BL82" s="81">
        <v>0</v>
      </c>
      <c r="BM82" s="82"/>
      <c r="BN82" s="81">
        <v>0</v>
      </c>
      <c r="BO82" s="81">
        <v>0</v>
      </c>
      <c r="BP82" s="81">
        <v>13</v>
      </c>
      <c r="BQ82" s="81">
        <v>0</v>
      </c>
      <c r="BR82" s="81">
        <v>7</v>
      </c>
      <c r="BS82" s="81">
        <v>0</v>
      </c>
      <c r="BT82"/>
      <c r="BU82" s="80">
        <v>87.213999999999999</v>
      </c>
      <c r="BV82" s="80">
        <v>25.207999999999998</v>
      </c>
      <c r="BW82" s="80">
        <v>0</v>
      </c>
      <c r="BX82" s="80">
        <v>0</v>
      </c>
      <c r="BY82" s="80">
        <v>0</v>
      </c>
      <c r="BZ82" s="80">
        <v>0</v>
      </c>
      <c r="CA82" s="80">
        <v>0</v>
      </c>
      <c r="CB82" s="80">
        <v>0</v>
      </c>
      <c r="CC82" s="80">
        <v>0</v>
      </c>
    </row>
    <row r="83" spans="1:81">
      <c r="A83" s="80" t="s">
        <v>1740</v>
      </c>
      <c r="B83" s="80">
        <v>493</v>
      </c>
      <c r="C83" s="80">
        <v>18</v>
      </c>
      <c r="D83" s="80">
        <v>29</v>
      </c>
      <c r="E83" s="80">
        <v>2021</v>
      </c>
      <c r="F83" s="80" t="s">
        <v>75</v>
      </c>
      <c r="G83" s="174" t="s">
        <v>1722</v>
      </c>
      <c r="H83" s="80" t="s">
        <v>1723</v>
      </c>
      <c r="I83" s="177"/>
      <c r="J83" s="81">
        <v>864.19962105318189</v>
      </c>
      <c r="K83" s="81">
        <v>1.7599738094551205</v>
      </c>
      <c r="L83" s="81">
        <v>11.193792357442941</v>
      </c>
      <c r="M83" s="81">
        <v>94.080701547390078</v>
      </c>
      <c r="N83" s="81">
        <v>81.600080111024226</v>
      </c>
      <c r="O83" s="81">
        <v>76.569710792720187</v>
      </c>
      <c r="P83" s="81">
        <v>41.075803006761419</v>
      </c>
      <c r="Q83" s="81">
        <v>6.5456455447887407</v>
      </c>
      <c r="R83" s="81">
        <v>0</v>
      </c>
      <c r="S83" s="81">
        <v>15.876579945997401</v>
      </c>
      <c r="T83" s="82"/>
      <c r="U83" s="81">
        <v>53417826</v>
      </c>
      <c r="V83" s="81">
        <v>914</v>
      </c>
      <c r="W83" s="81">
        <v>350</v>
      </c>
      <c r="X83" s="81">
        <v>32776</v>
      </c>
      <c r="Y83" s="81">
        <v>46908</v>
      </c>
      <c r="Z83" s="81">
        <v>56339</v>
      </c>
      <c r="AA83" s="81">
        <v>9037</v>
      </c>
      <c r="AB83" s="81">
        <v>109696</v>
      </c>
      <c r="AC83" s="81">
        <v>0</v>
      </c>
      <c r="AD83" s="81">
        <v>15.876579945997401</v>
      </c>
      <c r="AE83" s="82"/>
      <c r="AF83" s="81">
        <v>396114557.26196784</v>
      </c>
      <c r="AG83" s="81">
        <v>1443243.8440668846</v>
      </c>
      <c r="AH83" s="81">
        <v>2365926.6646070047</v>
      </c>
      <c r="AI83" s="81">
        <v>212116104.63806295</v>
      </c>
      <c r="AJ83" s="81">
        <v>166873300.76447701</v>
      </c>
      <c r="AK83" s="81">
        <v>0</v>
      </c>
      <c r="AL83" s="81">
        <v>0</v>
      </c>
      <c r="AM83" s="81">
        <v>14399123.43696475</v>
      </c>
      <c r="AN83" s="81">
        <v>0</v>
      </c>
      <c r="AO83" s="81">
        <v>0</v>
      </c>
      <c r="AP83" s="82"/>
      <c r="AQ83" s="81">
        <v>4071</v>
      </c>
      <c r="AR83" s="81">
        <v>513</v>
      </c>
      <c r="AS83" s="81">
        <v>0</v>
      </c>
      <c r="AT83" s="81">
        <v>1</v>
      </c>
      <c r="AU83" s="81">
        <v>0</v>
      </c>
      <c r="AV83" s="81">
        <v>0</v>
      </c>
      <c r="AW83" s="81"/>
      <c r="AX83" s="82"/>
      <c r="AY83" s="81">
        <v>15701</v>
      </c>
      <c r="AZ83" s="81">
        <v>57036.299999999981</v>
      </c>
      <c r="BA83" s="81">
        <v>0</v>
      </c>
      <c r="BB83" s="81">
        <v>199</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1741</v>
      </c>
      <c r="B84" s="80">
        <v>493</v>
      </c>
      <c r="C84" s="80">
        <v>19</v>
      </c>
      <c r="D84" s="80">
        <v>29</v>
      </c>
      <c r="E84" s="80">
        <v>2022</v>
      </c>
      <c r="F84" s="80" t="s">
        <v>568</v>
      </c>
      <c r="G84" s="174" t="s">
        <v>1722</v>
      </c>
      <c r="H84" s="80" t="s">
        <v>1723</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4187</v>
      </c>
      <c r="AR84" s="81">
        <v>518</v>
      </c>
      <c r="AS84" s="81">
        <v>0</v>
      </c>
      <c r="AT84" s="81">
        <v>1</v>
      </c>
      <c r="AU84" s="81">
        <v>0</v>
      </c>
      <c r="AV84" s="81">
        <v>0</v>
      </c>
      <c r="AW84" s="81"/>
      <c r="AX84" s="82"/>
      <c r="AY84" s="81">
        <v>16373.399999999981</v>
      </c>
      <c r="AZ84" s="81">
        <v>59464.599999999984</v>
      </c>
      <c r="BA84" s="81">
        <v>0</v>
      </c>
      <c r="BB84" s="81">
        <v>199</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1742</v>
      </c>
      <c r="B85" s="80">
        <v>35</v>
      </c>
      <c r="C85" s="80">
        <v>1</v>
      </c>
      <c r="D85" s="80">
        <v>3</v>
      </c>
      <c r="E85" s="80">
        <v>1990</v>
      </c>
      <c r="F85" s="80" t="s">
        <v>562</v>
      </c>
      <c r="G85" s="80" t="s">
        <v>1743</v>
      </c>
      <c r="H85" s="80" t="s">
        <v>1744</v>
      </c>
      <c r="I85" s="177"/>
      <c r="J85" s="81">
        <v>109.67033833041384</v>
      </c>
      <c r="K85" s="81">
        <v>3.8565614650708153</v>
      </c>
      <c r="L85" s="81">
        <v>2.1419458431581959</v>
      </c>
      <c r="M85" s="81">
        <v>48.520706981294843</v>
      </c>
      <c r="N85" s="81">
        <v>83.641007849217857</v>
      </c>
      <c r="O85" s="81">
        <v>71.096933165114976</v>
      </c>
      <c r="P85" s="81">
        <v>56.624266241586653</v>
      </c>
      <c r="Q85" s="81">
        <v>6.8023464418113448</v>
      </c>
      <c r="R85" s="81">
        <v>0</v>
      </c>
      <c r="S85" s="81">
        <v>11.725825255887104</v>
      </c>
      <c r="T85" s="82"/>
      <c r="U85" s="81">
        <v>16017738</v>
      </c>
      <c r="V85" s="81">
        <v>1881</v>
      </c>
      <c r="W85" s="81">
        <v>27</v>
      </c>
      <c r="X85" s="81">
        <v>21852</v>
      </c>
      <c r="Y85" s="81">
        <v>33872</v>
      </c>
      <c r="Z85" s="81">
        <v>29243</v>
      </c>
      <c r="AA85" s="81">
        <v>13749</v>
      </c>
      <c r="AB85" s="81">
        <v>110447</v>
      </c>
      <c r="AC85" s="81">
        <v>0</v>
      </c>
      <c r="AD85" s="81">
        <v>11.725825255887104</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1745</v>
      </c>
      <c r="B86" s="80">
        <v>36</v>
      </c>
      <c r="C86" s="80">
        <v>2</v>
      </c>
      <c r="D86" s="80">
        <v>3</v>
      </c>
      <c r="E86" s="80">
        <v>2005</v>
      </c>
      <c r="F86" s="80" t="s">
        <v>565</v>
      </c>
      <c r="G86" s="80" t="s">
        <v>1743</v>
      </c>
      <c r="H86" s="80" t="s">
        <v>1744</v>
      </c>
      <c r="I86" s="177"/>
      <c r="J86" s="81">
        <v>140.7802246698036</v>
      </c>
      <c r="K86" s="81">
        <v>2.9016717647659962</v>
      </c>
      <c r="L86" s="81">
        <v>3.0636441158161545</v>
      </c>
      <c r="M86" s="81">
        <v>93.800733572581578</v>
      </c>
      <c r="N86" s="81">
        <v>132.20394203516844</v>
      </c>
      <c r="O86" s="81">
        <v>104.29525283611234</v>
      </c>
      <c r="P86" s="81">
        <v>54.35985252184993</v>
      </c>
      <c r="Q86" s="81">
        <v>7.2442230785957049</v>
      </c>
      <c r="R86" s="81">
        <v>0</v>
      </c>
      <c r="S86" s="81">
        <v>11.621378900207663</v>
      </c>
      <c r="T86" s="82"/>
      <c r="U86" s="81">
        <v>14818559</v>
      </c>
      <c r="V86" s="81">
        <v>1596</v>
      </c>
      <c r="W86" s="81">
        <v>34</v>
      </c>
      <c r="X86" s="81">
        <v>22315</v>
      </c>
      <c r="Y86" s="81">
        <v>48084</v>
      </c>
      <c r="Z86" s="81">
        <v>49641</v>
      </c>
      <c r="AA86" s="81">
        <v>10810</v>
      </c>
      <c r="AB86" s="81">
        <v>122961</v>
      </c>
      <c r="AC86" s="81">
        <v>0</v>
      </c>
      <c r="AD86" s="81">
        <v>11.621378900207663</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1746</v>
      </c>
      <c r="B87" s="80">
        <v>37</v>
      </c>
      <c r="C87" s="80">
        <v>3</v>
      </c>
      <c r="D87" s="80">
        <v>3</v>
      </c>
      <c r="E87" s="80">
        <v>2006</v>
      </c>
      <c r="F87" s="80" t="s">
        <v>566</v>
      </c>
      <c r="G87" s="80" t="s">
        <v>1743</v>
      </c>
      <c r="H87" s="80" t="s">
        <v>1744</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1747</v>
      </c>
      <c r="B88" s="80">
        <v>38</v>
      </c>
      <c r="C88" s="80">
        <v>4</v>
      </c>
      <c r="D88" s="80">
        <v>3</v>
      </c>
      <c r="E88" s="80">
        <v>2007</v>
      </c>
      <c r="F88" s="80" t="s">
        <v>567</v>
      </c>
      <c r="G88" s="80" t="s">
        <v>1743</v>
      </c>
      <c r="H88" s="80" t="s">
        <v>1744</v>
      </c>
      <c r="I88" s="177"/>
      <c r="J88" s="81">
        <v>129.0251146966001</v>
      </c>
      <c r="K88" s="81">
        <v>2.8684178486209442</v>
      </c>
      <c r="L88" s="81">
        <v>0</v>
      </c>
      <c r="M88" s="81">
        <v>95.347021733350815</v>
      </c>
      <c r="N88" s="81">
        <v>139.86154514137598</v>
      </c>
      <c r="O88" s="81">
        <v>99.785509573981216</v>
      </c>
      <c r="P88" s="81">
        <v>52.893141608796675</v>
      </c>
      <c r="Q88" s="81">
        <v>7.5594648749314359</v>
      </c>
      <c r="R88" s="81">
        <v>0</v>
      </c>
      <c r="S88" s="81">
        <v>9.9025228270434003</v>
      </c>
      <c r="T88" s="82"/>
      <c r="U88" s="81">
        <v>15311553</v>
      </c>
      <c r="V88" s="81">
        <v>1536</v>
      </c>
      <c r="W88" s="81">
        <v>0</v>
      </c>
      <c r="X88" s="81">
        <v>26209</v>
      </c>
      <c r="Y88" s="81">
        <v>48973</v>
      </c>
      <c r="Z88" s="81">
        <v>49373</v>
      </c>
      <c r="AA88" s="81">
        <v>10358</v>
      </c>
      <c r="AB88" s="81">
        <v>121526</v>
      </c>
      <c r="AC88" s="81">
        <v>0</v>
      </c>
      <c r="AD88" s="81">
        <v>9.9025228270434003</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1748</v>
      </c>
      <c r="B89" s="80">
        <v>39</v>
      </c>
      <c r="C89" s="80">
        <v>5</v>
      </c>
      <c r="D89" s="80">
        <v>3</v>
      </c>
      <c r="E89" s="80">
        <v>2008</v>
      </c>
      <c r="F89" s="80" t="s">
        <v>84</v>
      </c>
      <c r="G89" s="80" t="s">
        <v>1743</v>
      </c>
      <c r="H89" s="80" t="s">
        <v>1744</v>
      </c>
      <c r="I89" s="177"/>
      <c r="J89" s="81">
        <v>127.22770675916401</v>
      </c>
      <c r="K89" s="81">
        <v>2.1520277074101539</v>
      </c>
      <c r="L89" s="81">
        <v>0</v>
      </c>
      <c r="M89" s="81">
        <v>100.0793580260093</v>
      </c>
      <c r="N89" s="81">
        <v>134.96492661344828</v>
      </c>
      <c r="O89" s="81">
        <v>96.626509655634521</v>
      </c>
      <c r="P89" s="81">
        <v>52.970580453138162</v>
      </c>
      <c r="Q89" s="81">
        <v>7.3773409800763794</v>
      </c>
      <c r="R89" s="81">
        <v>0</v>
      </c>
      <c r="S89" s="81">
        <v>10.385512242338024</v>
      </c>
      <c r="T89" s="82"/>
      <c r="U89" s="81">
        <v>16032541</v>
      </c>
      <c r="V89" s="81">
        <v>1536</v>
      </c>
      <c r="W89" s="81">
        <v>0</v>
      </c>
      <c r="X89" s="81">
        <v>26209</v>
      </c>
      <c r="Y89" s="81">
        <v>49214</v>
      </c>
      <c r="Z89" s="81">
        <v>49488</v>
      </c>
      <c r="AA89" s="81">
        <v>10385</v>
      </c>
      <c r="AB89" s="81">
        <v>120547</v>
      </c>
      <c r="AC89" s="81">
        <v>0</v>
      </c>
      <c r="AD89" s="81">
        <v>10.385512242338024</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1749</v>
      </c>
      <c r="B90" s="80">
        <v>40</v>
      </c>
      <c r="C90" s="80">
        <v>6</v>
      </c>
      <c r="D90" s="80">
        <v>3</v>
      </c>
      <c r="E90" s="80">
        <v>2009</v>
      </c>
      <c r="F90" s="80" t="s">
        <v>85</v>
      </c>
      <c r="G90" s="80" t="s">
        <v>1743</v>
      </c>
      <c r="H90" s="80" t="s">
        <v>1744</v>
      </c>
      <c r="I90" s="177"/>
      <c r="J90" s="81">
        <v>96.45920683975838</v>
      </c>
      <c r="K90" s="81">
        <v>2.1155599878999349</v>
      </c>
      <c r="L90" s="81">
        <v>1.3129280410094217</v>
      </c>
      <c r="M90" s="81">
        <v>88.771855369353347</v>
      </c>
      <c r="N90" s="81">
        <v>110.11719826494478</v>
      </c>
      <c r="O90" s="81">
        <v>97.696565480703086</v>
      </c>
      <c r="P90" s="81">
        <v>50.896872262114201</v>
      </c>
      <c r="Q90" s="81">
        <v>6.9824358270856948</v>
      </c>
      <c r="R90" s="81">
        <v>0</v>
      </c>
      <c r="S90" s="81">
        <v>9.869635400526338</v>
      </c>
      <c r="T90" s="82"/>
      <c r="U90" s="81">
        <v>12634785</v>
      </c>
      <c r="V90" s="81">
        <v>1826</v>
      </c>
      <c r="W90" s="81">
        <v>28</v>
      </c>
      <c r="X90" s="81">
        <v>28941</v>
      </c>
      <c r="Y90" s="81">
        <v>49363</v>
      </c>
      <c r="Z90" s="81">
        <v>49388</v>
      </c>
      <c r="AA90" s="81">
        <v>10244</v>
      </c>
      <c r="AB90" s="81">
        <v>119771</v>
      </c>
      <c r="AC90" s="81">
        <v>0</v>
      </c>
      <c r="AD90" s="81">
        <v>9.869635400526338</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6.0600000000000005</v>
      </c>
      <c r="BJ90" s="81">
        <v>0</v>
      </c>
      <c r="BK90" s="81">
        <v>38.694000000000003</v>
      </c>
      <c r="BL90" s="81">
        <v>0</v>
      </c>
      <c r="BM90" s="82"/>
      <c r="BN90" s="81">
        <v>0</v>
      </c>
      <c r="BO90" s="81">
        <v>0</v>
      </c>
      <c r="BP90" s="81">
        <v>2</v>
      </c>
      <c r="BQ90" s="81">
        <v>0</v>
      </c>
      <c r="BR90" s="81">
        <v>4</v>
      </c>
      <c r="BS90" s="81">
        <v>0</v>
      </c>
      <c r="BT90"/>
      <c r="BU90" s="80"/>
      <c r="BV90" s="80"/>
      <c r="BW90" s="80"/>
      <c r="BX90" s="80"/>
      <c r="BY90" s="80"/>
      <c r="BZ90" s="80"/>
      <c r="CA90" s="80"/>
      <c r="CB90" s="80"/>
      <c r="CC90" s="80"/>
    </row>
    <row r="91" spans="1:81">
      <c r="A91" s="80" t="s">
        <v>1750</v>
      </c>
      <c r="B91" s="80">
        <v>41</v>
      </c>
      <c r="C91" s="80">
        <v>7</v>
      </c>
      <c r="D91" s="80">
        <v>3</v>
      </c>
      <c r="E91" s="80">
        <v>2010</v>
      </c>
      <c r="F91" s="80" t="s">
        <v>86</v>
      </c>
      <c r="G91" s="80" t="s">
        <v>1743</v>
      </c>
      <c r="H91" s="80" t="s">
        <v>1744</v>
      </c>
      <c r="I91" s="177"/>
      <c r="J91" s="81">
        <v>89.702461530797606</v>
      </c>
      <c r="K91" s="81">
        <v>2.3051988398631869</v>
      </c>
      <c r="L91" s="81">
        <v>1.2454262856155665</v>
      </c>
      <c r="M91" s="81">
        <v>95.826726239039402</v>
      </c>
      <c r="N91" s="81">
        <v>127.20105228024339</v>
      </c>
      <c r="O91" s="81">
        <v>96.913897868697475</v>
      </c>
      <c r="P91" s="81">
        <v>51.614504326137272</v>
      </c>
      <c r="Q91" s="81">
        <v>7.2219808565528645</v>
      </c>
      <c r="R91" s="81">
        <v>0</v>
      </c>
      <c r="S91" s="81">
        <v>11.28477597707008</v>
      </c>
      <c r="T91" s="82"/>
      <c r="U91" s="81">
        <v>11846283</v>
      </c>
      <c r="V91" s="81">
        <v>1826</v>
      </c>
      <c r="W91" s="81">
        <v>28</v>
      </c>
      <c r="X91" s="81">
        <v>28941</v>
      </c>
      <c r="Y91" s="81">
        <v>49373</v>
      </c>
      <c r="Z91" s="81">
        <v>49220</v>
      </c>
      <c r="AA91" s="81">
        <v>10129</v>
      </c>
      <c r="AB91" s="81">
        <v>118702</v>
      </c>
      <c r="AC91" s="81">
        <v>0</v>
      </c>
      <c r="AD91" s="81">
        <v>11.28477597707008</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10.061</v>
      </c>
      <c r="BJ91" s="81">
        <v>0</v>
      </c>
      <c r="BK91" s="81">
        <v>5.2389999999999999</v>
      </c>
      <c r="BL91" s="81">
        <v>0</v>
      </c>
      <c r="BM91" s="82"/>
      <c r="BN91" s="81">
        <v>0</v>
      </c>
      <c r="BO91" s="81">
        <v>0</v>
      </c>
      <c r="BP91" s="81">
        <v>3</v>
      </c>
      <c r="BQ91" s="81">
        <v>0</v>
      </c>
      <c r="BR91" s="81">
        <v>2</v>
      </c>
      <c r="BS91" s="81">
        <v>0</v>
      </c>
      <c r="BT91"/>
      <c r="BU91" s="80">
        <v>15.3</v>
      </c>
      <c r="BV91" s="80">
        <v>0</v>
      </c>
      <c r="BW91" s="80">
        <v>0</v>
      </c>
      <c r="BX91" s="80">
        <v>0</v>
      </c>
      <c r="BY91" s="80">
        <v>0</v>
      </c>
      <c r="BZ91" s="80">
        <v>0</v>
      </c>
      <c r="CA91" s="80">
        <v>0</v>
      </c>
      <c r="CB91" s="80">
        <v>0</v>
      </c>
      <c r="CC91" s="80">
        <v>0</v>
      </c>
    </row>
    <row r="92" spans="1:81">
      <c r="A92" s="80" t="s">
        <v>1751</v>
      </c>
      <c r="B92" s="80">
        <v>42</v>
      </c>
      <c r="C92" s="80">
        <v>8</v>
      </c>
      <c r="D92" s="80">
        <v>3</v>
      </c>
      <c r="E92" s="80">
        <v>2011</v>
      </c>
      <c r="F92" s="80" t="s">
        <v>87</v>
      </c>
      <c r="G92" s="80" t="s">
        <v>1743</v>
      </c>
      <c r="H92" s="80" t="s">
        <v>1744</v>
      </c>
      <c r="I92" s="177"/>
      <c r="J92" s="81">
        <v>98.494398476274924</v>
      </c>
      <c r="K92" s="81">
        <v>3.6686274515596415</v>
      </c>
      <c r="L92" s="81">
        <v>1.0957214291669217</v>
      </c>
      <c r="M92" s="81">
        <v>122.2129817065949</v>
      </c>
      <c r="N92" s="81">
        <v>155.88395317051186</v>
      </c>
      <c r="O92" s="81">
        <v>95.373535887075604</v>
      </c>
      <c r="P92" s="81">
        <v>50.20704962735735</v>
      </c>
      <c r="Q92" s="81">
        <v>8.2592158047841657</v>
      </c>
      <c r="R92" s="81">
        <v>0</v>
      </c>
      <c r="S92" s="81">
        <v>13.205396517231989</v>
      </c>
      <c r="T92" s="82"/>
      <c r="U92" s="81">
        <v>11774926</v>
      </c>
      <c r="V92" s="81">
        <v>1826</v>
      </c>
      <c r="W92" s="81">
        <v>28</v>
      </c>
      <c r="X92" s="81">
        <v>28941</v>
      </c>
      <c r="Y92" s="81">
        <v>49332</v>
      </c>
      <c r="Z92" s="81">
        <v>49490</v>
      </c>
      <c r="AA92" s="81">
        <v>10146</v>
      </c>
      <c r="AB92" s="81">
        <v>117689</v>
      </c>
      <c r="AC92" s="81">
        <v>0</v>
      </c>
      <c r="AD92" s="81">
        <v>13.205396517231989</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10.483000000000001</v>
      </c>
      <c r="BJ92" s="81">
        <v>0</v>
      </c>
      <c r="BK92" s="81">
        <v>34.07</v>
      </c>
      <c r="BL92" s="81">
        <v>0</v>
      </c>
      <c r="BM92" s="82"/>
      <c r="BN92" s="81">
        <v>0</v>
      </c>
      <c r="BO92" s="81">
        <v>0</v>
      </c>
      <c r="BP92" s="81">
        <v>3</v>
      </c>
      <c r="BQ92" s="81">
        <v>0</v>
      </c>
      <c r="BR92" s="81">
        <v>4</v>
      </c>
      <c r="BS92" s="81">
        <v>0</v>
      </c>
      <c r="BT92"/>
      <c r="BU92" s="80">
        <v>24.989000000000001</v>
      </c>
      <c r="BV92" s="80">
        <v>19.564</v>
      </c>
      <c r="BW92" s="80">
        <v>0</v>
      </c>
      <c r="BX92" s="80">
        <v>0</v>
      </c>
      <c r="BY92" s="80">
        <v>0</v>
      </c>
      <c r="BZ92" s="80">
        <v>0</v>
      </c>
      <c r="CA92" s="80">
        <v>0</v>
      </c>
      <c r="CB92" s="80">
        <v>0</v>
      </c>
      <c r="CC92" s="80">
        <v>0</v>
      </c>
    </row>
    <row r="93" spans="1:81">
      <c r="A93" s="80" t="s">
        <v>1752</v>
      </c>
      <c r="B93" s="80">
        <v>43</v>
      </c>
      <c r="C93" s="80">
        <v>9</v>
      </c>
      <c r="D93" s="80">
        <v>3</v>
      </c>
      <c r="E93" s="80">
        <v>2012</v>
      </c>
      <c r="F93" s="80" t="s">
        <v>88</v>
      </c>
      <c r="G93" s="80" t="s">
        <v>1743</v>
      </c>
      <c r="H93" s="80" t="s">
        <v>1744</v>
      </c>
      <c r="I93" s="177"/>
      <c r="J93" s="81">
        <v>111.40637568330287</v>
      </c>
      <c r="K93" s="81">
        <v>3.5675280977836881</v>
      </c>
      <c r="L93" s="81">
        <v>1.0913239365085989</v>
      </c>
      <c r="M93" s="81">
        <v>136.69446747509255</v>
      </c>
      <c r="N93" s="81">
        <v>165.14393176841318</v>
      </c>
      <c r="O93" s="81">
        <v>94.949968794361027</v>
      </c>
      <c r="P93" s="81">
        <v>49.795983174990241</v>
      </c>
      <c r="Q93" s="81">
        <v>8.9606310543935308</v>
      </c>
      <c r="R93" s="81">
        <v>0</v>
      </c>
      <c r="S93" s="81">
        <v>11.364433807964348</v>
      </c>
      <c r="T93" s="82"/>
      <c r="U93" s="81">
        <v>12949310</v>
      </c>
      <c r="V93" s="81">
        <v>1826</v>
      </c>
      <c r="W93" s="81">
        <v>28</v>
      </c>
      <c r="X93" s="81">
        <v>28941</v>
      </c>
      <c r="Y93" s="81">
        <v>49779</v>
      </c>
      <c r="Z93" s="81">
        <v>49661</v>
      </c>
      <c r="AA93" s="81">
        <v>10006</v>
      </c>
      <c r="AB93" s="81">
        <v>117521</v>
      </c>
      <c r="AC93" s="81">
        <v>0</v>
      </c>
      <c r="AD93" s="81">
        <v>11.364433807964348</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11.595000000000001</v>
      </c>
      <c r="BJ93" s="81">
        <v>0</v>
      </c>
      <c r="BK93" s="81">
        <v>19.414000000000001</v>
      </c>
      <c r="BL93" s="81">
        <v>0</v>
      </c>
      <c r="BM93" s="82"/>
      <c r="BN93" s="81">
        <v>0</v>
      </c>
      <c r="BO93" s="81">
        <v>0</v>
      </c>
      <c r="BP93" s="81">
        <v>3</v>
      </c>
      <c r="BQ93" s="81">
        <v>0</v>
      </c>
      <c r="BR93" s="81">
        <v>3</v>
      </c>
      <c r="BS93" s="81">
        <v>0</v>
      </c>
      <c r="BT93"/>
      <c r="BU93" s="80">
        <v>31.009</v>
      </c>
      <c r="BV93" s="80">
        <v>0</v>
      </c>
      <c r="BW93" s="80">
        <v>0</v>
      </c>
      <c r="BX93" s="80">
        <v>0</v>
      </c>
      <c r="BY93" s="80">
        <v>0</v>
      </c>
      <c r="BZ93" s="80">
        <v>0</v>
      </c>
      <c r="CA93" s="80">
        <v>0</v>
      </c>
      <c r="CB93" s="80">
        <v>0</v>
      </c>
      <c r="CC93" s="80">
        <v>0</v>
      </c>
    </row>
    <row r="94" spans="1:81">
      <c r="A94" s="80" t="s">
        <v>1753</v>
      </c>
      <c r="B94" s="80">
        <v>44</v>
      </c>
      <c r="C94" s="80">
        <v>10</v>
      </c>
      <c r="D94" s="80">
        <v>3</v>
      </c>
      <c r="E94" s="80">
        <v>2013</v>
      </c>
      <c r="F94" s="80" t="s">
        <v>89</v>
      </c>
      <c r="G94" s="80" t="s">
        <v>1743</v>
      </c>
      <c r="H94" s="80" t="s">
        <v>1744</v>
      </c>
      <c r="I94" s="177"/>
      <c r="J94" s="81">
        <v>110.3449928764078</v>
      </c>
      <c r="K94" s="81">
        <v>3.0249224668855175</v>
      </c>
      <c r="L94" s="81">
        <v>0.96823486727048758</v>
      </c>
      <c r="M94" s="81">
        <v>137.68203598317317</v>
      </c>
      <c r="N94" s="81">
        <v>165.21051524488473</v>
      </c>
      <c r="O94" s="81">
        <v>91.26152592003892</v>
      </c>
      <c r="P94" s="81">
        <v>49.563998533694047</v>
      </c>
      <c r="Q94" s="81">
        <v>9.0391511526783681</v>
      </c>
      <c r="R94" s="81">
        <v>0</v>
      </c>
      <c r="S94" s="81">
        <v>10.255618860375071</v>
      </c>
      <c r="T94" s="82"/>
      <c r="U94" s="81">
        <v>12683397</v>
      </c>
      <c r="V94" s="81">
        <v>1826</v>
      </c>
      <c r="W94" s="81">
        <v>28</v>
      </c>
      <c r="X94" s="81">
        <v>28941</v>
      </c>
      <c r="Y94" s="81">
        <v>49893</v>
      </c>
      <c r="Z94" s="81">
        <v>49863</v>
      </c>
      <c r="AA94" s="81">
        <v>9922</v>
      </c>
      <c r="AB94" s="81">
        <v>116851</v>
      </c>
      <c r="AC94" s="81">
        <v>0</v>
      </c>
      <c r="AD94" s="81">
        <v>10.255618860375071</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12.98</v>
      </c>
      <c r="BJ94" s="81">
        <v>0</v>
      </c>
      <c r="BK94" s="81">
        <v>41.265000000000001</v>
      </c>
      <c r="BL94" s="81">
        <v>0</v>
      </c>
      <c r="BM94" s="82"/>
      <c r="BN94" s="81">
        <v>0</v>
      </c>
      <c r="BO94" s="81">
        <v>0</v>
      </c>
      <c r="BP94" s="81">
        <v>3</v>
      </c>
      <c r="BQ94" s="81">
        <v>0</v>
      </c>
      <c r="BR94" s="81">
        <v>4</v>
      </c>
      <c r="BS94" s="81">
        <v>0</v>
      </c>
      <c r="BT94"/>
      <c r="BU94" s="80">
        <v>34.808</v>
      </c>
      <c r="BV94" s="80">
        <v>19.437000000000001</v>
      </c>
      <c r="BW94" s="80">
        <v>0</v>
      </c>
      <c r="BX94" s="80">
        <v>0</v>
      </c>
      <c r="BY94" s="80">
        <v>0</v>
      </c>
      <c r="BZ94" s="80">
        <v>0</v>
      </c>
      <c r="CA94" s="80">
        <v>0</v>
      </c>
      <c r="CB94" s="80">
        <v>0</v>
      </c>
      <c r="CC94" s="80">
        <v>0</v>
      </c>
    </row>
    <row r="95" spans="1:81">
      <c r="A95" s="80" t="s">
        <v>1754</v>
      </c>
      <c r="B95" s="80">
        <v>45</v>
      </c>
      <c r="C95" s="80">
        <v>11</v>
      </c>
      <c r="D95" s="80">
        <v>3</v>
      </c>
      <c r="E95" s="80">
        <v>2014</v>
      </c>
      <c r="F95" s="80" t="s">
        <v>90</v>
      </c>
      <c r="G95" s="80" t="s">
        <v>1743</v>
      </c>
      <c r="H95" s="80" t="s">
        <v>1744</v>
      </c>
      <c r="I95" s="177"/>
      <c r="J95" s="81">
        <v>111.23646104989631</v>
      </c>
      <c r="K95" s="81">
        <v>2.8994466248408348</v>
      </c>
      <c r="L95" s="81">
        <v>7.5223134355383712</v>
      </c>
      <c r="M95" s="81">
        <v>135.53260304322541</v>
      </c>
      <c r="N95" s="81">
        <v>159.68910817143572</v>
      </c>
      <c r="O95" s="81">
        <v>86.622930121328679</v>
      </c>
      <c r="P95" s="81">
        <v>49.741443576498604</v>
      </c>
      <c r="Q95" s="81">
        <v>8.6043751490363096</v>
      </c>
      <c r="R95" s="81">
        <v>0</v>
      </c>
      <c r="S95" s="81">
        <v>11.061471232208659</v>
      </c>
      <c r="T95" s="82"/>
      <c r="U95" s="81">
        <v>13604626</v>
      </c>
      <c r="V95" s="81">
        <v>1458</v>
      </c>
      <c r="W95" s="81">
        <v>82</v>
      </c>
      <c r="X95" s="81">
        <v>28616</v>
      </c>
      <c r="Y95" s="81">
        <v>50060</v>
      </c>
      <c r="Z95" s="81">
        <v>49847</v>
      </c>
      <c r="AA95" s="81">
        <v>9906</v>
      </c>
      <c r="AB95" s="81">
        <v>115931</v>
      </c>
      <c r="AC95" s="81">
        <v>0</v>
      </c>
      <c r="AD95" s="81">
        <v>11.061471232208659</v>
      </c>
      <c r="AE95" s="82"/>
      <c r="AF95" s="81">
        <v>114332547.15961981</v>
      </c>
      <c r="AG95" s="81">
        <v>2649658.7597778975</v>
      </c>
      <c r="AH95" s="81">
        <v>1849653.4173001212</v>
      </c>
      <c r="AI95" s="81">
        <v>186266858.17152619</v>
      </c>
      <c r="AJ95" s="81">
        <v>226715025.98178759</v>
      </c>
      <c r="AK95" s="81">
        <v>0</v>
      </c>
      <c r="AL95" s="81">
        <v>0</v>
      </c>
      <c r="AM95" s="81">
        <v>15915593.918145597</v>
      </c>
      <c r="AN95" s="81">
        <v>0</v>
      </c>
      <c r="AO95" s="81">
        <v>0</v>
      </c>
      <c r="AP95" s="82"/>
      <c r="AQ95" s="81">
        <v>1541</v>
      </c>
      <c r="AR95" s="81">
        <v>157</v>
      </c>
      <c r="AS95" s="81">
        <v>0</v>
      </c>
      <c r="AT95" s="81">
        <v>0</v>
      </c>
      <c r="AU95" s="81">
        <v>0</v>
      </c>
      <c r="AV95" s="81">
        <v>0</v>
      </c>
      <c r="AW95" s="81" t="s">
        <v>564</v>
      </c>
      <c r="AX95" s="82"/>
      <c r="AY95" s="81">
        <v>6023.1</v>
      </c>
      <c r="AZ95" s="81">
        <v>5392.6</v>
      </c>
      <c r="BA95" s="81">
        <v>0</v>
      </c>
      <c r="BB95" s="81">
        <v>0</v>
      </c>
      <c r="BC95" s="81">
        <v>0</v>
      </c>
      <c r="BD95" s="81">
        <v>0</v>
      </c>
      <c r="BE95" s="81" t="s">
        <v>564</v>
      </c>
      <c r="BF95" s="82"/>
      <c r="BG95" s="81">
        <v>0</v>
      </c>
      <c r="BH95" s="81">
        <v>0</v>
      </c>
      <c r="BI95" s="81">
        <v>13.013999999999999</v>
      </c>
      <c r="BJ95" s="81">
        <v>0</v>
      </c>
      <c r="BK95" s="81">
        <v>21.869</v>
      </c>
      <c r="BL95" s="81">
        <v>0</v>
      </c>
      <c r="BM95" s="82"/>
      <c r="BN95" s="81">
        <v>0</v>
      </c>
      <c r="BO95" s="81">
        <v>0</v>
      </c>
      <c r="BP95" s="81">
        <v>3</v>
      </c>
      <c r="BQ95" s="81">
        <v>0</v>
      </c>
      <c r="BR95" s="81">
        <v>3</v>
      </c>
      <c r="BS95" s="81">
        <v>0</v>
      </c>
      <c r="BT95"/>
      <c r="BU95" s="80">
        <v>34.883000000000003</v>
      </c>
      <c r="BV95" s="80">
        <v>0</v>
      </c>
      <c r="BW95" s="80">
        <v>0</v>
      </c>
      <c r="BX95" s="80">
        <v>0</v>
      </c>
      <c r="BY95" s="80">
        <v>0</v>
      </c>
      <c r="BZ95" s="80">
        <v>0</v>
      </c>
      <c r="CA95" s="80">
        <v>0</v>
      </c>
      <c r="CB95" s="80">
        <v>0</v>
      </c>
      <c r="CC95" s="80">
        <v>0</v>
      </c>
    </row>
    <row r="96" spans="1:81">
      <c r="A96" s="80" t="s">
        <v>1755</v>
      </c>
      <c r="B96" s="80">
        <v>46</v>
      </c>
      <c r="C96" s="80">
        <v>12</v>
      </c>
      <c r="D96" s="80">
        <v>3</v>
      </c>
      <c r="E96" s="80">
        <v>2015</v>
      </c>
      <c r="F96" s="80" t="s">
        <v>91</v>
      </c>
      <c r="G96" s="80" t="s">
        <v>1743</v>
      </c>
      <c r="H96" s="80" t="s">
        <v>1744</v>
      </c>
      <c r="I96" s="177"/>
      <c r="J96" s="81">
        <v>104.82629827004092</v>
      </c>
      <c r="K96" s="81">
        <v>2.7701629063779096</v>
      </c>
      <c r="L96" s="81">
        <v>8.4537432654502105</v>
      </c>
      <c r="M96" s="81">
        <v>124.23684818287296</v>
      </c>
      <c r="N96" s="81">
        <v>149.13548967238253</v>
      </c>
      <c r="O96" s="81">
        <v>85.909902000923736</v>
      </c>
      <c r="P96" s="81">
        <v>49.278051391144587</v>
      </c>
      <c r="Q96" s="81">
        <v>8.3497267344666675</v>
      </c>
      <c r="R96" s="81">
        <v>0</v>
      </c>
      <c r="S96" s="81">
        <v>12.01286650806726</v>
      </c>
      <c r="T96" s="82"/>
      <c r="U96" s="81">
        <v>13516761</v>
      </c>
      <c r="V96" s="81">
        <v>1458</v>
      </c>
      <c r="W96" s="81">
        <v>82</v>
      </c>
      <c r="X96" s="81">
        <v>28616</v>
      </c>
      <c r="Y96" s="81">
        <v>50243</v>
      </c>
      <c r="Z96" s="81">
        <v>49913</v>
      </c>
      <c r="AA96" s="81">
        <v>9806</v>
      </c>
      <c r="AB96" s="81">
        <v>114919</v>
      </c>
      <c r="AC96" s="81">
        <v>0</v>
      </c>
      <c r="AD96" s="81">
        <v>12.01286650806726</v>
      </c>
      <c r="AE96" s="82"/>
      <c r="AF96" s="81">
        <v>109888655.07025518</v>
      </c>
      <c r="AG96" s="81">
        <v>2331678.2549904366</v>
      </c>
      <c r="AH96" s="81">
        <v>1719650.248286332</v>
      </c>
      <c r="AI96" s="81">
        <v>178658475.83068371</v>
      </c>
      <c r="AJ96" s="81">
        <v>220977671.41487852</v>
      </c>
      <c r="AK96" s="81">
        <v>0</v>
      </c>
      <c r="AL96" s="81">
        <v>0</v>
      </c>
      <c r="AM96" s="81">
        <v>15749166.882925887</v>
      </c>
      <c r="AN96" s="81">
        <v>0</v>
      </c>
      <c r="AO96" s="81">
        <v>0</v>
      </c>
      <c r="AP96" s="82"/>
      <c r="AQ96" s="81">
        <v>1726</v>
      </c>
      <c r="AR96" s="81">
        <v>197</v>
      </c>
      <c r="AS96" s="81">
        <v>0</v>
      </c>
      <c r="AT96" s="81">
        <v>0</v>
      </c>
      <c r="AU96" s="81">
        <v>0</v>
      </c>
      <c r="AV96" s="81">
        <v>0</v>
      </c>
      <c r="AW96" s="81" t="s">
        <v>564</v>
      </c>
      <c r="AX96" s="82"/>
      <c r="AY96" s="81">
        <v>6868.9</v>
      </c>
      <c r="AZ96" s="81">
        <v>7641.9</v>
      </c>
      <c r="BA96" s="81">
        <v>0</v>
      </c>
      <c r="BB96" s="81">
        <v>0</v>
      </c>
      <c r="BC96" s="81">
        <v>0</v>
      </c>
      <c r="BD96" s="81">
        <v>0</v>
      </c>
      <c r="BE96" s="81" t="s">
        <v>564</v>
      </c>
      <c r="BF96" s="82"/>
      <c r="BG96" s="81">
        <v>0</v>
      </c>
      <c r="BH96" s="81">
        <v>0</v>
      </c>
      <c r="BI96" s="81">
        <v>12.476000000000001</v>
      </c>
      <c r="BJ96" s="81">
        <v>0</v>
      </c>
      <c r="BK96" s="81">
        <v>40.454000000000001</v>
      </c>
      <c r="BL96" s="81">
        <v>0</v>
      </c>
      <c r="BM96" s="82"/>
      <c r="BN96" s="81">
        <v>0</v>
      </c>
      <c r="BO96" s="81">
        <v>0</v>
      </c>
      <c r="BP96" s="81">
        <v>3</v>
      </c>
      <c r="BQ96" s="81">
        <v>0</v>
      </c>
      <c r="BR96" s="81">
        <v>4</v>
      </c>
      <c r="BS96" s="81">
        <v>0</v>
      </c>
      <c r="BT96"/>
      <c r="BU96" s="80">
        <v>34.045000000000002</v>
      </c>
      <c r="BV96" s="80">
        <v>18.885000000000002</v>
      </c>
      <c r="BW96" s="80">
        <v>0</v>
      </c>
      <c r="BX96" s="80">
        <v>0</v>
      </c>
      <c r="BY96" s="80">
        <v>0</v>
      </c>
      <c r="BZ96" s="80">
        <v>0</v>
      </c>
      <c r="CA96" s="80">
        <v>0</v>
      </c>
      <c r="CB96" s="80">
        <v>0</v>
      </c>
      <c r="CC96" s="80">
        <v>0</v>
      </c>
    </row>
    <row r="97" spans="1:81">
      <c r="A97" s="80" t="s">
        <v>1756</v>
      </c>
      <c r="B97" s="80">
        <v>47</v>
      </c>
      <c r="C97" s="80">
        <v>13</v>
      </c>
      <c r="D97" s="80">
        <v>3</v>
      </c>
      <c r="E97" s="80">
        <v>2016</v>
      </c>
      <c r="F97" s="80" t="s">
        <v>92</v>
      </c>
      <c r="G97" s="80" t="s">
        <v>1743</v>
      </c>
      <c r="H97" s="80" t="s">
        <v>1744</v>
      </c>
      <c r="I97" s="177"/>
      <c r="J97" s="81">
        <v>114.30722963153174</v>
      </c>
      <c r="K97" s="81">
        <v>2.698110195040635</v>
      </c>
      <c r="L97" s="81">
        <v>8.08146240112033</v>
      </c>
      <c r="M97" s="81">
        <v>113.29773010606964</v>
      </c>
      <c r="N97" s="81">
        <v>149.77525142832488</v>
      </c>
      <c r="O97" s="81">
        <v>85.014585055904348</v>
      </c>
      <c r="P97" s="81">
        <v>48.115923313003293</v>
      </c>
      <c r="Q97" s="81">
        <v>8.0486608377120294</v>
      </c>
      <c r="R97" s="81">
        <v>0</v>
      </c>
      <c r="S97" s="81">
        <v>11.243252849853951</v>
      </c>
      <c r="T97" s="82"/>
      <c r="U97" s="81">
        <v>13989929</v>
      </c>
      <c r="V97" s="81">
        <v>1458</v>
      </c>
      <c r="W97" s="81">
        <v>82</v>
      </c>
      <c r="X97" s="81">
        <v>28616</v>
      </c>
      <c r="Y97" s="81">
        <v>50466</v>
      </c>
      <c r="Z97" s="81">
        <v>50000</v>
      </c>
      <c r="AA97" s="81">
        <v>9903</v>
      </c>
      <c r="AB97" s="81">
        <v>113952</v>
      </c>
      <c r="AC97" s="81">
        <v>0</v>
      </c>
      <c r="AD97" s="81">
        <v>11.243252849853951</v>
      </c>
      <c r="AE97" s="82"/>
      <c r="AF97" s="81">
        <v>119347532.9413844</v>
      </c>
      <c r="AG97" s="81">
        <v>2116284.3146510832</v>
      </c>
      <c r="AH97" s="81">
        <v>1222563.1156150431</v>
      </c>
      <c r="AI97" s="81">
        <v>173886903.20063719</v>
      </c>
      <c r="AJ97" s="81">
        <v>219719051.9742904</v>
      </c>
      <c r="AK97" s="81">
        <v>0</v>
      </c>
      <c r="AL97" s="81">
        <v>0</v>
      </c>
      <c r="AM97" s="81">
        <v>15628776.189115901</v>
      </c>
      <c r="AN97" s="81">
        <v>0</v>
      </c>
      <c r="AO97" s="81">
        <v>0</v>
      </c>
      <c r="AP97" s="82"/>
      <c r="AQ97" s="81">
        <v>1854</v>
      </c>
      <c r="AR97" s="81">
        <v>220</v>
      </c>
      <c r="AS97" s="81">
        <v>0</v>
      </c>
      <c r="AT97" s="81">
        <v>0</v>
      </c>
      <c r="AU97" s="81">
        <v>0</v>
      </c>
      <c r="AV97" s="81">
        <v>0</v>
      </c>
      <c r="AW97" s="81" t="s">
        <v>564</v>
      </c>
      <c r="AX97" s="82"/>
      <c r="AY97" s="81">
        <v>7477.2</v>
      </c>
      <c r="AZ97" s="81">
        <v>8425.6</v>
      </c>
      <c r="BA97" s="81">
        <v>0</v>
      </c>
      <c r="BB97" s="81">
        <v>0</v>
      </c>
      <c r="BC97" s="81">
        <v>0</v>
      </c>
      <c r="BD97" s="81">
        <v>0</v>
      </c>
      <c r="BE97" s="81" t="s">
        <v>564</v>
      </c>
      <c r="BF97" s="82"/>
      <c r="BG97" s="81">
        <v>0</v>
      </c>
      <c r="BH97" s="81">
        <v>0</v>
      </c>
      <c r="BI97" s="81">
        <v>11.989000000000001</v>
      </c>
      <c r="BJ97" s="81">
        <v>0</v>
      </c>
      <c r="BK97" s="81">
        <v>50.075000000000003</v>
      </c>
      <c r="BL97" s="81">
        <v>0</v>
      </c>
      <c r="BM97" s="82"/>
      <c r="BN97" s="81">
        <v>0</v>
      </c>
      <c r="BO97" s="81">
        <v>0</v>
      </c>
      <c r="BP97" s="81">
        <v>3</v>
      </c>
      <c r="BQ97" s="81">
        <v>0</v>
      </c>
      <c r="BR97" s="81">
        <v>4</v>
      </c>
      <c r="BS97" s="81">
        <v>0</v>
      </c>
      <c r="BT97"/>
      <c r="BU97" s="80">
        <v>32.926000000000002</v>
      </c>
      <c r="BV97" s="80">
        <v>29.138000000000002</v>
      </c>
      <c r="BW97" s="80">
        <v>0</v>
      </c>
      <c r="BX97" s="80">
        <v>0</v>
      </c>
      <c r="BY97" s="80">
        <v>0</v>
      </c>
      <c r="BZ97" s="80">
        <v>0</v>
      </c>
      <c r="CA97" s="80">
        <v>0</v>
      </c>
      <c r="CB97" s="80">
        <v>0</v>
      </c>
      <c r="CC97" s="80">
        <v>0</v>
      </c>
    </row>
    <row r="98" spans="1:81">
      <c r="A98" s="80" t="s">
        <v>1757</v>
      </c>
      <c r="B98" s="80">
        <v>48</v>
      </c>
      <c r="C98" s="80">
        <v>14</v>
      </c>
      <c r="D98" s="80">
        <v>3</v>
      </c>
      <c r="E98" s="80">
        <v>2017</v>
      </c>
      <c r="F98" s="80" t="s">
        <v>71</v>
      </c>
      <c r="G98" s="80" t="s">
        <v>1743</v>
      </c>
      <c r="H98" s="80" t="s">
        <v>1744</v>
      </c>
      <c r="I98" s="177"/>
      <c r="J98" s="81">
        <v>102.86878667681319</v>
      </c>
      <c r="K98" s="81">
        <v>2.6545891659738787</v>
      </c>
      <c r="L98" s="81">
        <v>6.8454225374146391</v>
      </c>
      <c r="M98" s="81">
        <v>101.75472666752928</v>
      </c>
      <c r="N98" s="81">
        <v>140.45120847544877</v>
      </c>
      <c r="O98" s="81">
        <v>83.819692499839647</v>
      </c>
      <c r="P98" s="81">
        <v>48.68498392386347</v>
      </c>
      <c r="Q98" s="81">
        <v>7.7132617063340998</v>
      </c>
      <c r="R98" s="81">
        <v>0</v>
      </c>
      <c r="S98" s="81">
        <v>12.530116684979042</v>
      </c>
      <c r="T98" s="82"/>
      <c r="U98" s="81">
        <v>15026595</v>
      </c>
      <c r="V98" s="81">
        <v>1458</v>
      </c>
      <c r="W98" s="81">
        <v>82</v>
      </c>
      <c r="X98" s="81">
        <v>28616</v>
      </c>
      <c r="Y98" s="81">
        <v>50740</v>
      </c>
      <c r="Z98" s="81">
        <v>50115</v>
      </c>
      <c r="AA98" s="81">
        <v>10084</v>
      </c>
      <c r="AB98" s="81">
        <v>112931</v>
      </c>
      <c r="AC98" s="81">
        <v>0</v>
      </c>
      <c r="AD98" s="81">
        <v>12.53011668497904</v>
      </c>
      <c r="AE98" s="82"/>
      <c r="AF98" s="81">
        <v>120686574.656086</v>
      </c>
      <c r="AG98" s="81">
        <v>2229799.3758212328</v>
      </c>
      <c r="AH98" s="81">
        <v>1433921.069372671</v>
      </c>
      <c r="AI98" s="81">
        <v>177901109.01646781</v>
      </c>
      <c r="AJ98" s="81">
        <v>228544251.81213719</v>
      </c>
      <c r="AK98" s="81">
        <v>0</v>
      </c>
      <c r="AL98" s="81">
        <v>0</v>
      </c>
      <c r="AM98" s="81">
        <v>15512979.370953379</v>
      </c>
      <c r="AN98" s="81">
        <v>0</v>
      </c>
      <c r="AO98" s="81">
        <v>0</v>
      </c>
      <c r="AP98" s="82"/>
      <c r="AQ98" s="81">
        <v>1957</v>
      </c>
      <c r="AR98" s="81">
        <v>250</v>
      </c>
      <c r="AS98" s="81">
        <v>0</v>
      </c>
      <c r="AT98" s="81">
        <v>0</v>
      </c>
      <c r="AU98" s="81">
        <v>0</v>
      </c>
      <c r="AV98" s="81">
        <v>0</v>
      </c>
      <c r="AW98" s="81" t="s">
        <v>564</v>
      </c>
      <c r="AX98" s="82"/>
      <c r="AY98" s="81">
        <v>7950.9</v>
      </c>
      <c r="AZ98" s="81">
        <v>12833.7</v>
      </c>
      <c r="BA98" s="81">
        <v>0</v>
      </c>
      <c r="BB98" s="81">
        <v>0</v>
      </c>
      <c r="BC98" s="81">
        <v>0</v>
      </c>
      <c r="BD98" s="81">
        <v>0</v>
      </c>
      <c r="BE98" s="81" t="s">
        <v>564</v>
      </c>
      <c r="BF98" s="82"/>
      <c r="BG98" s="81">
        <v>0</v>
      </c>
      <c r="BH98" s="81">
        <v>0</v>
      </c>
      <c r="BI98" s="81">
        <v>12.465999999999999</v>
      </c>
      <c r="BJ98" s="81">
        <v>0</v>
      </c>
      <c r="BK98" s="81">
        <v>21.321999999999999</v>
      </c>
      <c r="BL98" s="81">
        <v>0</v>
      </c>
      <c r="BM98" s="82"/>
      <c r="BN98" s="81">
        <v>0</v>
      </c>
      <c r="BO98" s="81">
        <v>0</v>
      </c>
      <c r="BP98" s="81">
        <v>3</v>
      </c>
      <c r="BQ98" s="81">
        <v>0</v>
      </c>
      <c r="BR98" s="81">
        <v>3</v>
      </c>
      <c r="BS98" s="81">
        <v>0</v>
      </c>
      <c r="BT98"/>
      <c r="BU98" s="80">
        <v>33.787999999999997</v>
      </c>
      <c r="BV98" s="80">
        <v>0</v>
      </c>
      <c r="BW98" s="80">
        <v>0</v>
      </c>
      <c r="BX98" s="80">
        <v>0</v>
      </c>
      <c r="BY98" s="80">
        <v>0</v>
      </c>
      <c r="BZ98" s="80">
        <v>0</v>
      </c>
      <c r="CA98" s="80">
        <v>0</v>
      </c>
      <c r="CB98" s="80">
        <v>0</v>
      </c>
      <c r="CC98" s="80">
        <v>0</v>
      </c>
    </row>
    <row r="99" spans="1:81">
      <c r="A99" s="80" t="s">
        <v>1758</v>
      </c>
      <c r="B99" s="80">
        <v>49</v>
      </c>
      <c r="C99" s="80">
        <v>15</v>
      </c>
      <c r="D99" s="80">
        <v>3</v>
      </c>
      <c r="E99" s="80">
        <v>2018</v>
      </c>
      <c r="F99" s="80" t="s">
        <v>93</v>
      </c>
      <c r="G99" s="80" t="s">
        <v>1743</v>
      </c>
      <c r="H99" s="80" t="s">
        <v>1744</v>
      </c>
      <c r="I99" s="177"/>
      <c r="J99" s="81">
        <v>88.815224263892873</v>
      </c>
      <c r="K99" s="81">
        <v>2.385496142850609</v>
      </c>
      <c r="L99" s="81">
        <v>6.3391514126708621</v>
      </c>
      <c r="M99" s="81">
        <v>88.771344639044216</v>
      </c>
      <c r="N99" s="81">
        <v>113.23489485342252</v>
      </c>
      <c r="O99" s="81">
        <v>82.259673520865405</v>
      </c>
      <c r="P99" s="81">
        <v>48.616212047819602</v>
      </c>
      <c r="Q99" s="81">
        <v>7.0920465167280797</v>
      </c>
      <c r="R99" s="81">
        <v>0</v>
      </c>
      <c r="S99" s="81">
        <v>13.261704557697499</v>
      </c>
      <c r="T99" s="82"/>
      <c r="U99" s="81">
        <v>14870467</v>
      </c>
      <c r="V99" s="81">
        <v>1458</v>
      </c>
      <c r="W99" s="81">
        <v>82</v>
      </c>
      <c r="X99" s="81">
        <v>28616</v>
      </c>
      <c r="Y99" s="81">
        <v>50911</v>
      </c>
      <c r="Z99" s="81">
        <v>50124</v>
      </c>
      <c r="AA99" s="81">
        <v>10171</v>
      </c>
      <c r="AB99" s="81">
        <v>111898</v>
      </c>
      <c r="AC99" s="81">
        <v>0</v>
      </c>
      <c r="AD99" s="81">
        <v>13.261704557697501</v>
      </c>
      <c r="AE99" s="82"/>
      <c r="AF99" s="81">
        <v>114350566.12605029</v>
      </c>
      <c r="AG99" s="81">
        <v>2039739.193180935</v>
      </c>
      <c r="AH99" s="81">
        <v>1376874.102666253</v>
      </c>
      <c r="AI99" s="81">
        <v>171802497.10978711</v>
      </c>
      <c r="AJ99" s="81">
        <v>213633448.39214191</v>
      </c>
      <c r="AK99" s="81">
        <v>0</v>
      </c>
      <c r="AL99" s="81">
        <v>0</v>
      </c>
      <c r="AM99" s="81">
        <v>15402883.98641208</v>
      </c>
      <c r="AN99" s="81">
        <v>0</v>
      </c>
      <c r="AO99" s="81">
        <v>0</v>
      </c>
      <c r="AP99" s="82"/>
      <c r="AQ99" s="81">
        <v>2050</v>
      </c>
      <c r="AR99" s="81">
        <v>302</v>
      </c>
      <c r="AS99" s="81">
        <v>0</v>
      </c>
      <c r="AT99" s="81">
        <v>0</v>
      </c>
      <c r="AU99" s="81">
        <v>0</v>
      </c>
      <c r="AV99" s="81">
        <v>0</v>
      </c>
      <c r="AW99" s="81" t="s">
        <v>564</v>
      </c>
      <c r="AX99" s="82"/>
      <c r="AY99" s="81">
        <v>8398.4000000000033</v>
      </c>
      <c r="AZ99" s="81">
        <v>16678</v>
      </c>
      <c r="BA99" s="81">
        <v>0</v>
      </c>
      <c r="BB99" s="81">
        <v>0</v>
      </c>
      <c r="BC99" s="81">
        <v>0</v>
      </c>
      <c r="BD99" s="81">
        <v>0</v>
      </c>
      <c r="BE99" s="81" t="s">
        <v>564</v>
      </c>
      <c r="BF99" s="82"/>
      <c r="BG99" s="81">
        <v>0</v>
      </c>
      <c r="BH99" s="81">
        <v>0</v>
      </c>
      <c r="BI99" s="81">
        <v>8.68</v>
      </c>
      <c r="BJ99" s="81">
        <v>0</v>
      </c>
      <c r="BK99" s="81">
        <v>44.478000000000002</v>
      </c>
      <c r="BL99" s="81">
        <v>0</v>
      </c>
      <c r="BM99" s="82"/>
      <c r="BN99" s="81">
        <v>0</v>
      </c>
      <c r="BO99" s="81">
        <v>0</v>
      </c>
      <c r="BP99" s="81">
        <v>2</v>
      </c>
      <c r="BQ99" s="81">
        <v>0</v>
      </c>
      <c r="BR99" s="81">
        <v>3</v>
      </c>
      <c r="BS99" s="81">
        <v>0</v>
      </c>
      <c r="BT99"/>
      <c r="BU99" s="80">
        <v>23.734000000000002</v>
      </c>
      <c r="BV99" s="80">
        <v>29.423999999999999</v>
      </c>
      <c r="BW99" s="80">
        <v>0</v>
      </c>
      <c r="BX99" s="80">
        <v>0</v>
      </c>
      <c r="BY99" s="80">
        <v>0</v>
      </c>
      <c r="BZ99" s="80">
        <v>0</v>
      </c>
      <c r="CA99" s="80">
        <v>0</v>
      </c>
      <c r="CB99" s="80">
        <v>0</v>
      </c>
      <c r="CC99" s="80">
        <v>0</v>
      </c>
    </row>
    <row r="100" spans="1:81">
      <c r="A100" s="80" t="s">
        <v>1759</v>
      </c>
      <c r="B100" s="80">
        <v>50</v>
      </c>
      <c r="C100" s="80">
        <v>16</v>
      </c>
      <c r="D100" s="80">
        <v>3</v>
      </c>
      <c r="E100" s="80">
        <v>2019</v>
      </c>
      <c r="F100" s="80" t="s">
        <v>73</v>
      </c>
      <c r="G100" s="80" t="s">
        <v>1743</v>
      </c>
      <c r="H100" s="80" t="s">
        <v>1744</v>
      </c>
      <c r="I100" s="177"/>
      <c r="J100" s="81">
        <v>89.966071254109679</v>
      </c>
      <c r="K100" s="81">
        <v>2.1417370375148468</v>
      </c>
      <c r="L100" s="81">
        <v>6.3932526648998032</v>
      </c>
      <c r="M100" s="81">
        <v>84.574094696418882</v>
      </c>
      <c r="N100" s="81">
        <v>99.383451920557022</v>
      </c>
      <c r="O100" s="81">
        <v>79.831517205864031</v>
      </c>
      <c r="P100" s="81">
        <v>49.536653367806117</v>
      </c>
      <c r="Q100" s="81">
        <v>6.8517120712752586</v>
      </c>
      <c r="R100" s="81">
        <v>0</v>
      </c>
      <c r="S100" s="81">
        <v>12.43967837625873</v>
      </c>
      <c r="T100" s="82"/>
      <c r="U100" s="81">
        <v>15465875</v>
      </c>
      <c r="V100" s="81">
        <v>1458</v>
      </c>
      <c r="W100" s="81">
        <v>82</v>
      </c>
      <c r="X100" s="81">
        <v>28616</v>
      </c>
      <c r="Y100" s="81">
        <v>51382</v>
      </c>
      <c r="Z100" s="81">
        <v>49980</v>
      </c>
      <c r="AA100" s="81">
        <v>10286</v>
      </c>
      <c r="AB100" s="81">
        <v>111033</v>
      </c>
      <c r="AC100" s="81">
        <v>0</v>
      </c>
      <c r="AD100" s="81">
        <v>12.43967837625873</v>
      </c>
      <c r="AE100" s="82"/>
      <c r="AF100" s="81">
        <v>117938653.46773221</v>
      </c>
      <c r="AG100" s="81">
        <v>1927138.825275823</v>
      </c>
      <c r="AH100" s="81">
        <v>1461113.146719865</v>
      </c>
      <c r="AI100" s="81">
        <v>173112635.11690339</v>
      </c>
      <c r="AJ100" s="81">
        <v>187886654.95431116</v>
      </c>
      <c r="AK100" s="81">
        <v>0</v>
      </c>
      <c r="AL100" s="81">
        <v>0</v>
      </c>
      <c r="AM100" s="81">
        <v>15121858.744023515</v>
      </c>
      <c r="AN100" s="81">
        <v>0</v>
      </c>
      <c r="AO100" s="81">
        <v>0</v>
      </c>
      <c r="AP100" s="82"/>
      <c r="AQ100" s="81">
        <v>2150</v>
      </c>
      <c r="AR100" s="81">
        <v>319</v>
      </c>
      <c r="AS100" s="81">
        <v>0</v>
      </c>
      <c r="AT100" s="81">
        <v>0</v>
      </c>
      <c r="AU100" s="81">
        <v>0</v>
      </c>
      <c r="AV100" s="81">
        <v>0</v>
      </c>
      <c r="AW100" s="81" t="s">
        <v>564</v>
      </c>
      <c r="AX100" s="82"/>
      <c r="AY100" s="81">
        <v>8938.2999999999993</v>
      </c>
      <c r="AZ100" s="81">
        <v>16912</v>
      </c>
      <c r="BA100" s="81">
        <v>0</v>
      </c>
      <c r="BB100" s="81">
        <v>0</v>
      </c>
      <c r="BC100" s="81">
        <v>0</v>
      </c>
      <c r="BD100" s="81">
        <v>0</v>
      </c>
      <c r="BE100" s="81" t="s">
        <v>564</v>
      </c>
      <c r="BF100" s="82"/>
      <c r="BG100" s="81">
        <v>0</v>
      </c>
      <c r="BH100" s="81">
        <v>0</v>
      </c>
      <c r="BI100" s="81">
        <v>6.4429999999999996</v>
      </c>
      <c r="BJ100" s="81">
        <v>0</v>
      </c>
      <c r="BK100" s="81">
        <v>43.713999999999999</v>
      </c>
      <c r="BL100" s="81">
        <v>0</v>
      </c>
      <c r="BM100" s="82"/>
      <c r="BN100" s="81">
        <v>0</v>
      </c>
      <c r="BO100" s="81">
        <v>0</v>
      </c>
      <c r="BP100" s="81">
        <v>2</v>
      </c>
      <c r="BQ100" s="81">
        <v>0</v>
      </c>
      <c r="BR100" s="81">
        <v>4</v>
      </c>
      <c r="BS100" s="81">
        <v>0</v>
      </c>
      <c r="BT100"/>
      <c r="BU100" s="80">
        <v>20.805</v>
      </c>
      <c r="BV100" s="80">
        <v>29.352</v>
      </c>
      <c r="BW100" s="80">
        <v>0</v>
      </c>
      <c r="BX100" s="80">
        <v>0</v>
      </c>
      <c r="BY100" s="80">
        <v>0</v>
      </c>
      <c r="BZ100" s="80">
        <v>0</v>
      </c>
      <c r="CA100" s="80">
        <v>0</v>
      </c>
      <c r="CB100" s="80">
        <v>0</v>
      </c>
      <c r="CC100" s="80">
        <v>0</v>
      </c>
    </row>
    <row r="101" spans="1:81">
      <c r="A101" s="80" t="s">
        <v>1760</v>
      </c>
      <c r="B101" s="80">
        <v>51</v>
      </c>
      <c r="C101" s="80">
        <v>17</v>
      </c>
      <c r="D101" s="80">
        <v>3</v>
      </c>
      <c r="E101" s="80">
        <v>2020</v>
      </c>
      <c r="F101" s="80" t="s">
        <v>218</v>
      </c>
      <c r="G101" s="80" t="s">
        <v>1743</v>
      </c>
      <c r="H101" s="80" t="s">
        <v>1744</v>
      </c>
      <c r="I101" s="177"/>
      <c r="J101" s="81">
        <v>80.117933704163363</v>
      </c>
      <c r="K101" s="81">
        <v>2.3600016326160826</v>
      </c>
      <c r="L101" s="81">
        <v>6.7030417824307582</v>
      </c>
      <c r="M101" s="81">
        <v>80.598613659628199</v>
      </c>
      <c r="N101" s="81">
        <v>121.70632697387352</v>
      </c>
      <c r="O101" s="81">
        <v>69.964696861192749</v>
      </c>
      <c r="P101" s="81">
        <v>46.023540721015287</v>
      </c>
      <c r="Q101" s="81">
        <v>6.4855950367154716</v>
      </c>
      <c r="R101" s="81">
        <v>0</v>
      </c>
      <c r="S101" s="81">
        <v>13.71068001929811</v>
      </c>
      <c r="T101" s="82"/>
      <c r="U101" s="81">
        <v>14105784</v>
      </c>
      <c r="V101" s="81">
        <v>1542</v>
      </c>
      <c r="W101" s="81">
        <v>97</v>
      </c>
      <c r="X101" s="81">
        <v>28884</v>
      </c>
      <c r="Y101" s="81">
        <v>51603</v>
      </c>
      <c r="Z101" s="81">
        <v>49995</v>
      </c>
      <c r="AA101" s="81">
        <v>10383</v>
      </c>
      <c r="AB101" s="81">
        <v>109994</v>
      </c>
      <c r="AC101" s="81">
        <v>0</v>
      </c>
      <c r="AD101" s="81">
        <v>13.71068001929811</v>
      </c>
      <c r="AE101" s="82"/>
      <c r="AF101" s="81">
        <v>102366913.8050475</v>
      </c>
      <c r="AG101" s="81">
        <v>1918064.3574557642</v>
      </c>
      <c r="AH101" s="81">
        <v>1548024.0268411553</v>
      </c>
      <c r="AI101" s="81">
        <v>157883581.14048836</v>
      </c>
      <c r="AJ101" s="81">
        <v>220996146.36559594</v>
      </c>
      <c r="AK101" s="81"/>
      <c r="AL101" s="81"/>
      <c r="AM101" s="81">
        <v>14355439.058828536</v>
      </c>
      <c r="AN101" s="81"/>
      <c r="AO101" s="81"/>
      <c r="AP101" s="82"/>
      <c r="AQ101" s="81">
        <v>2267</v>
      </c>
      <c r="AR101" s="81">
        <v>329</v>
      </c>
      <c r="AS101" s="81">
        <v>0</v>
      </c>
      <c r="AT101" s="81">
        <v>0</v>
      </c>
      <c r="AU101" s="81">
        <v>0</v>
      </c>
      <c r="AV101" s="81">
        <v>0</v>
      </c>
      <c r="AW101" s="81">
        <v>0</v>
      </c>
      <c r="AX101" s="82"/>
      <c r="AY101" s="81">
        <v>9603.7999999999993</v>
      </c>
      <c r="AZ101" s="81">
        <v>17143.599999999991</v>
      </c>
      <c r="BA101" s="81">
        <v>0</v>
      </c>
      <c r="BB101" s="81">
        <v>0</v>
      </c>
      <c r="BC101" s="81">
        <v>0</v>
      </c>
      <c r="BD101" s="81">
        <v>0</v>
      </c>
      <c r="BE101" s="81">
        <v>0</v>
      </c>
      <c r="BF101" s="82"/>
      <c r="BG101" s="81">
        <v>0</v>
      </c>
      <c r="BH101" s="81">
        <v>0</v>
      </c>
      <c r="BI101" s="81">
        <v>5.9880000000000004</v>
      </c>
      <c r="BJ101" s="81">
        <v>0</v>
      </c>
      <c r="BK101" s="81">
        <v>40.914999999999999</v>
      </c>
      <c r="BL101" s="81">
        <v>0</v>
      </c>
      <c r="BM101" s="82"/>
      <c r="BN101" s="81">
        <v>0</v>
      </c>
      <c r="BO101" s="81">
        <v>0</v>
      </c>
      <c r="BP101" s="81">
        <v>2</v>
      </c>
      <c r="BQ101" s="81">
        <v>0</v>
      </c>
      <c r="BR101" s="81">
        <v>4</v>
      </c>
      <c r="BS101" s="81">
        <v>0</v>
      </c>
      <c r="BT101"/>
      <c r="BU101" s="80">
        <v>16.95</v>
      </c>
      <c r="BV101" s="80">
        <v>29.952999999999999</v>
      </c>
      <c r="BW101" s="80">
        <v>0</v>
      </c>
      <c r="BX101" s="80">
        <v>0</v>
      </c>
      <c r="BY101" s="80">
        <v>0</v>
      </c>
      <c r="BZ101" s="80">
        <v>0</v>
      </c>
      <c r="CA101" s="80">
        <v>0</v>
      </c>
      <c r="CB101" s="80">
        <v>0</v>
      </c>
      <c r="CC101" s="80">
        <v>0</v>
      </c>
    </row>
    <row r="102" spans="1:81">
      <c r="A102" s="80" t="s">
        <v>1761</v>
      </c>
      <c r="B102" s="80">
        <v>51</v>
      </c>
      <c r="C102" s="80">
        <v>18</v>
      </c>
      <c r="D102" s="80">
        <v>3</v>
      </c>
      <c r="E102" s="80">
        <v>2021</v>
      </c>
      <c r="F102" s="80" t="s">
        <v>75</v>
      </c>
      <c r="G102" s="174" t="s">
        <v>1743</v>
      </c>
      <c r="H102" s="80" t="s">
        <v>1744</v>
      </c>
      <c r="I102" s="177"/>
      <c r="J102" s="81">
        <v>71.2194064418198</v>
      </c>
      <c r="K102" s="81">
        <v>2.542534296198208</v>
      </c>
      <c r="L102" s="81">
        <v>6.4123807374265658</v>
      </c>
      <c r="M102" s="81">
        <v>81.151251303052561</v>
      </c>
      <c r="N102" s="81">
        <v>96.285363738875247</v>
      </c>
      <c r="O102" s="81">
        <v>67.703014663720623</v>
      </c>
      <c r="P102" s="81">
        <v>47.76647270090249</v>
      </c>
      <c r="Q102" s="81">
        <v>6.5034583055077677</v>
      </c>
      <c r="R102" s="81">
        <v>0</v>
      </c>
      <c r="S102" s="81">
        <v>13.36842116646943</v>
      </c>
      <c r="T102" s="82"/>
      <c r="U102" s="81">
        <v>14885814</v>
      </c>
      <c r="V102" s="81">
        <v>1542</v>
      </c>
      <c r="W102" s="81">
        <v>97</v>
      </c>
      <c r="X102" s="81">
        <v>28884</v>
      </c>
      <c r="Y102" s="81">
        <v>51686</v>
      </c>
      <c r="Z102" s="81">
        <v>49815</v>
      </c>
      <c r="AA102" s="81">
        <v>10509</v>
      </c>
      <c r="AB102" s="81">
        <v>108989</v>
      </c>
      <c r="AC102" s="81">
        <v>0</v>
      </c>
      <c r="AD102" s="81">
        <v>13.36842116646943</v>
      </c>
      <c r="AE102" s="82"/>
      <c r="AF102" s="81">
        <v>101161981.40022239</v>
      </c>
      <c r="AG102" s="81">
        <v>2239383.6020343411</v>
      </c>
      <c r="AH102" s="81">
        <v>1371436.4865698318</v>
      </c>
      <c r="AI102" s="81">
        <v>179586531.79983518</v>
      </c>
      <c r="AJ102" s="81">
        <v>194707269.62045696</v>
      </c>
      <c r="AK102" s="81">
        <v>0</v>
      </c>
      <c r="AL102" s="81">
        <v>0</v>
      </c>
      <c r="AM102" s="81">
        <v>14306319.868284632</v>
      </c>
      <c r="AN102" s="81">
        <v>0</v>
      </c>
      <c r="AO102" s="81">
        <v>0</v>
      </c>
      <c r="AP102" s="82"/>
      <c r="AQ102" s="81">
        <v>2357</v>
      </c>
      <c r="AR102" s="81">
        <v>330</v>
      </c>
      <c r="AS102" s="81">
        <v>0</v>
      </c>
      <c r="AT102" s="81">
        <v>1</v>
      </c>
      <c r="AU102" s="81">
        <v>0</v>
      </c>
      <c r="AV102" s="81">
        <v>0</v>
      </c>
      <c r="AW102" s="81"/>
      <c r="AX102" s="82"/>
      <c r="AY102" s="81">
        <v>10174.599999999989</v>
      </c>
      <c r="AZ102" s="81">
        <v>17193.099999999991</v>
      </c>
      <c r="BA102" s="81">
        <v>0</v>
      </c>
      <c r="BB102" s="81">
        <v>19.899999999999999</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1762</v>
      </c>
      <c r="B103" s="80">
        <v>51</v>
      </c>
      <c r="C103" s="80">
        <v>19</v>
      </c>
      <c r="D103" s="80">
        <v>3</v>
      </c>
      <c r="E103" s="80">
        <v>2022</v>
      </c>
      <c r="F103" s="80" t="s">
        <v>568</v>
      </c>
      <c r="G103" s="174" t="s">
        <v>1743</v>
      </c>
      <c r="H103" s="80" t="s">
        <v>1744</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2505</v>
      </c>
      <c r="AR103" s="81">
        <v>330</v>
      </c>
      <c r="AS103" s="81">
        <v>0</v>
      </c>
      <c r="AT103" s="81">
        <v>1</v>
      </c>
      <c r="AU103" s="81">
        <v>0</v>
      </c>
      <c r="AV103" s="81">
        <v>0</v>
      </c>
      <c r="AW103" s="81"/>
      <c r="AX103" s="82"/>
      <c r="AY103" s="81">
        <v>11036.099999999984</v>
      </c>
      <c r="AZ103" s="81">
        <v>17193.099999999991</v>
      </c>
      <c r="BA103" s="81">
        <v>0</v>
      </c>
      <c r="BB103" s="81">
        <v>19.899999999999999</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1763</v>
      </c>
      <c r="B104" s="80">
        <v>69</v>
      </c>
      <c r="C104" s="80">
        <v>1</v>
      </c>
      <c r="D104" s="80">
        <v>5</v>
      </c>
      <c r="E104" s="80">
        <v>1990</v>
      </c>
      <c r="F104" s="80" t="s">
        <v>562</v>
      </c>
      <c r="G104" s="80" t="s">
        <v>1764</v>
      </c>
      <c r="H104" s="80" t="s">
        <v>1765</v>
      </c>
      <c r="I104" s="177"/>
      <c r="J104" s="81">
        <v>227.2719326813818</v>
      </c>
      <c r="K104" s="81">
        <v>10.237217069882185</v>
      </c>
      <c r="L104" s="81">
        <v>2.1174116612575071</v>
      </c>
      <c r="M104" s="81">
        <v>84.717360134050978</v>
      </c>
      <c r="N104" s="81">
        <v>105.9039805584674</v>
      </c>
      <c r="O104" s="81">
        <v>89.588991902380798</v>
      </c>
      <c r="P104" s="81">
        <v>78.929672159430368</v>
      </c>
      <c r="Q104" s="81">
        <v>6.5415776130099355</v>
      </c>
      <c r="R104" s="81">
        <v>0</v>
      </c>
      <c r="S104" s="81">
        <v>6.4756197724933777</v>
      </c>
      <c r="T104" s="82"/>
      <c r="U104" s="81">
        <v>19004979</v>
      </c>
      <c r="V104" s="81">
        <v>2748</v>
      </c>
      <c r="W104" s="81">
        <v>28</v>
      </c>
      <c r="X104" s="81">
        <v>29810</v>
      </c>
      <c r="Y104" s="81">
        <v>30541</v>
      </c>
      <c r="Z104" s="81">
        <v>36849</v>
      </c>
      <c r="AA104" s="81">
        <v>19165</v>
      </c>
      <c r="AB104" s="81">
        <v>106213</v>
      </c>
      <c r="AC104" s="81">
        <v>0</v>
      </c>
      <c r="AD104" s="81">
        <v>6.4756197724933777</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1766</v>
      </c>
      <c r="B105" s="80">
        <v>70</v>
      </c>
      <c r="C105" s="80">
        <v>2</v>
      </c>
      <c r="D105" s="80">
        <v>5</v>
      </c>
      <c r="E105" s="80">
        <v>2005</v>
      </c>
      <c r="F105" s="80" t="s">
        <v>565</v>
      </c>
      <c r="G105" s="80" t="s">
        <v>1764</v>
      </c>
      <c r="H105" s="80" t="s">
        <v>1765</v>
      </c>
      <c r="I105" s="177"/>
      <c r="J105" s="81">
        <v>121.13553947488388</v>
      </c>
      <c r="K105" s="81">
        <v>7.327118457292972</v>
      </c>
      <c r="L105" s="81">
        <v>2.0904674302971236</v>
      </c>
      <c r="M105" s="81">
        <v>146.05257790986226</v>
      </c>
      <c r="N105" s="81">
        <v>164.78491687021744</v>
      </c>
      <c r="O105" s="81">
        <v>137.98883213009782</v>
      </c>
      <c r="P105" s="81">
        <v>80.091523692461024</v>
      </c>
      <c r="Q105" s="81">
        <v>6.8441326521455021</v>
      </c>
      <c r="R105" s="81">
        <v>0</v>
      </c>
      <c r="S105" s="81">
        <v>10.687762940000001</v>
      </c>
      <c r="T105" s="82"/>
      <c r="U105" s="81">
        <v>10581986</v>
      </c>
      <c r="V105" s="81">
        <v>2665</v>
      </c>
      <c r="W105" s="81">
        <v>29</v>
      </c>
      <c r="X105" s="81">
        <v>27251</v>
      </c>
      <c r="Y105" s="81">
        <v>40637</v>
      </c>
      <c r="Z105" s="81">
        <v>65678</v>
      </c>
      <c r="AA105" s="81">
        <v>15927</v>
      </c>
      <c r="AB105" s="81">
        <v>116170</v>
      </c>
      <c r="AC105" s="81">
        <v>0</v>
      </c>
      <c r="AD105" s="81">
        <v>10.687762940000001</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1767</v>
      </c>
      <c r="B106" s="80">
        <v>71</v>
      </c>
      <c r="C106" s="80">
        <v>3</v>
      </c>
      <c r="D106" s="80">
        <v>5</v>
      </c>
      <c r="E106" s="80">
        <v>2006</v>
      </c>
      <c r="F106" s="80" t="s">
        <v>566</v>
      </c>
      <c r="G106" s="80" t="s">
        <v>1764</v>
      </c>
      <c r="H106" s="80" t="s">
        <v>1765</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1768</v>
      </c>
      <c r="B107" s="80">
        <v>72</v>
      </c>
      <c r="C107" s="80">
        <v>4</v>
      </c>
      <c r="D107" s="80">
        <v>5</v>
      </c>
      <c r="E107" s="80">
        <v>2007</v>
      </c>
      <c r="F107" s="80" t="s">
        <v>567</v>
      </c>
      <c r="G107" s="80" t="s">
        <v>1764</v>
      </c>
      <c r="H107" s="80" t="s">
        <v>1765</v>
      </c>
      <c r="I107" s="177"/>
      <c r="J107" s="81">
        <v>120.04673218341298</v>
      </c>
      <c r="K107" s="81">
        <v>7.2616834410832904</v>
      </c>
      <c r="L107" s="81">
        <v>3.093198903878275</v>
      </c>
      <c r="M107" s="81">
        <v>146.12356563691856</v>
      </c>
      <c r="N107" s="81">
        <v>179.33090407526672</v>
      </c>
      <c r="O107" s="81">
        <v>134.6810315861004</v>
      </c>
      <c r="P107" s="81">
        <v>81.714235569025334</v>
      </c>
      <c r="Q107" s="81">
        <v>7.2123015233277261</v>
      </c>
      <c r="R107" s="81">
        <v>0</v>
      </c>
      <c r="S107" s="81">
        <v>10.80591081143</v>
      </c>
      <c r="T107" s="82"/>
      <c r="U107" s="81">
        <v>12882911</v>
      </c>
      <c r="V107" s="81">
        <v>2604</v>
      </c>
      <c r="W107" s="81">
        <v>52</v>
      </c>
      <c r="X107" s="81">
        <v>32735</v>
      </c>
      <c r="Y107" s="81">
        <v>41794</v>
      </c>
      <c r="Z107" s="81">
        <v>66639</v>
      </c>
      <c r="AA107" s="81">
        <v>16002</v>
      </c>
      <c r="AB107" s="81">
        <v>115945</v>
      </c>
      <c r="AC107" s="81">
        <v>0</v>
      </c>
      <c r="AD107" s="81">
        <v>10.80591081143</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1769</v>
      </c>
      <c r="B108" s="80">
        <v>73</v>
      </c>
      <c r="C108" s="80">
        <v>5</v>
      </c>
      <c r="D108" s="80">
        <v>5</v>
      </c>
      <c r="E108" s="80">
        <v>2008</v>
      </c>
      <c r="F108" s="80" t="s">
        <v>84</v>
      </c>
      <c r="G108" s="80" t="s">
        <v>1764</v>
      </c>
      <c r="H108" s="80" t="s">
        <v>1765</v>
      </c>
      <c r="I108" s="177"/>
      <c r="J108" s="81">
        <v>102.48332672454998</v>
      </c>
      <c r="K108" s="81">
        <v>5.4040116642785456</v>
      </c>
      <c r="L108" s="81">
        <v>2.6765492927339118</v>
      </c>
      <c r="M108" s="81">
        <v>154.82696239649505</v>
      </c>
      <c r="N108" s="81">
        <v>187.57436346323277</v>
      </c>
      <c r="O108" s="81">
        <v>130.6980541409809</v>
      </c>
      <c r="P108" s="81">
        <v>79.580837383713202</v>
      </c>
      <c r="Q108" s="81">
        <v>7.0812608149821878</v>
      </c>
      <c r="R108" s="81">
        <v>0</v>
      </c>
      <c r="S108" s="81">
        <v>10.630682515380002</v>
      </c>
      <c r="T108" s="82"/>
      <c r="U108" s="81">
        <v>11940352</v>
      </c>
      <c r="V108" s="81">
        <v>2604</v>
      </c>
      <c r="W108" s="81">
        <v>52</v>
      </c>
      <c r="X108" s="81">
        <v>32735</v>
      </c>
      <c r="Y108" s="81">
        <v>42287</v>
      </c>
      <c r="Z108" s="81">
        <v>66938</v>
      </c>
      <c r="AA108" s="81">
        <v>15602</v>
      </c>
      <c r="AB108" s="81">
        <v>115709</v>
      </c>
      <c r="AC108" s="81">
        <v>0</v>
      </c>
      <c r="AD108" s="81">
        <v>10.630682515380002</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1770</v>
      </c>
      <c r="B109" s="80">
        <v>74</v>
      </c>
      <c r="C109" s="80">
        <v>6</v>
      </c>
      <c r="D109" s="80">
        <v>5</v>
      </c>
      <c r="E109" s="80">
        <v>2009</v>
      </c>
      <c r="F109" s="80" t="s">
        <v>85</v>
      </c>
      <c r="G109" s="80" t="s">
        <v>1764</v>
      </c>
      <c r="H109" s="80" t="s">
        <v>1765</v>
      </c>
      <c r="I109" s="177"/>
      <c r="J109" s="81">
        <v>99.812532704865674</v>
      </c>
      <c r="K109" s="81">
        <v>6.5269597976541327</v>
      </c>
      <c r="L109" s="81">
        <v>2.0941871969175576</v>
      </c>
      <c r="M109" s="81">
        <v>161.44774620918241</v>
      </c>
      <c r="N109" s="81">
        <v>174.33850374330089</v>
      </c>
      <c r="O109" s="81">
        <v>133.23194051705502</v>
      </c>
      <c r="P109" s="81">
        <v>74.800118303995433</v>
      </c>
      <c r="Q109" s="81">
        <v>6.7226006709851287</v>
      </c>
      <c r="R109" s="81">
        <v>0</v>
      </c>
      <c r="S109" s="81">
        <v>10.457766305900002</v>
      </c>
      <c r="T109" s="82"/>
      <c r="U109" s="81">
        <v>10101179</v>
      </c>
      <c r="V109" s="81">
        <v>3083</v>
      </c>
      <c r="W109" s="81">
        <v>54</v>
      </c>
      <c r="X109" s="81">
        <v>34986</v>
      </c>
      <c r="Y109" s="81">
        <v>42720</v>
      </c>
      <c r="Z109" s="81">
        <v>67352</v>
      </c>
      <c r="AA109" s="81">
        <v>15055</v>
      </c>
      <c r="AB109" s="81">
        <v>115314</v>
      </c>
      <c r="AC109" s="81">
        <v>0</v>
      </c>
      <c r="AD109" s="81">
        <v>10.457766305900002</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93.13900000000001</v>
      </c>
      <c r="BJ109" s="81">
        <v>0</v>
      </c>
      <c r="BK109" s="81">
        <v>30.6</v>
      </c>
      <c r="BL109" s="81">
        <v>0</v>
      </c>
      <c r="BM109" s="82"/>
      <c r="BN109" s="81">
        <v>0</v>
      </c>
      <c r="BO109" s="81">
        <v>0</v>
      </c>
      <c r="BP109" s="81">
        <v>14</v>
      </c>
      <c r="BQ109" s="81">
        <v>0</v>
      </c>
      <c r="BR109" s="81">
        <v>1</v>
      </c>
      <c r="BS109" s="81">
        <v>0</v>
      </c>
      <c r="BT109"/>
      <c r="BU109" s="80"/>
      <c r="BV109" s="80"/>
      <c r="BW109" s="80"/>
      <c r="BX109" s="80"/>
      <c r="BY109" s="80"/>
      <c r="BZ109" s="80"/>
      <c r="CA109" s="80"/>
      <c r="CB109" s="80"/>
      <c r="CC109" s="80"/>
    </row>
    <row r="110" spans="1:81">
      <c r="A110" s="80" t="s">
        <v>1771</v>
      </c>
      <c r="B110" s="80">
        <v>75</v>
      </c>
      <c r="C110" s="80">
        <v>7</v>
      </c>
      <c r="D110" s="80">
        <v>5</v>
      </c>
      <c r="E110" s="80">
        <v>2010</v>
      </c>
      <c r="F110" s="80" t="s">
        <v>86</v>
      </c>
      <c r="G110" s="80" t="s">
        <v>1764</v>
      </c>
      <c r="H110" s="80" t="s">
        <v>1765</v>
      </c>
      <c r="I110" s="177"/>
      <c r="J110" s="81">
        <v>110.10606255227771</v>
      </c>
      <c r="K110" s="81">
        <v>6.9083611478757199</v>
      </c>
      <c r="L110" s="81">
        <v>2.4940629243588419</v>
      </c>
      <c r="M110" s="81">
        <v>165.07085894711827</v>
      </c>
      <c r="N110" s="81">
        <v>196.80742846913597</v>
      </c>
      <c r="O110" s="81">
        <v>133.60610605202086</v>
      </c>
      <c r="P110" s="81">
        <v>73.867494788398247</v>
      </c>
      <c r="Q110" s="81">
        <v>6.9848824134096441</v>
      </c>
      <c r="R110" s="81">
        <v>0</v>
      </c>
      <c r="S110" s="81">
        <v>9.5966897743999997</v>
      </c>
      <c r="T110" s="82"/>
      <c r="U110" s="81">
        <v>10453770</v>
      </c>
      <c r="V110" s="81">
        <v>3083</v>
      </c>
      <c r="W110" s="81">
        <v>54</v>
      </c>
      <c r="X110" s="81">
        <v>34986</v>
      </c>
      <c r="Y110" s="81">
        <v>43065</v>
      </c>
      <c r="Z110" s="81">
        <v>67855</v>
      </c>
      <c r="AA110" s="81">
        <v>14496</v>
      </c>
      <c r="AB110" s="81">
        <v>114805</v>
      </c>
      <c r="AC110" s="81">
        <v>0</v>
      </c>
      <c r="AD110" s="81">
        <v>9.5966897743999997</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108.214</v>
      </c>
      <c r="BJ110" s="81">
        <v>0</v>
      </c>
      <c r="BK110" s="81">
        <v>36.519999999999996</v>
      </c>
      <c r="BL110" s="81">
        <v>0</v>
      </c>
      <c r="BM110" s="82"/>
      <c r="BN110" s="81">
        <v>0</v>
      </c>
      <c r="BO110" s="81">
        <v>0</v>
      </c>
      <c r="BP110" s="81">
        <v>16</v>
      </c>
      <c r="BQ110" s="81">
        <v>0</v>
      </c>
      <c r="BR110" s="81">
        <v>2</v>
      </c>
      <c r="BS110" s="81">
        <v>0</v>
      </c>
      <c r="BT110"/>
      <c r="BU110" s="80">
        <v>126.542</v>
      </c>
      <c r="BV110" s="80">
        <v>18.192</v>
      </c>
      <c r="BW110" s="80">
        <v>0</v>
      </c>
      <c r="BX110" s="80">
        <v>0</v>
      </c>
      <c r="BY110" s="80">
        <v>0</v>
      </c>
      <c r="BZ110" s="80">
        <v>0</v>
      </c>
      <c r="CA110" s="80">
        <v>0</v>
      </c>
      <c r="CB110" s="80">
        <v>0</v>
      </c>
      <c r="CC110" s="80">
        <v>0</v>
      </c>
    </row>
    <row r="111" spans="1:81">
      <c r="A111" s="80" t="s">
        <v>1772</v>
      </c>
      <c r="B111" s="80">
        <v>76</v>
      </c>
      <c r="C111" s="80">
        <v>8</v>
      </c>
      <c r="D111" s="80">
        <v>5</v>
      </c>
      <c r="E111" s="80">
        <v>2011</v>
      </c>
      <c r="F111" s="80" t="s">
        <v>87</v>
      </c>
      <c r="G111" s="80" t="s">
        <v>1764</v>
      </c>
      <c r="H111" s="80" t="s">
        <v>1765</v>
      </c>
      <c r="I111" s="177"/>
      <c r="J111" s="81">
        <v>103.6664707868338</v>
      </c>
      <c r="K111" s="81">
        <v>9.0058516275734846</v>
      </c>
      <c r="L111" s="81">
        <v>2.102209212371164</v>
      </c>
      <c r="M111" s="81">
        <v>188.9616230990942</v>
      </c>
      <c r="N111" s="81">
        <v>196.04079110283908</v>
      </c>
      <c r="O111" s="81">
        <v>132.3262041157011</v>
      </c>
      <c r="P111" s="81">
        <v>70.649127491600709</v>
      </c>
      <c r="Q111" s="81">
        <v>8.0232061288459793</v>
      </c>
      <c r="R111" s="81">
        <v>0</v>
      </c>
      <c r="S111" s="81">
        <v>9.8787050154799996</v>
      </c>
      <c r="T111" s="82"/>
      <c r="U111" s="81">
        <v>9784142</v>
      </c>
      <c r="V111" s="81">
        <v>3083</v>
      </c>
      <c r="W111" s="81">
        <v>54</v>
      </c>
      <c r="X111" s="81">
        <v>34986</v>
      </c>
      <c r="Y111" s="81">
        <v>43379</v>
      </c>
      <c r="Z111" s="81">
        <v>68665</v>
      </c>
      <c r="AA111" s="81">
        <v>14277</v>
      </c>
      <c r="AB111" s="81">
        <v>114326</v>
      </c>
      <c r="AC111" s="81">
        <v>0</v>
      </c>
      <c r="AD111" s="81">
        <v>9.8787050154799996</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104.621</v>
      </c>
      <c r="BJ111" s="81">
        <v>0</v>
      </c>
      <c r="BK111" s="81">
        <v>34.481999999999999</v>
      </c>
      <c r="BL111" s="81">
        <v>0</v>
      </c>
      <c r="BM111" s="82"/>
      <c r="BN111" s="81">
        <v>0</v>
      </c>
      <c r="BO111" s="81">
        <v>0</v>
      </c>
      <c r="BP111" s="81">
        <v>16</v>
      </c>
      <c r="BQ111" s="81">
        <v>0</v>
      </c>
      <c r="BR111" s="81">
        <v>2</v>
      </c>
      <c r="BS111" s="81">
        <v>0</v>
      </c>
      <c r="BT111"/>
      <c r="BU111" s="80">
        <v>123.074</v>
      </c>
      <c r="BV111" s="80">
        <v>16.029</v>
      </c>
      <c r="BW111" s="80">
        <v>0</v>
      </c>
      <c r="BX111" s="80">
        <v>0</v>
      </c>
      <c r="BY111" s="80">
        <v>0</v>
      </c>
      <c r="BZ111" s="80">
        <v>0</v>
      </c>
      <c r="CA111" s="80">
        <v>0</v>
      </c>
      <c r="CB111" s="80">
        <v>0</v>
      </c>
      <c r="CC111" s="80">
        <v>0</v>
      </c>
    </row>
    <row r="112" spans="1:81">
      <c r="A112" s="80" t="s">
        <v>1773</v>
      </c>
      <c r="B112" s="80">
        <v>77</v>
      </c>
      <c r="C112" s="80">
        <v>9</v>
      </c>
      <c r="D112" s="80">
        <v>5</v>
      </c>
      <c r="E112" s="80">
        <v>2012</v>
      </c>
      <c r="F112" s="80" t="s">
        <v>88</v>
      </c>
      <c r="G112" s="80" t="s">
        <v>1764</v>
      </c>
      <c r="H112" s="80" t="s">
        <v>1765</v>
      </c>
      <c r="I112" s="177"/>
      <c r="J112" s="81">
        <v>109.08818231882432</v>
      </c>
      <c r="K112" s="81">
        <v>8.1287146313239305</v>
      </c>
      <c r="L112" s="81">
        <v>2.0424604330405702</v>
      </c>
      <c r="M112" s="81">
        <v>183.67447672740064</v>
      </c>
      <c r="N112" s="81">
        <v>193.25022203166458</v>
      </c>
      <c r="O112" s="81">
        <v>132.51238370614325</v>
      </c>
      <c r="P112" s="81">
        <v>69.627783390094791</v>
      </c>
      <c r="Q112" s="81">
        <v>8.7819841865108206</v>
      </c>
      <c r="R112" s="81">
        <v>0</v>
      </c>
      <c r="S112" s="81">
        <v>10.1830225868</v>
      </c>
      <c r="T112" s="82"/>
      <c r="U112" s="81">
        <v>11132946</v>
      </c>
      <c r="V112" s="81">
        <v>3083</v>
      </c>
      <c r="W112" s="81">
        <v>54</v>
      </c>
      <c r="X112" s="81">
        <v>34986</v>
      </c>
      <c r="Y112" s="81">
        <v>44472</v>
      </c>
      <c r="Z112" s="81">
        <v>69307</v>
      </c>
      <c r="AA112" s="81">
        <v>13991</v>
      </c>
      <c r="AB112" s="81">
        <v>115178</v>
      </c>
      <c r="AC112" s="81">
        <v>0</v>
      </c>
      <c r="AD112" s="81">
        <v>10.1830225868</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101.884</v>
      </c>
      <c r="BJ112" s="81">
        <v>0</v>
      </c>
      <c r="BK112" s="81">
        <v>38.551000000000002</v>
      </c>
      <c r="BL112" s="81">
        <v>0</v>
      </c>
      <c r="BM112" s="82"/>
      <c r="BN112" s="81">
        <v>0</v>
      </c>
      <c r="BO112" s="81">
        <v>0</v>
      </c>
      <c r="BP112" s="81">
        <v>16</v>
      </c>
      <c r="BQ112" s="81">
        <v>0</v>
      </c>
      <c r="BR112" s="81">
        <v>2</v>
      </c>
      <c r="BS112" s="81">
        <v>0</v>
      </c>
      <c r="BT112"/>
      <c r="BU112" s="80">
        <v>121.681</v>
      </c>
      <c r="BV112" s="80">
        <v>18.754000000000001</v>
      </c>
      <c r="BW112" s="80">
        <v>0</v>
      </c>
      <c r="BX112" s="80">
        <v>0</v>
      </c>
      <c r="BY112" s="80">
        <v>0</v>
      </c>
      <c r="BZ112" s="80">
        <v>0</v>
      </c>
      <c r="CA112" s="80">
        <v>0</v>
      </c>
      <c r="CB112" s="80">
        <v>0</v>
      </c>
      <c r="CC112" s="80">
        <v>0</v>
      </c>
    </row>
    <row r="113" spans="1:81">
      <c r="A113" s="80" t="s">
        <v>1774</v>
      </c>
      <c r="B113" s="80">
        <v>78</v>
      </c>
      <c r="C113" s="80">
        <v>10</v>
      </c>
      <c r="D113" s="80">
        <v>5</v>
      </c>
      <c r="E113" s="80">
        <v>2013</v>
      </c>
      <c r="F113" s="80" t="s">
        <v>89</v>
      </c>
      <c r="G113" s="80" t="s">
        <v>1764</v>
      </c>
      <c r="H113" s="80" t="s">
        <v>1765</v>
      </c>
      <c r="I113" s="177"/>
      <c r="J113" s="81">
        <v>125.38169335336728</v>
      </c>
      <c r="K113" s="81">
        <v>6.5626116455525487</v>
      </c>
      <c r="L113" s="81">
        <v>1.9801113716205627</v>
      </c>
      <c r="M113" s="81">
        <v>187.23604638626142</v>
      </c>
      <c r="N113" s="81">
        <v>182.40297482840549</v>
      </c>
      <c r="O113" s="81">
        <v>128.17940569729069</v>
      </c>
      <c r="P113" s="81">
        <v>68.606324920555736</v>
      </c>
      <c r="Q113" s="81">
        <v>8.8934893986455101</v>
      </c>
      <c r="R113" s="81">
        <v>0</v>
      </c>
      <c r="S113" s="81">
        <v>8.9570609308800009</v>
      </c>
      <c r="T113" s="82"/>
      <c r="U113" s="81">
        <v>11233069</v>
      </c>
      <c r="V113" s="81">
        <v>3083</v>
      </c>
      <c r="W113" s="81">
        <v>54</v>
      </c>
      <c r="X113" s="81">
        <v>34986</v>
      </c>
      <c r="Y113" s="81">
        <v>44836</v>
      </c>
      <c r="Z113" s="81">
        <v>70034</v>
      </c>
      <c r="AA113" s="81">
        <v>13734</v>
      </c>
      <c r="AB113" s="81">
        <v>114968</v>
      </c>
      <c r="AC113" s="81">
        <v>0</v>
      </c>
      <c r="AD113" s="81">
        <v>8.9570609308800009</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94.162999999999997</v>
      </c>
      <c r="BJ113" s="81">
        <v>0</v>
      </c>
      <c r="BK113" s="81">
        <v>34.663000000000004</v>
      </c>
      <c r="BL113" s="81">
        <v>0</v>
      </c>
      <c r="BM113" s="82"/>
      <c r="BN113" s="81">
        <v>0</v>
      </c>
      <c r="BO113" s="81">
        <v>0</v>
      </c>
      <c r="BP113" s="81">
        <v>14</v>
      </c>
      <c r="BQ113" s="81">
        <v>0</v>
      </c>
      <c r="BR113" s="81">
        <v>2</v>
      </c>
      <c r="BS113" s="81">
        <v>0</v>
      </c>
      <c r="BT113"/>
      <c r="BU113" s="80">
        <v>113.282</v>
      </c>
      <c r="BV113" s="80">
        <v>15.544</v>
      </c>
      <c r="BW113" s="80">
        <v>0</v>
      </c>
      <c r="BX113" s="80">
        <v>0</v>
      </c>
      <c r="BY113" s="80">
        <v>0</v>
      </c>
      <c r="BZ113" s="80">
        <v>0</v>
      </c>
      <c r="CA113" s="80">
        <v>0</v>
      </c>
      <c r="CB113" s="80">
        <v>0</v>
      </c>
      <c r="CC113" s="80">
        <v>0</v>
      </c>
    </row>
    <row r="114" spans="1:81">
      <c r="A114" s="80" t="s">
        <v>1775</v>
      </c>
      <c r="B114" s="80">
        <v>79</v>
      </c>
      <c r="C114" s="80">
        <v>11</v>
      </c>
      <c r="D114" s="80">
        <v>5</v>
      </c>
      <c r="E114" s="80">
        <v>2014</v>
      </c>
      <c r="F114" s="80" t="s">
        <v>90</v>
      </c>
      <c r="G114" s="80" t="s">
        <v>1764</v>
      </c>
      <c r="H114" s="80" t="s">
        <v>1765</v>
      </c>
      <c r="I114" s="177"/>
      <c r="J114" s="81">
        <v>107.35138110762836</v>
      </c>
      <c r="K114" s="81">
        <v>6.3824050492783302</v>
      </c>
      <c r="L114" s="81">
        <v>1.9785936960371755</v>
      </c>
      <c r="M114" s="81">
        <v>173.59834497180145</v>
      </c>
      <c r="N114" s="81">
        <v>180.93554522240467</v>
      </c>
      <c r="O114" s="81">
        <v>122.15350225727839</v>
      </c>
      <c r="P114" s="81">
        <v>68.250121248916713</v>
      </c>
      <c r="Q114" s="81">
        <v>8.4770139794117387</v>
      </c>
      <c r="R114" s="81">
        <v>0</v>
      </c>
      <c r="S114" s="81">
        <v>11.232369385730001</v>
      </c>
      <c r="T114" s="82"/>
      <c r="U114" s="81">
        <v>11660506</v>
      </c>
      <c r="V114" s="81">
        <v>2574</v>
      </c>
      <c r="W114" s="81">
        <v>68</v>
      </c>
      <c r="X114" s="81">
        <v>34715</v>
      </c>
      <c r="Y114" s="81">
        <v>45077</v>
      </c>
      <c r="Z114" s="81">
        <v>70293</v>
      </c>
      <c r="AA114" s="81">
        <v>13592</v>
      </c>
      <c r="AB114" s="81">
        <v>114215</v>
      </c>
      <c r="AC114" s="81">
        <v>0</v>
      </c>
      <c r="AD114" s="81">
        <v>11.232369385730001</v>
      </c>
      <c r="AE114" s="82"/>
      <c r="AF114" s="81">
        <v>117428939.55939429</v>
      </c>
      <c r="AG114" s="81">
        <v>5214449.2953393245</v>
      </c>
      <c r="AH114" s="81">
        <v>478256.96133171709</v>
      </c>
      <c r="AI114" s="81">
        <v>227162462.10383728</v>
      </c>
      <c r="AJ114" s="81">
        <v>248267090.97198614</v>
      </c>
      <c r="AK114" s="81">
        <v>0</v>
      </c>
      <c r="AL114" s="81">
        <v>0</v>
      </c>
      <c r="AM114" s="81">
        <v>15680012.760702481</v>
      </c>
      <c r="AN114" s="81">
        <v>0</v>
      </c>
      <c r="AO114" s="81">
        <v>0</v>
      </c>
      <c r="AP114" s="82"/>
      <c r="AQ114" s="81">
        <v>2368</v>
      </c>
      <c r="AR114" s="81">
        <v>366</v>
      </c>
      <c r="AS114" s="81">
        <v>0</v>
      </c>
      <c r="AT114" s="81">
        <v>0</v>
      </c>
      <c r="AU114" s="81">
        <v>0</v>
      </c>
      <c r="AV114" s="81">
        <v>1</v>
      </c>
      <c r="AW114" s="81" t="s">
        <v>564</v>
      </c>
      <c r="AX114" s="82"/>
      <c r="AY114" s="81">
        <v>9530.5</v>
      </c>
      <c r="AZ114" s="81">
        <v>15039.4</v>
      </c>
      <c r="BA114" s="81">
        <v>0</v>
      </c>
      <c r="BB114" s="81">
        <v>0</v>
      </c>
      <c r="BC114" s="81">
        <v>0</v>
      </c>
      <c r="BD114" s="81">
        <v>1066</v>
      </c>
      <c r="BE114" s="81" t="s">
        <v>564</v>
      </c>
      <c r="BF114" s="82"/>
      <c r="BG114" s="81">
        <v>0</v>
      </c>
      <c r="BH114" s="81">
        <v>0</v>
      </c>
      <c r="BI114" s="81">
        <v>88.977999999999994</v>
      </c>
      <c r="BJ114" s="81">
        <v>0</v>
      </c>
      <c r="BK114" s="81">
        <v>37.558</v>
      </c>
      <c r="BL114" s="81">
        <v>0</v>
      </c>
      <c r="BM114" s="82"/>
      <c r="BN114" s="81">
        <v>0</v>
      </c>
      <c r="BO114" s="81">
        <v>0</v>
      </c>
      <c r="BP114" s="81">
        <v>13</v>
      </c>
      <c r="BQ114" s="81">
        <v>0</v>
      </c>
      <c r="BR114" s="81">
        <v>3</v>
      </c>
      <c r="BS114" s="81">
        <v>0</v>
      </c>
      <c r="BT114"/>
      <c r="BU114" s="80">
        <v>110.116</v>
      </c>
      <c r="BV114" s="80">
        <v>16.420000000000002</v>
      </c>
      <c r="BW114" s="80">
        <v>0</v>
      </c>
      <c r="BX114" s="80">
        <v>0</v>
      </c>
      <c r="BY114" s="80">
        <v>0</v>
      </c>
      <c r="BZ114" s="80">
        <v>0</v>
      </c>
      <c r="CA114" s="80">
        <v>0</v>
      </c>
      <c r="CB114" s="80">
        <v>0</v>
      </c>
      <c r="CC114" s="80">
        <v>0</v>
      </c>
    </row>
    <row r="115" spans="1:81">
      <c r="A115" s="80" t="s">
        <v>1776</v>
      </c>
      <c r="B115" s="80">
        <v>80</v>
      </c>
      <c r="C115" s="80">
        <v>12</v>
      </c>
      <c r="D115" s="80">
        <v>5</v>
      </c>
      <c r="E115" s="80">
        <v>2015</v>
      </c>
      <c r="F115" s="80" t="s">
        <v>91</v>
      </c>
      <c r="G115" s="80" t="s">
        <v>1764</v>
      </c>
      <c r="H115" s="80" t="s">
        <v>1765</v>
      </c>
      <c r="I115" s="177"/>
      <c r="J115" s="81">
        <v>108.58891032306552</v>
      </c>
      <c r="K115" s="81">
        <v>6.2855873640996958</v>
      </c>
      <c r="L115" s="81">
        <v>1.7655450610939327</v>
      </c>
      <c r="M115" s="81">
        <v>226.44576732741569</v>
      </c>
      <c r="N115" s="81">
        <v>173.24174647422004</v>
      </c>
      <c r="O115" s="81">
        <v>121.44392974538049</v>
      </c>
      <c r="P115" s="81">
        <v>68.268644518529399</v>
      </c>
      <c r="Q115" s="81">
        <v>8.2407404910978599</v>
      </c>
      <c r="R115" s="81">
        <v>0</v>
      </c>
      <c r="S115" s="81">
        <v>16.283219678080002</v>
      </c>
      <c r="T115" s="82"/>
      <c r="U115" s="81">
        <v>12759039</v>
      </c>
      <c r="V115" s="81">
        <v>2574</v>
      </c>
      <c r="W115" s="81">
        <v>68</v>
      </c>
      <c r="X115" s="81">
        <v>34715</v>
      </c>
      <c r="Y115" s="81">
        <v>45408</v>
      </c>
      <c r="Z115" s="81">
        <v>70558</v>
      </c>
      <c r="AA115" s="81">
        <v>13585</v>
      </c>
      <c r="AB115" s="81">
        <v>113419</v>
      </c>
      <c r="AC115" s="81">
        <v>0</v>
      </c>
      <c r="AD115" s="81">
        <v>16.283219678080002</v>
      </c>
      <c r="AE115" s="82"/>
      <c r="AF115" s="81">
        <v>122285152.02707319</v>
      </c>
      <c r="AG115" s="81">
        <v>4826114.0667974185</v>
      </c>
      <c r="AH115" s="81">
        <v>367045.32226612198</v>
      </c>
      <c r="AI115" s="81">
        <v>223361892.39908889</v>
      </c>
      <c r="AJ115" s="81">
        <v>254065124.81851232</v>
      </c>
      <c r="AK115" s="81">
        <v>0</v>
      </c>
      <c r="AL115" s="81">
        <v>0</v>
      </c>
      <c r="AM115" s="81">
        <v>15543598.175189234</v>
      </c>
      <c r="AN115" s="81">
        <v>0</v>
      </c>
      <c r="AO115" s="81">
        <v>0</v>
      </c>
      <c r="AP115" s="82"/>
      <c r="AQ115" s="81">
        <v>2585</v>
      </c>
      <c r="AR115" s="81">
        <v>548</v>
      </c>
      <c r="AS115" s="81">
        <v>0</v>
      </c>
      <c r="AT115" s="81">
        <v>0</v>
      </c>
      <c r="AU115" s="81">
        <v>0</v>
      </c>
      <c r="AV115" s="81">
        <v>1</v>
      </c>
      <c r="AW115" s="81" t="s">
        <v>564</v>
      </c>
      <c r="AX115" s="82"/>
      <c r="AY115" s="81">
        <v>10572.5</v>
      </c>
      <c r="AZ115" s="81">
        <v>25311.599999999999</v>
      </c>
      <c r="BA115" s="81">
        <v>0</v>
      </c>
      <c r="BB115" s="81">
        <v>0</v>
      </c>
      <c r="BC115" s="81">
        <v>0</v>
      </c>
      <c r="BD115" s="81">
        <v>1066</v>
      </c>
      <c r="BE115" s="81" t="s">
        <v>564</v>
      </c>
      <c r="BF115" s="82"/>
      <c r="BG115" s="81">
        <v>0</v>
      </c>
      <c r="BH115" s="81">
        <v>0</v>
      </c>
      <c r="BI115" s="81">
        <v>83.143000000000001</v>
      </c>
      <c r="BJ115" s="81">
        <v>0</v>
      </c>
      <c r="BK115" s="81">
        <v>39.280999999999999</v>
      </c>
      <c r="BL115" s="81">
        <v>0</v>
      </c>
      <c r="BM115" s="82"/>
      <c r="BN115" s="81">
        <v>0</v>
      </c>
      <c r="BO115" s="81">
        <v>0</v>
      </c>
      <c r="BP115" s="81">
        <v>13</v>
      </c>
      <c r="BQ115" s="81">
        <v>0</v>
      </c>
      <c r="BR115" s="81">
        <v>3</v>
      </c>
      <c r="BS115" s="81">
        <v>0</v>
      </c>
      <c r="BT115"/>
      <c r="BU115" s="80">
        <v>105.61799999999999</v>
      </c>
      <c r="BV115" s="80">
        <v>16.806000000000001</v>
      </c>
      <c r="BW115" s="80">
        <v>0</v>
      </c>
      <c r="BX115" s="80">
        <v>0</v>
      </c>
      <c r="BY115" s="80">
        <v>0</v>
      </c>
      <c r="BZ115" s="80">
        <v>0</v>
      </c>
      <c r="CA115" s="80">
        <v>0</v>
      </c>
      <c r="CB115" s="80">
        <v>0</v>
      </c>
      <c r="CC115" s="80">
        <v>0</v>
      </c>
    </row>
    <row r="116" spans="1:81">
      <c r="A116" s="80" t="s">
        <v>1777</v>
      </c>
      <c r="B116" s="80">
        <v>81</v>
      </c>
      <c r="C116" s="80">
        <v>13</v>
      </c>
      <c r="D116" s="80">
        <v>5</v>
      </c>
      <c r="E116" s="80">
        <v>2016</v>
      </c>
      <c r="F116" s="80" t="s">
        <v>92</v>
      </c>
      <c r="G116" s="80" t="s">
        <v>1764</v>
      </c>
      <c r="H116" s="80" t="s">
        <v>1765</v>
      </c>
      <c r="I116" s="177"/>
      <c r="J116" s="81">
        <v>107.6289103775656</v>
      </c>
      <c r="K116" s="81">
        <v>6.2490214381170626</v>
      </c>
      <c r="L116" s="81">
        <v>1.6782064771815937</v>
      </c>
      <c r="M116" s="81">
        <v>150.67945022322994</v>
      </c>
      <c r="N116" s="81">
        <v>171.5881589649147</v>
      </c>
      <c r="O116" s="81">
        <v>120.67650319515509</v>
      </c>
      <c r="P116" s="81">
        <v>66.107770634830132</v>
      </c>
      <c r="Q116" s="81">
        <v>7.9663038932374075</v>
      </c>
      <c r="R116" s="81">
        <v>0</v>
      </c>
      <c r="S116" s="81">
        <v>27.529217764800006</v>
      </c>
      <c r="T116" s="82"/>
      <c r="U116" s="81">
        <v>12444284</v>
      </c>
      <c r="V116" s="81">
        <v>2574</v>
      </c>
      <c r="W116" s="81">
        <v>68</v>
      </c>
      <c r="X116" s="81">
        <v>34715</v>
      </c>
      <c r="Y116" s="81">
        <v>45816</v>
      </c>
      <c r="Z116" s="81">
        <v>70974</v>
      </c>
      <c r="AA116" s="81">
        <v>13606</v>
      </c>
      <c r="AB116" s="81">
        <v>112786</v>
      </c>
      <c r="AC116" s="81">
        <v>0</v>
      </c>
      <c r="AD116" s="81">
        <v>27.529217764800009</v>
      </c>
      <c r="AE116" s="82"/>
      <c r="AF116" s="81">
        <v>124170513.21468849</v>
      </c>
      <c r="AG116" s="81">
        <v>4625112.4372829301</v>
      </c>
      <c r="AH116" s="81">
        <v>267845.14003371372</v>
      </c>
      <c r="AI116" s="81">
        <v>221942343.97362521</v>
      </c>
      <c r="AJ116" s="81">
        <v>256261004.3143526</v>
      </c>
      <c r="AK116" s="81">
        <v>0</v>
      </c>
      <c r="AL116" s="81">
        <v>0</v>
      </c>
      <c r="AM116" s="81">
        <v>15468856.63494828</v>
      </c>
      <c r="AN116" s="81">
        <v>0</v>
      </c>
      <c r="AO116" s="81">
        <v>0</v>
      </c>
      <c r="AP116" s="82"/>
      <c r="AQ116" s="81">
        <v>2785</v>
      </c>
      <c r="AR116" s="81">
        <v>648</v>
      </c>
      <c r="AS116" s="81">
        <v>0</v>
      </c>
      <c r="AT116" s="81">
        <v>1</v>
      </c>
      <c r="AU116" s="81">
        <v>0</v>
      </c>
      <c r="AV116" s="81">
        <v>1</v>
      </c>
      <c r="AW116" s="81" t="s">
        <v>564</v>
      </c>
      <c r="AX116" s="82"/>
      <c r="AY116" s="81">
        <v>11559.9</v>
      </c>
      <c r="AZ116" s="81">
        <v>30896.6</v>
      </c>
      <c r="BA116" s="81">
        <v>0</v>
      </c>
      <c r="BB116" s="81">
        <v>28.9</v>
      </c>
      <c r="BC116" s="81">
        <v>0</v>
      </c>
      <c r="BD116" s="81">
        <v>1066</v>
      </c>
      <c r="BE116" s="81" t="s">
        <v>564</v>
      </c>
      <c r="BF116" s="82"/>
      <c r="BG116" s="81">
        <v>0</v>
      </c>
      <c r="BH116" s="81">
        <v>0</v>
      </c>
      <c r="BI116" s="81">
        <v>78.924000000000007</v>
      </c>
      <c r="BJ116" s="81">
        <v>0</v>
      </c>
      <c r="BK116" s="81">
        <v>39.554000000000002</v>
      </c>
      <c r="BL116" s="81">
        <v>0</v>
      </c>
      <c r="BM116" s="82"/>
      <c r="BN116" s="81">
        <v>0</v>
      </c>
      <c r="BO116" s="81">
        <v>0</v>
      </c>
      <c r="BP116" s="81">
        <v>13</v>
      </c>
      <c r="BQ116" s="81">
        <v>0</v>
      </c>
      <c r="BR116" s="81">
        <v>3</v>
      </c>
      <c r="BS116" s="81">
        <v>0</v>
      </c>
      <c r="BT116"/>
      <c r="BU116" s="80">
        <v>101.611</v>
      </c>
      <c r="BV116" s="80">
        <v>16.867000000000001</v>
      </c>
      <c r="BW116" s="80">
        <v>0</v>
      </c>
      <c r="BX116" s="80">
        <v>0</v>
      </c>
      <c r="BY116" s="80">
        <v>0</v>
      </c>
      <c r="BZ116" s="80">
        <v>0</v>
      </c>
      <c r="CA116" s="80">
        <v>0</v>
      </c>
      <c r="CB116" s="80">
        <v>0</v>
      </c>
      <c r="CC116" s="80">
        <v>0</v>
      </c>
    </row>
    <row r="117" spans="1:81">
      <c r="A117" s="80" t="s">
        <v>1778</v>
      </c>
      <c r="B117" s="80">
        <v>82</v>
      </c>
      <c r="C117" s="80">
        <v>14</v>
      </c>
      <c r="D117" s="80">
        <v>5</v>
      </c>
      <c r="E117" s="80">
        <v>2017</v>
      </c>
      <c r="F117" s="80" t="s">
        <v>71</v>
      </c>
      <c r="G117" s="80" t="s">
        <v>1764</v>
      </c>
      <c r="H117" s="80" t="s">
        <v>1765</v>
      </c>
      <c r="I117" s="177"/>
      <c r="J117" s="81">
        <v>109.93826336159684</v>
      </c>
      <c r="K117" s="81">
        <v>6.22066428861429</v>
      </c>
      <c r="L117" s="81">
        <v>1.8015908208236191</v>
      </c>
      <c r="M117" s="81">
        <v>133.42494412810848</v>
      </c>
      <c r="N117" s="81">
        <v>166.89483391602357</v>
      </c>
      <c r="O117" s="81">
        <v>119.16061043901178</v>
      </c>
      <c r="P117" s="81">
        <v>64.737896611967997</v>
      </c>
      <c r="Q117" s="81">
        <v>7.6367649684047958</v>
      </c>
      <c r="R117" s="81">
        <v>0</v>
      </c>
      <c r="S117" s="81">
        <v>16.849447881599996</v>
      </c>
      <c r="T117" s="82"/>
      <c r="U117" s="81">
        <v>12931289</v>
      </c>
      <c r="V117" s="81">
        <v>2574</v>
      </c>
      <c r="W117" s="81">
        <v>68</v>
      </c>
      <c r="X117" s="81">
        <v>34715</v>
      </c>
      <c r="Y117" s="81">
        <v>46118</v>
      </c>
      <c r="Z117" s="81">
        <v>71245</v>
      </c>
      <c r="AA117" s="81">
        <v>13409</v>
      </c>
      <c r="AB117" s="81">
        <v>111811</v>
      </c>
      <c r="AC117" s="81">
        <v>0</v>
      </c>
      <c r="AD117" s="81">
        <v>16.8494478816</v>
      </c>
      <c r="AE117" s="82"/>
      <c r="AF117" s="81">
        <v>128549597.0676818</v>
      </c>
      <c r="AG117" s="81">
        <v>4654931.7932967292</v>
      </c>
      <c r="AH117" s="81">
        <v>369099.72540783387</v>
      </c>
      <c r="AI117" s="81">
        <v>209562894.6636503</v>
      </c>
      <c r="AJ117" s="81">
        <v>237368042.61431509</v>
      </c>
      <c r="AK117" s="81">
        <v>0</v>
      </c>
      <c r="AL117" s="81">
        <v>0</v>
      </c>
      <c r="AM117" s="81">
        <v>15359128.462916899</v>
      </c>
      <c r="AN117" s="81">
        <v>0</v>
      </c>
      <c r="AO117" s="81">
        <v>0</v>
      </c>
      <c r="AP117" s="82"/>
      <c r="AQ117" s="81">
        <v>2925</v>
      </c>
      <c r="AR117" s="81">
        <v>723</v>
      </c>
      <c r="AS117" s="81">
        <v>0</v>
      </c>
      <c r="AT117" s="81">
        <v>1</v>
      </c>
      <c r="AU117" s="81">
        <v>0</v>
      </c>
      <c r="AV117" s="81">
        <v>1</v>
      </c>
      <c r="AW117" s="81" t="s">
        <v>564</v>
      </c>
      <c r="AX117" s="82"/>
      <c r="AY117" s="81">
        <v>12265.6</v>
      </c>
      <c r="AZ117" s="81">
        <v>33309.699999999997</v>
      </c>
      <c r="BA117" s="81">
        <v>0</v>
      </c>
      <c r="BB117" s="81">
        <v>28.9</v>
      </c>
      <c r="BC117" s="81">
        <v>0</v>
      </c>
      <c r="BD117" s="81">
        <v>1066</v>
      </c>
      <c r="BE117" s="81" t="s">
        <v>564</v>
      </c>
      <c r="BF117" s="82"/>
      <c r="BG117" s="81">
        <v>0</v>
      </c>
      <c r="BH117" s="81">
        <v>0</v>
      </c>
      <c r="BI117" s="81">
        <v>76.516999999999996</v>
      </c>
      <c r="BJ117" s="81">
        <v>0</v>
      </c>
      <c r="BK117" s="81">
        <v>40.201999999999998</v>
      </c>
      <c r="BL117" s="81">
        <v>0</v>
      </c>
      <c r="BM117" s="82"/>
      <c r="BN117" s="81">
        <v>0</v>
      </c>
      <c r="BO117" s="81">
        <v>0</v>
      </c>
      <c r="BP117" s="81">
        <v>12</v>
      </c>
      <c r="BQ117" s="81">
        <v>0</v>
      </c>
      <c r="BR117" s="81">
        <v>3</v>
      </c>
      <c r="BS117" s="81">
        <v>0</v>
      </c>
      <c r="BT117"/>
      <c r="BU117" s="80">
        <v>99.659000000000006</v>
      </c>
      <c r="BV117" s="80">
        <v>17.059999999999999</v>
      </c>
      <c r="BW117" s="80">
        <v>0</v>
      </c>
      <c r="BX117" s="80">
        <v>0</v>
      </c>
      <c r="BY117" s="80">
        <v>0</v>
      </c>
      <c r="BZ117" s="80">
        <v>0</v>
      </c>
      <c r="CA117" s="80">
        <v>0</v>
      </c>
      <c r="CB117" s="80">
        <v>0</v>
      </c>
      <c r="CC117" s="80">
        <v>0</v>
      </c>
    </row>
    <row r="118" spans="1:81">
      <c r="A118" s="80" t="s">
        <v>1779</v>
      </c>
      <c r="B118" s="80">
        <v>83</v>
      </c>
      <c r="C118" s="80">
        <v>15</v>
      </c>
      <c r="D118" s="80">
        <v>5</v>
      </c>
      <c r="E118" s="80">
        <v>2018</v>
      </c>
      <c r="F118" s="80" t="s">
        <v>93</v>
      </c>
      <c r="G118" s="80" t="s">
        <v>1764</v>
      </c>
      <c r="H118" s="80" t="s">
        <v>1765</v>
      </c>
      <c r="I118" s="177"/>
      <c r="J118" s="81">
        <v>106.00773765643676</v>
      </c>
      <c r="K118" s="81">
        <v>5.859830727831393</v>
      </c>
      <c r="L118" s="81">
        <v>1.5960435856092163</v>
      </c>
      <c r="M118" s="81">
        <v>137.95866101546605</v>
      </c>
      <c r="N118" s="81">
        <v>152.53503021243392</v>
      </c>
      <c r="O118" s="81">
        <v>116.66910961359513</v>
      </c>
      <c r="P118" s="81">
        <v>64.08870033793778</v>
      </c>
      <c r="Q118" s="81">
        <v>7.0408358285520958</v>
      </c>
      <c r="R118" s="81">
        <v>0</v>
      </c>
      <c r="S118" s="81">
        <v>26.573125886840003</v>
      </c>
      <c r="T118" s="82"/>
      <c r="U118" s="81">
        <v>13297486</v>
      </c>
      <c r="V118" s="81">
        <v>2574</v>
      </c>
      <c r="W118" s="81">
        <v>68</v>
      </c>
      <c r="X118" s="81">
        <v>34715</v>
      </c>
      <c r="Y118" s="81">
        <v>46952</v>
      </c>
      <c r="Z118" s="81">
        <v>71091</v>
      </c>
      <c r="AA118" s="81">
        <v>13408</v>
      </c>
      <c r="AB118" s="81">
        <v>111090</v>
      </c>
      <c r="AC118" s="81">
        <v>0</v>
      </c>
      <c r="AD118" s="81">
        <v>26.57312588684</v>
      </c>
      <c r="AE118" s="82"/>
      <c r="AF118" s="81">
        <v>125885499.10140599</v>
      </c>
      <c r="AG118" s="81">
        <v>4153650.4391697999</v>
      </c>
      <c r="AH118" s="81">
        <v>347801.02373472281</v>
      </c>
      <c r="AI118" s="81">
        <v>213423548.06562841</v>
      </c>
      <c r="AJ118" s="81">
        <v>222709801.41181439</v>
      </c>
      <c r="AK118" s="81">
        <v>0</v>
      </c>
      <c r="AL118" s="81">
        <v>0</v>
      </c>
      <c r="AM118" s="81">
        <v>15291661.88895707</v>
      </c>
      <c r="AN118" s="81">
        <v>0</v>
      </c>
      <c r="AO118" s="81">
        <v>0</v>
      </c>
      <c r="AP118" s="82"/>
      <c r="AQ118" s="81">
        <v>3097</v>
      </c>
      <c r="AR118" s="81">
        <v>804</v>
      </c>
      <c r="AS118" s="81">
        <v>0</v>
      </c>
      <c r="AT118" s="81">
        <v>1</v>
      </c>
      <c r="AU118" s="81">
        <v>0</v>
      </c>
      <c r="AV118" s="81">
        <v>1</v>
      </c>
      <c r="AW118" s="81" t="s">
        <v>564</v>
      </c>
      <c r="AX118" s="82"/>
      <c r="AY118" s="81">
        <v>13100.4</v>
      </c>
      <c r="AZ118" s="81">
        <v>37692.5</v>
      </c>
      <c r="BA118" s="81">
        <v>0</v>
      </c>
      <c r="BB118" s="81">
        <v>29</v>
      </c>
      <c r="BC118" s="81">
        <v>0</v>
      </c>
      <c r="BD118" s="81">
        <v>1066</v>
      </c>
      <c r="BE118" s="81" t="s">
        <v>564</v>
      </c>
      <c r="BF118" s="82"/>
      <c r="BG118" s="81">
        <v>0</v>
      </c>
      <c r="BH118" s="81">
        <v>0</v>
      </c>
      <c r="BI118" s="81">
        <v>78.691000000000003</v>
      </c>
      <c r="BJ118" s="81">
        <v>0</v>
      </c>
      <c r="BK118" s="81">
        <v>38.676000000000002</v>
      </c>
      <c r="BL118" s="81">
        <v>0</v>
      </c>
      <c r="BM118" s="82"/>
      <c r="BN118" s="81">
        <v>0</v>
      </c>
      <c r="BO118" s="81">
        <v>0</v>
      </c>
      <c r="BP118" s="81">
        <v>12</v>
      </c>
      <c r="BQ118" s="81">
        <v>0</v>
      </c>
      <c r="BR118" s="81">
        <v>3</v>
      </c>
      <c r="BS118" s="81">
        <v>0</v>
      </c>
      <c r="BT118"/>
      <c r="BU118" s="80">
        <v>101.17</v>
      </c>
      <c r="BV118" s="80">
        <v>16.196999999999999</v>
      </c>
      <c r="BW118" s="80">
        <v>0</v>
      </c>
      <c r="BX118" s="80">
        <v>0</v>
      </c>
      <c r="BY118" s="80">
        <v>0</v>
      </c>
      <c r="BZ118" s="80">
        <v>0</v>
      </c>
      <c r="CA118" s="80">
        <v>0</v>
      </c>
      <c r="CB118" s="80">
        <v>0</v>
      </c>
      <c r="CC118" s="80">
        <v>0</v>
      </c>
    </row>
    <row r="119" spans="1:81">
      <c r="A119" s="80" t="s">
        <v>1780</v>
      </c>
      <c r="B119" s="80">
        <v>84</v>
      </c>
      <c r="C119" s="80">
        <v>16</v>
      </c>
      <c r="D119" s="80">
        <v>5</v>
      </c>
      <c r="E119" s="80">
        <v>2019</v>
      </c>
      <c r="F119" s="80" t="s">
        <v>73</v>
      </c>
      <c r="G119" s="80" t="s">
        <v>1764</v>
      </c>
      <c r="H119" s="80" t="s">
        <v>1765</v>
      </c>
      <c r="I119" s="177"/>
      <c r="J119" s="81">
        <v>102.88864531481543</v>
      </c>
      <c r="K119" s="81">
        <v>5.3277470218778458</v>
      </c>
      <c r="L119" s="81">
        <v>1.6033136502243526</v>
      </c>
      <c r="M119" s="81">
        <v>141.65238941596891</v>
      </c>
      <c r="N119" s="81">
        <v>146.04470068366791</v>
      </c>
      <c r="O119" s="81">
        <v>113.57702468902309</v>
      </c>
      <c r="P119" s="81">
        <v>63.676223102190576</v>
      </c>
      <c r="Q119" s="81">
        <v>6.8069731985826856</v>
      </c>
      <c r="R119" s="81">
        <v>0</v>
      </c>
      <c r="S119" s="81">
        <v>12.619071635000003</v>
      </c>
      <c r="T119" s="82"/>
      <c r="U119" s="81">
        <v>13565912</v>
      </c>
      <c r="V119" s="81">
        <v>2574</v>
      </c>
      <c r="W119" s="81">
        <v>68</v>
      </c>
      <c r="X119" s="81">
        <v>34715</v>
      </c>
      <c r="Y119" s="81">
        <v>47320</v>
      </c>
      <c r="Z119" s="81">
        <v>71107</v>
      </c>
      <c r="AA119" s="81">
        <v>13222</v>
      </c>
      <c r="AB119" s="81">
        <v>110308</v>
      </c>
      <c r="AC119" s="81">
        <v>0</v>
      </c>
      <c r="AD119" s="81">
        <v>12.619071634999999</v>
      </c>
      <c r="AE119" s="82"/>
      <c r="AF119" s="81">
        <v>129194283.02854539</v>
      </c>
      <c r="AG119" s="81">
        <v>4031279.3297073082</v>
      </c>
      <c r="AH119" s="81">
        <v>366616.05818146613</v>
      </c>
      <c r="AI119" s="81">
        <v>236934881.39661089</v>
      </c>
      <c r="AJ119" s="81">
        <v>220482365.89979026</v>
      </c>
      <c r="AK119" s="81">
        <v>0</v>
      </c>
      <c r="AL119" s="81">
        <v>0</v>
      </c>
      <c r="AM119" s="81">
        <v>15023119.201820591</v>
      </c>
      <c r="AN119" s="81">
        <v>0</v>
      </c>
      <c r="AO119" s="81">
        <v>0</v>
      </c>
      <c r="AP119" s="82"/>
      <c r="AQ119" s="81">
        <v>3304</v>
      </c>
      <c r="AR119" s="81">
        <v>878</v>
      </c>
      <c r="AS119" s="81">
        <v>0</v>
      </c>
      <c r="AT119" s="81">
        <v>1</v>
      </c>
      <c r="AU119" s="81">
        <v>0</v>
      </c>
      <c r="AV119" s="81">
        <v>1</v>
      </c>
      <c r="AW119" s="81" t="s">
        <v>564</v>
      </c>
      <c r="AX119" s="82"/>
      <c r="AY119" s="81">
        <v>14168.29999999999</v>
      </c>
      <c r="AZ119" s="81">
        <v>52643</v>
      </c>
      <c r="BA119" s="81">
        <v>0</v>
      </c>
      <c r="BB119" s="81">
        <v>28.9</v>
      </c>
      <c r="BC119" s="81">
        <v>0</v>
      </c>
      <c r="BD119" s="81">
        <v>1066</v>
      </c>
      <c r="BE119" s="81" t="s">
        <v>564</v>
      </c>
      <c r="BF119" s="82"/>
      <c r="BG119" s="81">
        <v>0</v>
      </c>
      <c r="BH119" s="81">
        <v>0</v>
      </c>
      <c r="BI119" s="81">
        <v>74.48</v>
      </c>
      <c r="BJ119" s="81">
        <v>0</v>
      </c>
      <c r="BK119" s="81">
        <v>40.748999999999995</v>
      </c>
      <c r="BL119" s="81">
        <v>0</v>
      </c>
      <c r="BM119" s="82"/>
      <c r="BN119" s="81">
        <v>0</v>
      </c>
      <c r="BO119" s="81">
        <v>0</v>
      </c>
      <c r="BP119" s="81">
        <v>12</v>
      </c>
      <c r="BQ119" s="81">
        <v>0</v>
      </c>
      <c r="BR119" s="81">
        <v>3</v>
      </c>
      <c r="BS119" s="81">
        <v>0</v>
      </c>
      <c r="BT119"/>
      <c r="BU119" s="80">
        <v>98.313999999999993</v>
      </c>
      <c r="BV119" s="80">
        <v>16.914999999999999</v>
      </c>
      <c r="BW119" s="80">
        <v>0</v>
      </c>
      <c r="BX119" s="80">
        <v>0</v>
      </c>
      <c r="BY119" s="80">
        <v>0</v>
      </c>
      <c r="BZ119" s="80">
        <v>0</v>
      </c>
      <c r="CA119" s="80">
        <v>0</v>
      </c>
      <c r="CB119" s="80">
        <v>0</v>
      </c>
      <c r="CC119" s="80">
        <v>0</v>
      </c>
    </row>
    <row r="120" spans="1:81">
      <c r="A120" s="80" t="s">
        <v>1781</v>
      </c>
      <c r="B120" s="80">
        <v>85</v>
      </c>
      <c r="C120" s="80">
        <v>17</v>
      </c>
      <c r="D120" s="80">
        <v>5</v>
      </c>
      <c r="E120" s="80">
        <v>2020</v>
      </c>
      <c r="F120" s="80" t="s">
        <v>218</v>
      </c>
      <c r="G120" s="80" t="s">
        <v>1764</v>
      </c>
      <c r="H120" s="80" t="s">
        <v>1765</v>
      </c>
      <c r="I120" s="177"/>
      <c r="J120" s="81">
        <v>103.3102187262617</v>
      </c>
      <c r="K120" s="81">
        <v>6.4325588579609327</v>
      </c>
      <c r="L120" s="81">
        <v>1.3988732592538162</v>
      </c>
      <c r="M120" s="81">
        <v>126.97996777438642</v>
      </c>
      <c r="N120" s="81">
        <v>142.77856734655177</v>
      </c>
      <c r="O120" s="81">
        <v>99.68167531598678</v>
      </c>
      <c r="P120" s="81">
        <v>59.037613297043499</v>
      </c>
      <c r="Q120" s="81">
        <v>6.4536959611762335</v>
      </c>
      <c r="R120" s="81">
        <v>0</v>
      </c>
      <c r="S120" s="81">
        <v>15.3699062796</v>
      </c>
      <c r="T120" s="82"/>
      <c r="U120" s="81">
        <v>13076877</v>
      </c>
      <c r="V120" s="81">
        <v>2819</v>
      </c>
      <c r="W120" s="81">
        <v>70</v>
      </c>
      <c r="X120" s="81">
        <v>35412</v>
      </c>
      <c r="Y120" s="81">
        <v>47673</v>
      </c>
      <c r="Z120" s="81">
        <v>71230</v>
      </c>
      <c r="AA120" s="81">
        <v>13319</v>
      </c>
      <c r="AB120" s="81">
        <v>109453</v>
      </c>
      <c r="AC120" s="81">
        <v>0</v>
      </c>
      <c r="AD120" s="81">
        <v>15.3699062796</v>
      </c>
      <c r="AE120" s="82"/>
      <c r="AF120" s="81">
        <v>129712204.7935566</v>
      </c>
      <c r="AG120" s="81">
        <v>4746637.7273518611</v>
      </c>
      <c r="AH120" s="81">
        <v>339557.60020795511</v>
      </c>
      <c r="AI120" s="81">
        <v>224173485.91528276</v>
      </c>
      <c r="AJ120" s="81">
        <v>242063850.19085112</v>
      </c>
      <c r="AK120" s="81"/>
      <c r="AL120" s="81"/>
      <c r="AM120" s="81">
        <v>14284832.548193173</v>
      </c>
      <c r="AN120" s="81"/>
      <c r="AO120" s="81"/>
      <c r="AP120" s="82"/>
      <c r="AQ120" s="81">
        <v>3514</v>
      </c>
      <c r="AR120" s="81">
        <v>911</v>
      </c>
      <c r="AS120" s="81">
        <v>0</v>
      </c>
      <c r="AT120" s="81">
        <v>1</v>
      </c>
      <c r="AU120" s="81">
        <v>0</v>
      </c>
      <c r="AV120" s="81">
        <v>1</v>
      </c>
      <c r="AW120" s="81">
        <v>0</v>
      </c>
      <c r="AX120" s="82"/>
      <c r="AY120" s="81">
        <v>15460.09999999996</v>
      </c>
      <c r="AZ120" s="81">
        <v>56260.299999999952</v>
      </c>
      <c r="BA120" s="81">
        <v>0</v>
      </c>
      <c r="BB120" s="81">
        <v>28.9</v>
      </c>
      <c r="BC120" s="81">
        <v>0</v>
      </c>
      <c r="BD120" s="81">
        <v>1066</v>
      </c>
      <c r="BE120" s="81">
        <v>0</v>
      </c>
      <c r="BF120" s="82"/>
      <c r="BG120" s="81">
        <v>0</v>
      </c>
      <c r="BH120" s="81">
        <v>0</v>
      </c>
      <c r="BI120" s="81">
        <v>80.578000000000003</v>
      </c>
      <c r="BJ120" s="81">
        <v>0</v>
      </c>
      <c r="BK120" s="81">
        <v>41.634</v>
      </c>
      <c r="BL120" s="81">
        <v>0</v>
      </c>
      <c r="BM120" s="82"/>
      <c r="BN120" s="81">
        <v>0</v>
      </c>
      <c r="BO120" s="81">
        <v>0</v>
      </c>
      <c r="BP120" s="81">
        <v>12</v>
      </c>
      <c r="BQ120" s="81">
        <v>0</v>
      </c>
      <c r="BR120" s="81">
        <v>3</v>
      </c>
      <c r="BS120" s="81">
        <v>0</v>
      </c>
      <c r="BT120"/>
      <c r="BU120" s="80">
        <v>104.349</v>
      </c>
      <c r="BV120" s="80">
        <v>17.863</v>
      </c>
      <c r="BW120" s="80">
        <v>0</v>
      </c>
      <c r="BX120" s="80">
        <v>0</v>
      </c>
      <c r="BY120" s="80">
        <v>0</v>
      </c>
      <c r="BZ120" s="80">
        <v>0</v>
      </c>
      <c r="CA120" s="80">
        <v>0</v>
      </c>
      <c r="CB120" s="80">
        <v>0</v>
      </c>
      <c r="CC120" s="80">
        <v>0</v>
      </c>
    </row>
    <row r="121" spans="1:81">
      <c r="A121" s="80" t="s">
        <v>1782</v>
      </c>
      <c r="B121" s="80">
        <v>85</v>
      </c>
      <c r="C121" s="80">
        <v>18</v>
      </c>
      <c r="D121" s="80">
        <v>5</v>
      </c>
      <c r="E121" s="80">
        <v>2021</v>
      </c>
      <c r="F121" s="80" t="s">
        <v>75</v>
      </c>
      <c r="G121" s="174" t="s">
        <v>1764</v>
      </c>
      <c r="H121" s="80" t="s">
        <v>1765</v>
      </c>
      <c r="I121" s="177"/>
      <c r="J121" s="81">
        <v>99.309943417394308</v>
      </c>
      <c r="K121" s="81">
        <v>7.0133024878238066</v>
      </c>
      <c r="L121" s="81">
        <v>1.5751342148398331</v>
      </c>
      <c r="M121" s="81">
        <v>144.31128882045968</v>
      </c>
      <c r="N121" s="81">
        <v>141.38631154058211</v>
      </c>
      <c r="O121" s="81">
        <v>96.570063373093831</v>
      </c>
      <c r="P121" s="81">
        <v>60.284206625946297</v>
      </c>
      <c r="Q121" s="81">
        <v>6.4538718898889718</v>
      </c>
      <c r="R121" s="81">
        <v>0</v>
      </c>
      <c r="S121" s="81">
        <v>22.089470676000001</v>
      </c>
      <c r="T121" s="82"/>
      <c r="U121" s="81">
        <v>13500293</v>
      </c>
      <c r="V121" s="81">
        <v>2819</v>
      </c>
      <c r="W121" s="81">
        <v>70</v>
      </c>
      <c r="X121" s="81">
        <v>35412</v>
      </c>
      <c r="Y121" s="81">
        <v>47968</v>
      </c>
      <c r="Z121" s="81">
        <v>71055</v>
      </c>
      <c r="AA121" s="81">
        <v>13263</v>
      </c>
      <c r="AB121" s="81">
        <v>108158</v>
      </c>
      <c r="AC121" s="81">
        <v>0</v>
      </c>
      <c r="AD121" s="81">
        <v>22.089470676000001</v>
      </c>
      <c r="AE121" s="82"/>
      <c r="AF121" s="81">
        <v>121083087.16311425</v>
      </c>
      <c r="AG121" s="81">
        <v>4839295.7204519557</v>
      </c>
      <c r="AH121" s="81">
        <v>365337.20320068323</v>
      </c>
      <c r="AI121" s="81">
        <v>221417273.09498462</v>
      </c>
      <c r="AJ121" s="81">
        <v>233876262.05160582</v>
      </c>
      <c r="AK121" s="81">
        <v>0</v>
      </c>
      <c r="AL121" s="81">
        <v>0</v>
      </c>
      <c r="AM121" s="81">
        <v>14197239.577516349</v>
      </c>
      <c r="AN121" s="81">
        <v>0</v>
      </c>
      <c r="AO121" s="81">
        <v>0</v>
      </c>
      <c r="AP121" s="82"/>
      <c r="AQ121" s="81">
        <v>3718</v>
      </c>
      <c r="AR121" s="81">
        <v>929</v>
      </c>
      <c r="AS121" s="81">
        <v>0</v>
      </c>
      <c r="AT121" s="81">
        <v>1</v>
      </c>
      <c r="AU121" s="81">
        <v>0</v>
      </c>
      <c r="AV121" s="81">
        <v>1</v>
      </c>
      <c r="AW121" s="81"/>
      <c r="AX121" s="82"/>
      <c r="AY121" s="81">
        <v>16740.199999999939</v>
      </c>
      <c r="AZ121" s="81">
        <v>78517.799999999945</v>
      </c>
      <c r="BA121" s="81">
        <v>0</v>
      </c>
      <c r="BB121" s="81">
        <v>28.9</v>
      </c>
      <c r="BC121" s="81">
        <v>0</v>
      </c>
      <c r="BD121" s="81">
        <v>1066</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1783</v>
      </c>
      <c r="B122" s="80">
        <v>85</v>
      </c>
      <c r="C122" s="80">
        <v>19</v>
      </c>
      <c r="D122" s="80">
        <v>5</v>
      </c>
      <c r="E122" s="80">
        <v>2022</v>
      </c>
      <c r="F122" s="80" t="s">
        <v>568</v>
      </c>
      <c r="G122" s="174" t="s">
        <v>1764</v>
      </c>
      <c r="H122" s="80" t="s">
        <v>1765</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3918</v>
      </c>
      <c r="AR122" s="81">
        <v>937</v>
      </c>
      <c r="AS122" s="81">
        <v>0</v>
      </c>
      <c r="AT122" s="81">
        <v>1</v>
      </c>
      <c r="AU122" s="81">
        <v>0</v>
      </c>
      <c r="AV122" s="81">
        <v>1</v>
      </c>
      <c r="AW122" s="81"/>
      <c r="AX122" s="82"/>
      <c r="AY122" s="81">
        <v>17916.599999999915</v>
      </c>
      <c r="AZ122" s="81">
        <v>82349.399999999936</v>
      </c>
      <c r="BA122" s="81">
        <v>0</v>
      </c>
      <c r="BB122" s="81">
        <v>28.9</v>
      </c>
      <c r="BC122" s="81">
        <v>0</v>
      </c>
      <c r="BD122" s="81">
        <v>1066</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1784</v>
      </c>
      <c r="B123" s="80">
        <v>86</v>
      </c>
      <c r="C123" s="80">
        <v>1</v>
      </c>
      <c r="D123" s="80">
        <v>6</v>
      </c>
      <c r="E123" s="80">
        <v>1990</v>
      </c>
      <c r="F123" s="80" t="s">
        <v>562</v>
      </c>
      <c r="G123" s="80" t="s">
        <v>1785</v>
      </c>
      <c r="H123" s="80" t="s">
        <v>1786</v>
      </c>
      <c r="I123" s="177"/>
      <c r="J123" s="81">
        <v>248.29181625050177</v>
      </c>
      <c r="K123" s="81">
        <v>11.87132683444613</v>
      </c>
      <c r="L123" s="81">
        <v>1.7243019153233377</v>
      </c>
      <c r="M123" s="81">
        <v>94.449631586634879</v>
      </c>
      <c r="N123" s="81">
        <v>110.90927255000828</v>
      </c>
      <c r="O123" s="81">
        <v>84.665718310090071</v>
      </c>
      <c r="P123" s="81">
        <v>73.209175700810562</v>
      </c>
      <c r="Q123" s="81">
        <v>6.4926141697182205</v>
      </c>
      <c r="R123" s="81">
        <v>0</v>
      </c>
      <c r="S123" s="81">
        <v>7.4001256902616293</v>
      </c>
      <c r="T123" s="82"/>
      <c r="U123" s="81">
        <v>29557180</v>
      </c>
      <c r="V123" s="81">
        <v>4236</v>
      </c>
      <c r="W123" s="81">
        <v>17</v>
      </c>
      <c r="X123" s="81">
        <v>32915</v>
      </c>
      <c r="Y123" s="81">
        <v>35296</v>
      </c>
      <c r="Z123" s="81">
        <v>34824</v>
      </c>
      <c r="AA123" s="81">
        <v>17776</v>
      </c>
      <c r="AB123" s="81">
        <v>105418</v>
      </c>
      <c r="AC123" s="81">
        <v>0</v>
      </c>
      <c r="AD123" s="81">
        <v>7.4001256902616293</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1787</v>
      </c>
      <c r="B124" s="80">
        <v>87</v>
      </c>
      <c r="C124" s="80">
        <v>2</v>
      </c>
      <c r="D124" s="80">
        <v>6</v>
      </c>
      <c r="E124" s="80">
        <v>2005</v>
      </c>
      <c r="F124" s="80" t="s">
        <v>565</v>
      </c>
      <c r="G124" s="80" t="s">
        <v>1785</v>
      </c>
      <c r="H124" s="80" t="s">
        <v>1786</v>
      </c>
      <c r="I124" s="177"/>
      <c r="J124" s="81">
        <v>222.41947514082005</v>
      </c>
      <c r="K124" s="81">
        <v>7.8236743610526309</v>
      </c>
      <c r="L124" s="81">
        <v>2.5204791215080569</v>
      </c>
      <c r="M124" s="81">
        <v>166.07366811088991</v>
      </c>
      <c r="N124" s="81">
        <v>154.20475083972693</v>
      </c>
      <c r="O124" s="81">
        <v>121.0254375288857</v>
      </c>
      <c r="P124" s="81">
        <v>66.58956217338914</v>
      </c>
      <c r="Q124" s="81">
        <v>6.6215525268136108</v>
      </c>
      <c r="R124" s="81">
        <v>0</v>
      </c>
      <c r="S124" s="81">
        <v>16.058266960000001</v>
      </c>
      <c r="T124" s="82"/>
      <c r="U124" s="81">
        <v>29773732</v>
      </c>
      <c r="V124" s="81">
        <v>3349</v>
      </c>
      <c r="W124" s="81">
        <v>22</v>
      </c>
      <c r="X124" s="81">
        <v>31017</v>
      </c>
      <c r="Y124" s="81">
        <v>43986</v>
      </c>
      <c r="Z124" s="81">
        <v>57604</v>
      </c>
      <c r="AA124" s="81">
        <v>13242</v>
      </c>
      <c r="AB124" s="81">
        <v>112392</v>
      </c>
      <c r="AC124" s="81">
        <v>0</v>
      </c>
      <c r="AD124" s="81">
        <v>16.058266960000001</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1788</v>
      </c>
      <c r="B125" s="80">
        <v>88</v>
      </c>
      <c r="C125" s="80">
        <v>3</v>
      </c>
      <c r="D125" s="80">
        <v>6</v>
      </c>
      <c r="E125" s="80">
        <v>2006</v>
      </c>
      <c r="F125" s="80" t="s">
        <v>566</v>
      </c>
      <c r="G125" s="80" t="s">
        <v>1785</v>
      </c>
      <c r="H125" s="80" t="s">
        <v>1786</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1789</v>
      </c>
      <c r="B126" s="80">
        <v>89</v>
      </c>
      <c r="C126" s="80">
        <v>4</v>
      </c>
      <c r="D126" s="80">
        <v>6</v>
      </c>
      <c r="E126" s="80">
        <v>2007</v>
      </c>
      <c r="F126" s="80" t="s">
        <v>567</v>
      </c>
      <c r="G126" s="80" t="s">
        <v>1785</v>
      </c>
      <c r="H126" s="80" t="s">
        <v>1786</v>
      </c>
      <c r="I126" s="177"/>
      <c r="J126" s="81">
        <v>149.40974226457593</v>
      </c>
      <c r="K126" s="81">
        <v>7.5087848461868143</v>
      </c>
      <c r="L126" s="81">
        <v>5.0167280887264809</v>
      </c>
      <c r="M126" s="81">
        <v>162.38505932424761</v>
      </c>
      <c r="N126" s="81">
        <v>165.30967643829013</v>
      </c>
      <c r="O126" s="81">
        <v>117.42729178432457</v>
      </c>
      <c r="P126" s="81">
        <v>65.337685545911697</v>
      </c>
      <c r="Q126" s="81">
        <v>7.0004951781905422</v>
      </c>
      <c r="R126" s="81">
        <v>0</v>
      </c>
      <c r="S126" s="81">
        <v>17.247355580000001</v>
      </c>
      <c r="T126" s="82"/>
      <c r="U126" s="81">
        <v>23556991</v>
      </c>
      <c r="V126" s="81">
        <v>3170</v>
      </c>
      <c r="W126" s="81">
        <v>49</v>
      </c>
      <c r="X126" s="81">
        <v>36444</v>
      </c>
      <c r="Y126" s="81">
        <v>45912</v>
      </c>
      <c r="Z126" s="81">
        <v>58102</v>
      </c>
      <c r="AA126" s="81">
        <v>12795</v>
      </c>
      <c r="AB126" s="81">
        <v>112540</v>
      </c>
      <c r="AC126" s="81">
        <v>0</v>
      </c>
      <c r="AD126" s="81">
        <v>17.247355580000001</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1790</v>
      </c>
      <c r="B127" s="80">
        <v>90</v>
      </c>
      <c r="C127" s="80">
        <v>5</v>
      </c>
      <c r="D127" s="80">
        <v>6</v>
      </c>
      <c r="E127" s="80">
        <v>2008</v>
      </c>
      <c r="F127" s="80" t="s">
        <v>84</v>
      </c>
      <c r="G127" s="80" t="s">
        <v>1785</v>
      </c>
      <c r="H127" s="80" t="s">
        <v>1786</v>
      </c>
      <c r="I127" s="177"/>
      <c r="J127" s="81">
        <v>134.98609249925434</v>
      </c>
      <c r="K127" s="81">
        <v>5.5881673839056063</v>
      </c>
      <c r="L127" s="81">
        <v>4.0922504777460977</v>
      </c>
      <c r="M127" s="81">
        <v>178.06982211420342</v>
      </c>
      <c r="N127" s="81">
        <v>169.19604243767432</v>
      </c>
      <c r="O127" s="81">
        <v>113.82434139356755</v>
      </c>
      <c r="P127" s="81">
        <v>63.600401316338932</v>
      </c>
      <c r="Q127" s="81">
        <v>6.8677991333268462</v>
      </c>
      <c r="R127" s="81">
        <v>0</v>
      </c>
      <c r="S127" s="81">
        <v>16.972047288000002</v>
      </c>
      <c r="T127" s="82"/>
      <c r="U127" s="81">
        <v>22057295</v>
      </c>
      <c r="V127" s="81">
        <v>3170</v>
      </c>
      <c r="W127" s="81">
        <v>49</v>
      </c>
      <c r="X127" s="81">
        <v>36444</v>
      </c>
      <c r="Y127" s="81">
        <v>45516</v>
      </c>
      <c r="Z127" s="81">
        <v>58296</v>
      </c>
      <c r="AA127" s="81">
        <v>12469</v>
      </c>
      <c r="AB127" s="81">
        <v>112221</v>
      </c>
      <c r="AC127" s="81">
        <v>0</v>
      </c>
      <c r="AD127" s="81">
        <v>16.972047288000002</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1791</v>
      </c>
      <c r="B128" s="80">
        <v>91</v>
      </c>
      <c r="C128" s="80">
        <v>6</v>
      </c>
      <c r="D128" s="80">
        <v>6</v>
      </c>
      <c r="E128" s="80">
        <v>2009</v>
      </c>
      <c r="F128" s="80" t="s">
        <v>85</v>
      </c>
      <c r="G128" s="80" t="s">
        <v>1785</v>
      </c>
      <c r="H128" s="80" t="s">
        <v>1786</v>
      </c>
      <c r="I128" s="177"/>
      <c r="J128" s="81">
        <v>122.44945575056963</v>
      </c>
      <c r="K128" s="81">
        <v>5.8971105761770648</v>
      </c>
      <c r="L128" s="81">
        <v>5.5224647159303419</v>
      </c>
      <c r="M128" s="81">
        <v>169.44673544285467</v>
      </c>
      <c r="N128" s="81">
        <v>151.90286978390023</v>
      </c>
      <c r="O128" s="81">
        <v>115.70360839742051</v>
      </c>
      <c r="P128" s="81">
        <v>60.625110829980215</v>
      </c>
      <c r="Q128" s="81">
        <v>6.5237454505545633</v>
      </c>
      <c r="R128" s="81">
        <v>0</v>
      </c>
      <c r="S128" s="81">
        <v>19.72827101184</v>
      </c>
      <c r="T128" s="82"/>
      <c r="U128" s="81">
        <v>17194076</v>
      </c>
      <c r="V128" s="81">
        <v>3554</v>
      </c>
      <c r="W128" s="81">
        <v>89</v>
      </c>
      <c r="X128" s="81">
        <v>37189</v>
      </c>
      <c r="Y128" s="81">
        <v>45812</v>
      </c>
      <c r="Z128" s="81">
        <v>58491</v>
      </c>
      <c r="AA128" s="81">
        <v>12202</v>
      </c>
      <c r="AB128" s="81">
        <v>111903</v>
      </c>
      <c r="AC128" s="81">
        <v>0</v>
      </c>
      <c r="AD128" s="81">
        <v>19.72827101184</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224.15600000000001</v>
      </c>
      <c r="BJ128" s="81">
        <v>0</v>
      </c>
      <c r="BK128" s="81">
        <v>19.356000000000002</v>
      </c>
      <c r="BL128" s="81">
        <v>0</v>
      </c>
      <c r="BM128" s="82"/>
      <c r="BN128" s="81">
        <v>0</v>
      </c>
      <c r="BO128" s="81">
        <v>0</v>
      </c>
      <c r="BP128" s="81">
        <v>7</v>
      </c>
      <c r="BQ128" s="81">
        <v>0</v>
      </c>
      <c r="BR128" s="81">
        <v>5</v>
      </c>
      <c r="BS128" s="81">
        <v>0</v>
      </c>
      <c r="BT128"/>
      <c r="BU128" s="80"/>
      <c r="BV128" s="80"/>
      <c r="BW128" s="80"/>
      <c r="BX128" s="80"/>
      <c r="BY128" s="80"/>
      <c r="BZ128" s="80"/>
      <c r="CA128" s="80"/>
      <c r="CB128" s="80"/>
      <c r="CC128" s="80"/>
    </row>
    <row r="129" spans="1:81">
      <c r="A129" s="80" t="s">
        <v>1792</v>
      </c>
      <c r="B129" s="80">
        <v>92</v>
      </c>
      <c r="C129" s="80">
        <v>7</v>
      </c>
      <c r="D129" s="80">
        <v>6</v>
      </c>
      <c r="E129" s="80">
        <v>2010</v>
      </c>
      <c r="F129" s="80" t="s">
        <v>86</v>
      </c>
      <c r="G129" s="80" t="s">
        <v>1785</v>
      </c>
      <c r="H129" s="80" t="s">
        <v>1786</v>
      </c>
      <c r="I129" s="177"/>
      <c r="J129" s="81">
        <v>117.28591943377972</v>
      </c>
      <c r="K129" s="81">
        <v>6.321736676644961</v>
      </c>
      <c r="L129" s="81">
        <v>5.1628901360836839</v>
      </c>
      <c r="M129" s="81">
        <v>170.17201155540741</v>
      </c>
      <c r="N129" s="81">
        <v>167.8251996149144</v>
      </c>
      <c r="O129" s="81">
        <v>115.91863054298979</v>
      </c>
      <c r="P129" s="81">
        <v>60.695069703684567</v>
      </c>
      <c r="Q129" s="81">
        <v>6.800411671913559</v>
      </c>
      <c r="R129" s="81">
        <v>0</v>
      </c>
      <c r="S129" s="81">
        <v>16.894767736000002</v>
      </c>
      <c r="T129" s="82"/>
      <c r="U129" s="81">
        <v>17901694</v>
      </c>
      <c r="V129" s="81">
        <v>3554</v>
      </c>
      <c r="W129" s="81">
        <v>89</v>
      </c>
      <c r="X129" s="81">
        <v>37189</v>
      </c>
      <c r="Y129" s="81">
        <v>46304</v>
      </c>
      <c r="Z129" s="81">
        <v>58872</v>
      </c>
      <c r="AA129" s="81">
        <v>11911</v>
      </c>
      <c r="AB129" s="81">
        <v>111773</v>
      </c>
      <c r="AC129" s="81">
        <v>0</v>
      </c>
      <c r="AD129" s="81">
        <v>16.894767736000002</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242.80600000000001</v>
      </c>
      <c r="BJ129" s="81">
        <v>0</v>
      </c>
      <c r="BK129" s="81">
        <v>30.855</v>
      </c>
      <c r="BL129" s="81">
        <v>0</v>
      </c>
      <c r="BM129" s="82"/>
      <c r="BN129" s="81">
        <v>0</v>
      </c>
      <c r="BO129" s="81">
        <v>0</v>
      </c>
      <c r="BP129" s="81">
        <v>7</v>
      </c>
      <c r="BQ129" s="81">
        <v>0</v>
      </c>
      <c r="BR129" s="81">
        <v>4</v>
      </c>
      <c r="BS129" s="81">
        <v>0</v>
      </c>
      <c r="BT129"/>
      <c r="BU129" s="80">
        <v>258.06099999999998</v>
      </c>
      <c r="BV129" s="80">
        <v>15.6</v>
      </c>
      <c r="BW129" s="80">
        <v>0</v>
      </c>
      <c r="BX129" s="80">
        <v>0</v>
      </c>
      <c r="BY129" s="80">
        <v>0</v>
      </c>
      <c r="BZ129" s="80">
        <v>0</v>
      </c>
      <c r="CA129" s="80">
        <v>0</v>
      </c>
      <c r="CB129" s="80">
        <v>0</v>
      </c>
      <c r="CC129" s="80">
        <v>0</v>
      </c>
    </row>
    <row r="130" spans="1:81">
      <c r="A130" s="80" t="s">
        <v>1793</v>
      </c>
      <c r="B130" s="80">
        <v>93</v>
      </c>
      <c r="C130" s="80">
        <v>8</v>
      </c>
      <c r="D130" s="80">
        <v>6</v>
      </c>
      <c r="E130" s="80">
        <v>2011</v>
      </c>
      <c r="F130" s="80" t="s">
        <v>87</v>
      </c>
      <c r="G130" s="80" t="s">
        <v>1785</v>
      </c>
      <c r="H130" s="80" t="s">
        <v>1786</v>
      </c>
      <c r="I130" s="177"/>
      <c r="J130" s="81">
        <v>128.73178833734838</v>
      </c>
      <c r="K130" s="81">
        <v>8.8954727912088671</v>
      </c>
      <c r="L130" s="81">
        <v>5.177681676389243</v>
      </c>
      <c r="M130" s="81">
        <v>193.21523943981691</v>
      </c>
      <c r="N130" s="81">
        <v>188.96000908254433</v>
      </c>
      <c r="O130" s="81">
        <v>114.8914823704925</v>
      </c>
      <c r="P130" s="81">
        <v>58.35221064516044</v>
      </c>
      <c r="Q130" s="81">
        <v>7.8377248402629798</v>
      </c>
      <c r="R130" s="81">
        <v>0</v>
      </c>
      <c r="S130" s="81">
        <v>12.692280337920002</v>
      </c>
      <c r="T130" s="82"/>
      <c r="U130" s="81">
        <v>18131829</v>
      </c>
      <c r="V130" s="81">
        <v>3554</v>
      </c>
      <c r="W130" s="81">
        <v>89</v>
      </c>
      <c r="X130" s="81">
        <v>37189</v>
      </c>
      <c r="Y130" s="81">
        <v>46774</v>
      </c>
      <c r="Z130" s="81">
        <v>59618</v>
      </c>
      <c r="AA130" s="81">
        <v>11792</v>
      </c>
      <c r="AB130" s="81">
        <v>111683</v>
      </c>
      <c r="AC130" s="81">
        <v>0</v>
      </c>
      <c r="AD130" s="81">
        <v>12.692280337920002</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228.69800000000001</v>
      </c>
      <c r="BJ130" s="81">
        <v>0</v>
      </c>
      <c r="BK130" s="81">
        <v>27.128</v>
      </c>
      <c r="BL130" s="81">
        <v>0</v>
      </c>
      <c r="BM130" s="82"/>
      <c r="BN130" s="81">
        <v>0</v>
      </c>
      <c r="BO130" s="81">
        <v>0</v>
      </c>
      <c r="BP130" s="81">
        <v>7</v>
      </c>
      <c r="BQ130" s="81">
        <v>0</v>
      </c>
      <c r="BR130" s="81">
        <v>5</v>
      </c>
      <c r="BS130" s="81">
        <v>0</v>
      </c>
      <c r="BT130"/>
      <c r="BU130" s="80">
        <v>244.68600000000001</v>
      </c>
      <c r="BV130" s="80">
        <v>11.14</v>
      </c>
      <c r="BW130" s="80">
        <v>0</v>
      </c>
      <c r="BX130" s="80">
        <v>0</v>
      </c>
      <c r="BY130" s="80">
        <v>0</v>
      </c>
      <c r="BZ130" s="80">
        <v>0</v>
      </c>
      <c r="CA130" s="80">
        <v>0</v>
      </c>
      <c r="CB130" s="80">
        <v>0</v>
      </c>
      <c r="CC130" s="80">
        <v>0</v>
      </c>
    </row>
    <row r="131" spans="1:81">
      <c r="A131" s="80" t="s">
        <v>1794</v>
      </c>
      <c r="B131" s="80">
        <v>94</v>
      </c>
      <c r="C131" s="80">
        <v>9</v>
      </c>
      <c r="D131" s="80">
        <v>6</v>
      </c>
      <c r="E131" s="80">
        <v>2012</v>
      </c>
      <c r="F131" s="80" t="s">
        <v>88</v>
      </c>
      <c r="G131" s="80" t="s">
        <v>1785</v>
      </c>
      <c r="H131" s="80" t="s">
        <v>1786</v>
      </c>
      <c r="I131" s="177"/>
      <c r="J131" s="81">
        <v>126.52785130156902</v>
      </c>
      <c r="K131" s="81">
        <v>8.2013827800712935</v>
      </c>
      <c r="L131" s="81">
        <v>5.1654226775664913</v>
      </c>
      <c r="M131" s="81">
        <v>198.62692910231809</v>
      </c>
      <c r="N131" s="81">
        <v>191.45962563104064</v>
      </c>
      <c r="O131" s="81">
        <v>114.43286648096699</v>
      </c>
      <c r="P131" s="81">
        <v>58.047206451437759</v>
      </c>
      <c r="Q131" s="81">
        <v>8.5878591649020368</v>
      </c>
      <c r="R131" s="81">
        <v>0</v>
      </c>
      <c r="S131" s="81">
        <v>14.213804035200001</v>
      </c>
      <c r="T131" s="82"/>
      <c r="U131" s="81">
        <v>18239361</v>
      </c>
      <c r="V131" s="81">
        <v>3554</v>
      </c>
      <c r="W131" s="81">
        <v>89</v>
      </c>
      <c r="X131" s="81">
        <v>37189</v>
      </c>
      <c r="Y131" s="81">
        <v>47587</v>
      </c>
      <c r="Z131" s="81">
        <v>59851</v>
      </c>
      <c r="AA131" s="81">
        <v>11664</v>
      </c>
      <c r="AB131" s="81">
        <v>112632</v>
      </c>
      <c r="AC131" s="81">
        <v>0</v>
      </c>
      <c r="AD131" s="81">
        <v>14.213804035200001</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246.63399999999999</v>
      </c>
      <c r="BJ131" s="81">
        <v>0</v>
      </c>
      <c r="BK131" s="81">
        <v>18.652000000000001</v>
      </c>
      <c r="BL131" s="81">
        <v>0</v>
      </c>
      <c r="BM131" s="82"/>
      <c r="BN131" s="81">
        <v>0</v>
      </c>
      <c r="BO131" s="81">
        <v>0</v>
      </c>
      <c r="BP131" s="81">
        <v>7</v>
      </c>
      <c r="BQ131" s="81">
        <v>0</v>
      </c>
      <c r="BR131" s="81">
        <v>5</v>
      </c>
      <c r="BS131" s="81">
        <v>0</v>
      </c>
      <c r="BT131"/>
      <c r="BU131" s="80">
        <v>265.286</v>
      </c>
      <c r="BV131" s="80">
        <v>0</v>
      </c>
      <c r="BW131" s="80">
        <v>0</v>
      </c>
      <c r="BX131" s="80">
        <v>0</v>
      </c>
      <c r="BY131" s="80">
        <v>0</v>
      </c>
      <c r="BZ131" s="80">
        <v>0</v>
      </c>
      <c r="CA131" s="80">
        <v>0</v>
      </c>
      <c r="CB131" s="80">
        <v>0</v>
      </c>
      <c r="CC131" s="80">
        <v>0</v>
      </c>
    </row>
    <row r="132" spans="1:81">
      <c r="A132" s="80" t="s">
        <v>1795</v>
      </c>
      <c r="B132" s="80">
        <v>95</v>
      </c>
      <c r="C132" s="80">
        <v>10</v>
      </c>
      <c r="D132" s="80">
        <v>6</v>
      </c>
      <c r="E132" s="80">
        <v>2013</v>
      </c>
      <c r="F132" s="80" t="s">
        <v>89</v>
      </c>
      <c r="G132" s="80" t="s">
        <v>1785</v>
      </c>
      <c r="H132" s="80" t="s">
        <v>1786</v>
      </c>
      <c r="I132" s="177"/>
      <c r="J132" s="81">
        <v>121.53909949703791</v>
      </c>
      <c r="K132" s="81">
        <v>7.0870699571993088</v>
      </c>
      <c r="L132" s="81">
        <v>5.0889122144001897</v>
      </c>
      <c r="M132" s="81">
        <v>190.8608221790428</v>
      </c>
      <c r="N132" s="81">
        <v>184.80683955617457</v>
      </c>
      <c r="O132" s="81">
        <v>110.748148595583</v>
      </c>
      <c r="P132" s="81">
        <v>57.946218805770094</v>
      </c>
      <c r="Q132" s="81">
        <v>8.7065967816814194</v>
      </c>
      <c r="R132" s="81">
        <v>0</v>
      </c>
      <c r="S132" s="81">
        <v>13.218303592000002</v>
      </c>
      <c r="T132" s="82"/>
      <c r="U132" s="81">
        <v>17945333</v>
      </c>
      <c r="V132" s="81">
        <v>3554</v>
      </c>
      <c r="W132" s="81">
        <v>89</v>
      </c>
      <c r="X132" s="81">
        <v>37189</v>
      </c>
      <c r="Y132" s="81">
        <v>47732</v>
      </c>
      <c r="Z132" s="81">
        <v>60510</v>
      </c>
      <c r="AA132" s="81">
        <v>11600</v>
      </c>
      <c r="AB132" s="81">
        <v>112552</v>
      </c>
      <c r="AC132" s="81">
        <v>0</v>
      </c>
      <c r="AD132" s="81">
        <v>13.218303592000002</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251.13399999999999</v>
      </c>
      <c r="BJ132" s="81">
        <v>0</v>
      </c>
      <c r="BK132" s="81">
        <v>33.028999999999996</v>
      </c>
      <c r="BL132" s="81">
        <v>0</v>
      </c>
      <c r="BM132" s="82"/>
      <c r="BN132" s="81">
        <v>0</v>
      </c>
      <c r="BO132" s="81">
        <v>0</v>
      </c>
      <c r="BP132" s="81">
        <v>7</v>
      </c>
      <c r="BQ132" s="81">
        <v>0</v>
      </c>
      <c r="BR132" s="81">
        <v>5</v>
      </c>
      <c r="BS132" s="81">
        <v>0</v>
      </c>
      <c r="BT132"/>
      <c r="BU132" s="80">
        <v>271.87099999999998</v>
      </c>
      <c r="BV132" s="80">
        <v>12.292</v>
      </c>
      <c r="BW132" s="80">
        <v>0</v>
      </c>
      <c r="BX132" s="80">
        <v>0</v>
      </c>
      <c r="BY132" s="80">
        <v>0</v>
      </c>
      <c r="BZ132" s="80">
        <v>0</v>
      </c>
      <c r="CA132" s="80">
        <v>0</v>
      </c>
      <c r="CB132" s="80">
        <v>0</v>
      </c>
      <c r="CC132" s="80">
        <v>0</v>
      </c>
    </row>
    <row r="133" spans="1:81">
      <c r="A133" s="80" t="s">
        <v>1796</v>
      </c>
      <c r="B133" s="80">
        <v>96</v>
      </c>
      <c r="C133" s="80">
        <v>11</v>
      </c>
      <c r="D133" s="80">
        <v>6</v>
      </c>
      <c r="E133" s="80">
        <v>2014</v>
      </c>
      <c r="F133" s="80" t="s">
        <v>90</v>
      </c>
      <c r="G133" s="80" t="s">
        <v>1785</v>
      </c>
      <c r="H133" s="80" t="s">
        <v>1786</v>
      </c>
      <c r="I133" s="177"/>
      <c r="J133" s="81">
        <v>117.43084285961217</v>
      </c>
      <c r="K133" s="81">
        <v>7.2449031459440842</v>
      </c>
      <c r="L133" s="81">
        <v>3.6946739774493258</v>
      </c>
      <c r="M133" s="81">
        <v>181.78441225150954</v>
      </c>
      <c r="N133" s="81">
        <v>170.9150719620273</v>
      </c>
      <c r="O133" s="81">
        <v>106.01998803884167</v>
      </c>
      <c r="P133" s="81">
        <v>57.760531542546275</v>
      </c>
      <c r="Q133" s="81">
        <v>8.3060857896416955</v>
      </c>
      <c r="R133" s="81">
        <v>0</v>
      </c>
      <c r="S133" s="81">
        <v>12.039928686000001</v>
      </c>
      <c r="T133" s="82"/>
      <c r="U133" s="81">
        <v>18287372</v>
      </c>
      <c r="V133" s="81">
        <v>3133</v>
      </c>
      <c r="W133" s="81">
        <v>71</v>
      </c>
      <c r="X133" s="81">
        <v>37721</v>
      </c>
      <c r="Y133" s="81">
        <v>47903</v>
      </c>
      <c r="Z133" s="81">
        <v>61009</v>
      </c>
      <c r="AA133" s="81">
        <v>11503</v>
      </c>
      <c r="AB133" s="81">
        <v>111912</v>
      </c>
      <c r="AC133" s="81">
        <v>0</v>
      </c>
      <c r="AD133" s="81">
        <v>12.039928686000001</v>
      </c>
      <c r="AE133" s="82"/>
      <c r="AF133" s="81">
        <v>133737990.00645447</v>
      </c>
      <c r="AG133" s="81">
        <v>6188303.1799222603</v>
      </c>
      <c r="AH133" s="81">
        <v>448543.49900917907</v>
      </c>
      <c r="AI133" s="81">
        <v>236937459.58129343</v>
      </c>
      <c r="AJ133" s="81">
        <v>260674597.32978332</v>
      </c>
      <c r="AK133" s="81">
        <v>0</v>
      </c>
      <c r="AL133" s="81">
        <v>0</v>
      </c>
      <c r="AM133" s="81">
        <v>15363845.274926553</v>
      </c>
      <c r="AN133" s="81">
        <v>0</v>
      </c>
      <c r="AO133" s="81">
        <v>0</v>
      </c>
      <c r="AP133" s="82"/>
      <c r="AQ133" s="81">
        <v>2406</v>
      </c>
      <c r="AR133" s="81">
        <v>172</v>
      </c>
      <c r="AS133" s="81">
        <v>0</v>
      </c>
      <c r="AT133" s="81">
        <v>0</v>
      </c>
      <c r="AU133" s="81">
        <v>0</v>
      </c>
      <c r="AV133" s="81">
        <v>0</v>
      </c>
      <c r="AW133" s="81" t="s">
        <v>564</v>
      </c>
      <c r="AX133" s="82"/>
      <c r="AY133" s="81">
        <v>10006.4</v>
      </c>
      <c r="AZ133" s="81">
        <v>3965.1</v>
      </c>
      <c r="BA133" s="81">
        <v>0</v>
      </c>
      <c r="BB133" s="81">
        <v>0</v>
      </c>
      <c r="BC133" s="81">
        <v>0</v>
      </c>
      <c r="BD133" s="81">
        <v>0</v>
      </c>
      <c r="BE133" s="81" t="s">
        <v>564</v>
      </c>
      <c r="BF133" s="82"/>
      <c r="BG133" s="81">
        <v>0</v>
      </c>
      <c r="BH133" s="81">
        <v>0</v>
      </c>
      <c r="BI133" s="81">
        <v>252.989</v>
      </c>
      <c r="BJ133" s="81">
        <v>0</v>
      </c>
      <c r="BK133" s="81">
        <v>36.654000000000003</v>
      </c>
      <c r="BL133" s="81">
        <v>0</v>
      </c>
      <c r="BM133" s="82"/>
      <c r="BN133" s="81">
        <v>0</v>
      </c>
      <c r="BO133" s="81">
        <v>0</v>
      </c>
      <c r="BP133" s="81">
        <v>7</v>
      </c>
      <c r="BQ133" s="81">
        <v>0</v>
      </c>
      <c r="BR133" s="81">
        <v>6</v>
      </c>
      <c r="BS133" s="81">
        <v>0</v>
      </c>
      <c r="BT133"/>
      <c r="BU133" s="80">
        <v>277.31299999999999</v>
      </c>
      <c r="BV133" s="80">
        <v>12.33</v>
      </c>
      <c r="BW133" s="80">
        <v>0</v>
      </c>
      <c r="BX133" s="80">
        <v>0</v>
      </c>
      <c r="BY133" s="80">
        <v>0</v>
      </c>
      <c r="BZ133" s="80">
        <v>0</v>
      </c>
      <c r="CA133" s="80">
        <v>0</v>
      </c>
      <c r="CB133" s="80">
        <v>0</v>
      </c>
      <c r="CC133" s="80">
        <v>0</v>
      </c>
    </row>
    <row r="134" spans="1:81">
      <c r="A134" s="80" t="s">
        <v>1797</v>
      </c>
      <c r="B134" s="80">
        <v>97</v>
      </c>
      <c r="C134" s="80">
        <v>12</v>
      </c>
      <c r="D134" s="80">
        <v>6</v>
      </c>
      <c r="E134" s="80">
        <v>2015</v>
      </c>
      <c r="F134" s="80" t="s">
        <v>91</v>
      </c>
      <c r="G134" s="80" t="s">
        <v>1785</v>
      </c>
      <c r="H134" s="80" t="s">
        <v>1786</v>
      </c>
      <c r="I134" s="177"/>
      <c r="J134" s="81">
        <v>118.51576587406514</v>
      </c>
      <c r="K134" s="81">
        <v>6.7076537855213028</v>
      </c>
      <c r="L134" s="81">
        <v>3.969535321674968</v>
      </c>
      <c r="M134" s="81">
        <v>164.13705318562896</v>
      </c>
      <c r="N134" s="81">
        <v>163.01529751009076</v>
      </c>
      <c r="O134" s="81">
        <v>105.74148677552439</v>
      </c>
      <c r="P134" s="81">
        <v>57.429081307158924</v>
      </c>
      <c r="Q134" s="81">
        <v>8.1086491641348655</v>
      </c>
      <c r="R134" s="81">
        <v>0</v>
      </c>
      <c r="S134" s="81">
        <v>14.50187975763</v>
      </c>
      <c r="T134" s="82"/>
      <c r="U134" s="81">
        <v>20725040</v>
      </c>
      <c r="V134" s="81">
        <v>3133</v>
      </c>
      <c r="W134" s="81">
        <v>71</v>
      </c>
      <c r="X134" s="81">
        <v>37721</v>
      </c>
      <c r="Y134" s="81">
        <v>48180</v>
      </c>
      <c r="Z134" s="81">
        <v>61435</v>
      </c>
      <c r="AA134" s="81">
        <v>11428</v>
      </c>
      <c r="AB134" s="81">
        <v>111601</v>
      </c>
      <c r="AC134" s="81">
        <v>0</v>
      </c>
      <c r="AD134" s="81">
        <v>14.50187975763</v>
      </c>
      <c r="AE134" s="82"/>
      <c r="AF134" s="81">
        <v>137616191.48340335</v>
      </c>
      <c r="AG134" s="81">
        <v>5317676.3948579282</v>
      </c>
      <c r="AH134" s="81">
        <v>545885.06201207661</v>
      </c>
      <c r="AI134" s="81">
        <v>235719486.83368969</v>
      </c>
      <c r="AJ134" s="81">
        <v>253699324.25325185</v>
      </c>
      <c r="AK134" s="81">
        <v>0</v>
      </c>
      <c r="AL134" s="81">
        <v>0</v>
      </c>
      <c r="AM134" s="81">
        <v>15294448.901412403</v>
      </c>
      <c r="AN134" s="81">
        <v>0</v>
      </c>
      <c r="AO134" s="81">
        <v>0</v>
      </c>
      <c r="AP134" s="82"/>
      <c r="AQ134" s="81">
        <v>2682</v>
      </c>
      <c r="AR134" s="81">
        <v>258</v>
      </c>
      <c r="AS134" s="81">
        <v>0</v>
      </c>
      <c r="AT134" s="81">
        <v>0</v>
      </c>
      <c r="AU134" s="81">
        <v>0</v>
      </c>
      <c r="AV134" s="81">
        <v>0</v>
      </c>
      <c r="AW134" s="81" t="s">
        <v>564</v>
      </c>
      <c r="AX134" s="82"/>
      <c r="AY134" s="81">
        <v>11311.599999999999</v>
      </c>
      <c r="AZ134" s="81">
        <v>5494</v>
      </c>
      <c r="BA134" s="81">
        <v>0</v>
      </c>
      <c r="BB134" s="81">
        <v>0</v>
      </c>
      <c r="BC134" s="81">
        <v>0</v>
      </c>
      <c r="BD134" s="81">
        <v>0</v>
      </c>
      <c r="BE134" s="81" t="s">
        <v>564</v>
      </c>
      <c r="BF134" s="82"/>
      <c r="BG134" s="81">
        <v>0</v>
      </c>
      <c r="BH134" s="81">
        <v>0</v>
      </c>
      <c r="BI134" s="81">
        <v>227.14500000000001</v>
      </c>
      <c r="BJ134" s="81">
        <v>0</v>
      </c>
      <c r="BK134" s="81">
        <v>20.022000000000002</v>
      </c>
      <c r="BL134" s="81">
        <v>0</v>
      </c>
      <c r="BM134" s="82"/>
      <c r="BN134" s="81">
        <v>0</v>
      </c>
      <c r="BO134" s="81">
        <v>0</v>
      </c>
      <c r="BP134" s="81">
        <v>7</v>
      </c>
      <c r="BQ134" s="81">
        <v>0</v>
      </c>
      <c r="BR134" s="81">
        <v>5</v>
      </c>
      <c r="BS134" s="81">
        <v>0</v>
      </c>
      <c r="BT134"/>
      <c r="BU134" s="80">
        <v>247.167</v>
      </c>
      <c r="BV134" s="80">
        <v>0</v>
      </c>
      <c r="BW134" s="80">
        <v>0</v>
      </c>
      <c r="BX134" s="80">
        <v>0</v>
      </c>
      <c r="BY134" s="80">
        <v>0</v>
      </c>
      <c r="BZ134" s="80">
        <v>0</v>
      </c>
      <c r="CA134" s="80">
        <v>0</v>
      </c>
      <c r="CB134" s="80">
        <v>0</v>
      </c>
      <c r="CC134" s="80">
        <v>0</v>
      </c>
    </row>
    <row r="135" spans="1:81">
      <c r="A135" s="80" t="s">
        <v>1798</v>
      </c>
      <c r="B135" s="80">
        <v>98</v>
      </c>
      <c r="C135" s="80">
        <v>13</v>
      </c>
      <c r="D135" s="80">
        <v>6</v>
      </c>
      <c r="E135" s="80">
        <v>2016</v>
      </c>
      <c r="F135" s="80" t="s">
        <v>92</v>
      </c>
      <c r="G135" s="80" t="s">
        <v>1785</v>
      </c>
      <c r="H135" s="80" t="s">
        <v>1786</v>
      </c>
      <c r="I135" s="177"/>
      <c r="J135" s="81">
        <v>103.82406574930306</v>
      </c>
      <c r="K135" s="81">
        <v>6.5877153551688936</v>
      </c>
      <c r="L135" s="81">
        <v>4.1646405821570323</v>
      </c>
      <c r="M135" s="81">
        <v>156.89859047848338</v>
      </c>
      <c r="N135" s="81">
        <v>163.41738483453443</v>
      </c>
      <c r="O135" s="81">
        <v>105.52520384649182</v>
      </c>
      <c r="P135" s="81">
        <v>55.603213813390859</v>
      </c>
      <c r="Q135" s="81">
        <v>7.8691142229140105</v>
      </c>
      <c r="R135" s="81">
        <v>0</v>
      </c>
      <c r="S135" s="81">
        <v>14.801239059999999</v>
      </c>
      <c r="T135" s="82"/>
      <c r="U135" s="81">
        <v>18473110</v>
      </c>
      <c r="V135" s="81">
        <v>3133</v>
      </c>
      <c r="W135" s="81">
        <v>71</v>
      </c>
      <c r="X135" s="81">
        <v>37721</v>
      </c>
      <c r="Y135" s="81">
        <v>48577</v>
      </c>
      <c r="Z135" s="81">
        <v>62063</v>
      </c>
      <c r="AA135" s="81">
        <v>11444</v>
      </c>
      <c r="AB135" s="81">
        <v>111410</v>
      </c>
      <c r="AC135" s="81">
        <v>0</v>
      </c>
      <c r="AD135" s="81">
        <v>14.80123906</v>
      </c>
      <c r="AE135" s="82"/>
      <c r="AF135" s="81">
        <v>121700368.6865788</v>
      </c>
      <c r="AG135" s="81">
        <v>4989276.2847026037</v>
      </c>
      <c r="AH135" s="81">
        <v>416557.54381152883</v>
      </c>
      <c r="AI135" s="81">
        <v>243081706.63591471</v>
      </c>
      <c r="AJ135" s="81">
        <v>256037826.05416009</v>
      </c>
      <c r="AK135" s="81">
        <v>0</v>
      </c>
      <c r="AL135" s="81">
        <v>0</v>
      </c>
      <c r="AM135" s="81">
        <v>15280135.102757329</v>
      </c>
      <c r="AN135" s="81">
        <v>0</v>
      </c>
      <c r="AO135" s="81">
        <v>0</v>
      </c>
      <c r="AP135" s="82"/>
      <c r="AQ135" s="81">
        <v>2873</v>
      </c>
      <c r="AR135" s="81">
        <v>299</v>
      </c>
      <c r="AS135" s="81">
        <v>0</v>
      </c>
      <c r="AT135" s="81">
        <v>0</v>
      </c>
      <c r="AU135" s="81">
        <v>0</v>
      </c>
      <c r="AV135" s="81">
        <v>0</v>
      </c>
      <c r="AW135" s="81" t="s">
        <v>564</v>
      </c>
      <c r="AX135" s="82"/>
      <c r="AY135" s="81">
        <v>12233.9</v>
      </c>
      <c r="AZ135" s="81">
        <v>6071.3</v>
      </c>
      <c r="BA135" s="81">
        <v>0</v>
      </c>
      <c r="BB135" s="81">
        <v>0</v>
      </c>
      <c r="BC135" s="81">
        <v>0</v>
      </c>
      <c r="BD135" s="81">
        <v>0</v>
      </c>
      <c r="BE135" s="81" t="s">
        <v>564</v>
      </c>
      <c r="BF135" s="82"/>
      <c r="BG135" s="81">
        <v>0</v>
      </c>
      <c r="BH135" s="81">
        <v>0</v>
      </c>
      <c r="BI135" s="81">
        <v>207.739</v>
      </c>
      <c r="BJ135" s="81">
        <v>0</v>
      </c>
      <c r="BK135" s="81">
        <v>19.823999999999998</v>
      </c>
      <c r="BL135" s="81">
        <v>0</v>
      </c>
      <c r="BM135" s="82"/>
      <c r="BN135" s="81">
        <v>0</v>
      </c>
      <c r="BO135" s="81">
        <v>0</v>
      </c>
      <c r="BP135" s="81">
        <v>7</v>
      </c>
      <c r="BQ135" s="81">
        <v>0</v>
      </c>
      <c r="BR135" s="81">
        <v>5</v>
      </c>
      <c r="BS135" s="81">
        <v>0</v>
      </c>
      <c r="BT135"/>
      <c r="BU135" s="80">
        <v>227.56299999999999</v>
      </c>
      <c r="BV135" s="80">
        <v>0</v>
      </c>
      <c r="BW135" s="80">
        <v>0</v>
      </c>
      <c r="BX135" s="80">
        <v>0</v>
      </c>
      <c r="BY135" s="80">
        <v>0</v>
      </c>
      <c r="BZ135" s="80">
        <v>0</v>
      </c>
      <c r="CA135" s="80">
        <v>0</v>
      </c>
      <c r="CB135" s="80">
        <v>0</v>
      </c>
      <c r="CC135" s="80">
        <v>0</v>
      </c>
    </row>
    <row r="136" spans="1:81">
      <c r="A136" s="80" t="s">
        <v>1799</v>
      </c>
      <c r="B136" s="80">
        <v>99</v>
      </c>
      <c r="C136" s="80">
        <v>14</v>
      </c>
      <c r="D136" s="80">
        <v>6</v>
      </c>
      <c r="E136" s="80">
        <v>2017</v>
      </c>
      <c r="F136" s="80" t="s">
        <v>71</v>
      </c>
      <c r="G136" s="80" t="s">
        <v>1785</v>
      </c>
      <c r="H136" s="80" t="s">
        <v>1786</v>
      </c>
      <c r="I136" s="177"/>
      <c r="J136" s="81">
        <v>105.76185371585206</v>
      </c>
      <c r="K136" s="81">
        <v>6.5938730346892536</v>
      </c>
      <c r="L136" s="81">
        <v>3.7684560648080669</v>
      </c>
      <c r="M136" s="81">
        <v>150.59245511548002</v>
      </c>
      <c r="N136" s="81">
        <v>157.42246366341504</v>
      </c>
      <c r="O136" s="81">
        <v>104.54923991763896</v>
      </c>
      <c r="P136" s="81">
        <v>54.995106294796592</v>
      </c>
      <c r="Q136" s="81">
        <v>7.579802218911011</v>
      </c>
      <c r="R136" s="81">
        <v>0</v>
      </c>
      <c r="S136" s="81">
        <v>13.207484442800002</v>
      </c>
      <c r="T136" s="82"/>
      <c r="U136" s="81">
        <v>19226427</v>
      </c>
      <c r="V136" s="81">
        <v>3133</v>
      </c>
      <c r="W136" s="81">
        <v>71</v>
      </c>
      <c r="X136" s="81">
        <v>37721</v>
      </c>
      <c r="Y136" s="81">
        <v>48842</v>
      </c>
      <c r="Z136" s="81">
        <v>62509</v>
      </c>
      <c r="AA136" s="81">
        <v>11391</v>
      </c>
      <c r="AB136" s="81">
        <v>110977</v>
      </c>
      <c r="AC136" s="81">
        <v>0</v>
      </c>
      <c r="AD136" s="81">
        <v>13.2074844428</v>
      </c>
      <c r="AE136" s="82"/>
      <c r="AF136" s="81">
        <v>129838107.01553421</v>
      </c>
      <c r="AG136" s="81">
        <v>5043736.8169100154</v>
      </c>
      <c r="AH136" s="81">
        <v>518364.95664034563</v>
      </c>
      <c r="AI136" s="81">
        <v>242502866.89966431</v>
      </c>
      <c r="AJ136" s="81">
        <v>246177318.85677081</v>
      </c>
      <c r="AK136" s="81">
        <v>0</v>
      </c>
      <c r="AL136" s="81">
        <v>0</v>
      </c>
      <c r="AM136" s="81">
        <v>15244564.4831826</v>
      </c>
      <c r="AN136" s="81">
        <v>0</v>
      </c>
      <c r="AO136" s="81">
        <v>0</v>
      </c>
      <c r="AP136" s="82"/>
      <c r="AQ136" s="81">
        <v>3081</v>
      </c>
      <c r="AR136" s="81">
        <v>336</v>
      </c>
      <c r="AS136" s="81">
        <v>0</v>
      </c>
      <c r="AT136" s="81">
        <v>0</v>
      </c>
      <c r="AU136" s="81">
        <v>0</v>
      </c>
      <c r="AV136" s="81">
        <v>0</v>
      </c>
      <c r="AW136" s="81" t="s">
        <v>564</v>
      </c>
      <c r="AX136" s="82"/>
      <c r="AY136" s="81">
        <v>13197.4</v>
      </c>
      <c r="AZ136" s="81">
        <v>6811.1999999999989</v>
      </c>
      <c r="BA136" s="81">
        <v>0</v>
      </c>
      <c r="BB136" s="81">
        <v>0</v>
      </c>
      <c r="BC136" s="81">
        <v>0</v>
      </c>
      <c r="BD136" s="81">
        <v>0</v>
      </c>
      <c r="BE136" s="81" t="s">
        <v>564</v>
      </c>
      <c r="BF136" s="82"/>
      <c r="BG136" s="81">
        <v>0</v>
      </c>
      <c r="BH136" s="81">
        <v>0</v>
      </c>
      <c r="BI136" s="81">
        <v>221.21299999999999</v>
      </c>
      <c r="BJ136" s="81">
        <v>0</v>
      </c>
      <c r="BK136" s="81">
        <v>19.003999999999998</v>
      </c>
      <c r="BL136" s="81">
        <v>0</v>
      </c>
      <c r="BM136" s="82"/>
      <c r="BN136" s="81">
        <v>0</v>
      </c>
      <c r="BO136" s="81">
        <v>0</v>
      </c>
      <c r="BP136" s="81">
        <v>6</v>
      </c>
      <c r="BQ136" s="81">
        <v>0</v>
      </c>
      <c r="BR136" s="81">
        <v>5</v>
      </c>
      <c r="BS136" s="81">
        <v>0</v>
      </c>
      <c r="BT136"/>
      <c r="BU136" s="80">
        <v>240.21700000000001</v>
      </c>
      <c r="BV136" s="80">
        <v>0</v>
      </c>
      <c r="BW136" s="80">
        <v>0</v>
      </c>
      <c r="BX136" s="80">
        <v>0</v>
      </c>
      <c r="BY136" s="80">
        <v>0</v>
      </c>
      <c r="BZ136" s="80">
        <v>0</v>
      </c>
      <c r="CA136" s="80">
        <v>0</v>
      </c>
      <c r="CB136" s="80">
        <v>0</v>
      </c>
      <c r="CC136" s="80">
        <v>0</v>
      </c>
    </row>
    <row r="137" spans="1:81">
      <c r="A137" s="80" t="s">
        <v>1800</v>
      </c>
      <c r="B137" s="80">
        <v>100</v>
      </c>
      <c r="C137" s="80">
        <v>15</v>
      </c>
      <c r="D137" s="80">
        <v>6</v>
      </c>
      <c r="E137" s="80">
        <v>2018</v>
      </c>
      <c r="F137" s="80" t="s">
        <v>93</v>
      </c>
      <c r="G137" s="80" t="s">
        <v>1785</v>
      </c>
      <c r="H137" s="80" t="s">
        <v>1786</v>
      </c>
      <c r="I137" s="177"/>
      <c r="J137" s="81">
        <v>100.64727007362571</v>
      </c>
      <c r="K137" s="81">
        <v>6.1936406682333018</v>
      </c>
      <c r="L137" s="81">
        <v>3.3606182492243661</v>
      </c>
      <c r="M137" s="81">
        <v>146.96979383177032</v>
      </c>
      <c r="N137" s="81">
        <v>147.99606115976087</v>
      </c>
      <c r="O137" s="81">
        <v>103.01003885479369</v>
      </c>
      <c r="P137" s="81">
        <v>54.175218498671455</v>
      </c>
      <c r="Q137" s="81">
        <v>6.9940617098963074</v>
      </c>
      <c r="R137" s="81">
        <v>0</v>
      </c>
      <c r="S137" s="81">
        <v>12.545653443959999</v>
      </c>
      <c r="T137" s="82"/>
      <c r="U137" s="81">
        <v>19072388</v>
      </c>
      <c r="V137" s="81">
        <v>3133</v>
      </c>
      <c r="W137" s="81">
        <v>71</v>
      </c>
      <c r="X137" s="81">
        <v>37721</v>
      </c>
      <c r="Y137" s="81">
        <v>49091</v>
      </c>
      <c r="Z137" s="81">
        <v>62768</v>
      </c>
      <c r="AA137" s="81">
        <v>11334</v>
      </c>
      <c r="AB137" s="81">
        <v>110352</v>
      </c>
      <c r="AC137" s="81">
        <v>0</v>
      </c>
      <c r="AD137" s="81">
        <v>12.545653443959999</v>
      </c>
      <c r="AE137" s="82"/>
      <c r="AF137" s="81">
        <v>125204873.4962526</v>
      </c>
      <c r="AG137" s="81">
        <v>4478846.8443369018</v>
      </c>
      <c r="AH137" s="81">
        <v>468809.24095480313</v>
      </c>
      <c r="AI137" s="81">
        <v>233259084.03728729</v>
      </c>
      <c r="AJ137" s="81">
        <v>248376800.79065111</v>
      </c>
      <c r="AK137" s="81">
        <v>0</v>
      </c>
      <c r="AL137" s="81">
        <v>0</v>
      </c>
      <c r="AM137" s="81">
        <v>15190075.369251881</v>
      </c>
      <c r="AN137" s="81">
        <v>0</v>
      </c>
      <c r="AO137" s="81">
        <v>0</v>
      </c>
      <c r="AP137" s="82"/>
      <c r="AQ137" s="81">
        <v>3268</v>
      </c>
      <c r="AR137" s="81">
        <v>373</v>
      </c>
      <c r="AS137" s="81">
        <v>0</v>
      </c>
      <c r="AT137" s="81">
        <v>0</v>
      </c>
      <c r="AU137" s="81">
        <v>0</v>
      </c>
      <c r="AV137" s="81">
        <v>0</v>
      </c>
      <c r="AW137" s="81" t="s">
        <v>564</v>
      </c>
      <c r="AX137" s="82"/>
      <c r="AY137" s="81">
        <v>14078.999999999991</v>
      </c>
      <c r="AZ137" s="81">
        <v>7267.1</v>
      </c>
      <c r="BA137" s="81">
        <v>0</v>
      </c>
      <c r="BB137" s="81">
        <v>0</v>
      </c>
      <c r="BC137" s="81">
        <v>0</v>
      </c>
      <c r="BD137" s="81">
        <v>0</v>
      </c>
      <c r="BE137" s="81" t="s">
        <v>564</v>
      </c>
      <c r="BF137" s="82"/>
      <c r="BG137" s="81">
        <v>0</v>
      </c>
      <c r="BH137" s="81">
        <v>0</v>
      </c>
      <c r="BI137" s="81">
        <v>187.87200000000001</v>
      </c>
      <c r="BJ137" s="81">
        <v>0</v>
      </c>
      <c r="BK137" s="81">
        <v>28.662999999999997</v>
      </c>
      <c r="BL137" s="81">
        <v>0</v>
      </c>
      <c r="BM137" s="82"/>
      <c r="BN137" s="81">
        <v>0</v>
      </c>
      <c r="BO137" s="81">
        <v>0</v>
      </c>
      <c r="BP137" s="81">
        <v>6</v>
      </c>
      <c r="BQ137" s="81">
        <v>0</v>
      </c>
      <c r="BR137" s="81">
        <v>6</v>
      </c>
      <c r="BS137" s="81">
        <v>0</v>
      </c>
      <c r="BT137"/>
      <c r="BU137" s="80">
        <v>205.88300000000001</v>
      </c>
      <c r="BV137" s="80">
        <v>10.651999999999999</v>
      </c>
      <c r="BW137" s="80">
        <v>0</v>
      </c>
      <c r="BX137" s="80">
        <v>0</v>
      </c>
      <c r="BY137" s="80">
        <v>0</v>
      </c>
      <c r="BZ137" s="80">
        <v>0</v>
      </c>
      <c r="CA137" s="80">
        <v>0</v>
      </c>
      <c r="CB137" s="80">
        <v>0</v>
      </c>
      <c r="CC137" s="80">
        <v>0</v>
      </c>
    </row>
    <row r="138" spans="1:81">
      <c r="A138" s="80" t="s">
        <v>1801</v>
      </c>
      <c r="B138" s="80">
        <v>101</v>
      </c>
      <c r="C138" s="80">
        <v>16</v>
      </c>
      <c r="D138" s="80">
        <v>6</v>
      </c>
      <c r="E138" s="80">
        <v>2019</v>
      </c>
      <c r="F138" s="80" t="s">
        <v>73</v>
      </c>
      <c r="G138" s="80" t="s">
        <v>1785</v>
      </c>
      <c r="H138" s="80" t="s">
        <v>1786</v>
      </c>
      <c r="I138" s="177"/>
      <c r="J138" s="81">
        <v>92.88180472684401</v>
      </c>
      <c r="K138" s="81">
        <v>5.6178783064925755</v>
      </c>
      <c r="L138" s="81">
        <v>3.3898670603944883</v>
      </c>
      <c r="M138" s="81">
        <v>135.32981066295065</v>
      </c>
      <c r="N138" s="81">
        <v>129.96648400965634</v>
      </c>
      <c r="O138" s="81">
        <v>100.3180926296818</v>
      </c>
      <c r="P138" s="81">
        <v>54.400742411310304</v>
      </c>
      <c r="Q138" s="81">
        <v>6.7537185128810417</v>
      </c>
      <c r="R138" s="81">
        <v>0</v>
      </c>
      <c r="S138" s="81">
        <v>12.177729542899998</v>
      </c>
      <c r="T138" s="82"/>
      <c r="U138" s="81">
        <v>18244296</v>
      </c>
      <c r="V138" s="81">
        <v>3133</v>
      </c>
      <c r="W138" s="81">
        <v>71</v>
      </c>
      <c r="X138" s="81">
        <v>37721</v>
      </c>
      <c r="Y138" s="81">
        <v>49250</v>
      </c>
      <c r="Z138" s="81">
        <v>62806</v>
      </c>
      <c r="AA138" s="81">
        <v>11296</v>
      </c>
      <c r="AB138" s="81">
        <v>109445</v>
      </c>
      <c r="AC138" s="81">
        <v>0</v>
      </c>
      <c r="AD138" s="81">
        <v>12.1777295429</v>
      </c>
      <c r="AE138" s="82"/>
      <c r="AF138" s="81">
        <v>115714216.3734795</v>
      </c>
      <c r="AG138" s="81">
        <v>4323435.1621420551</v>
      </c>
      <c r="AH138" s="81">
        <v>509859.06961865869</v>
      </c>
      <c r="AI138" s="81">
        <v>227647109.7734077</v>
      </c>
      <c r="AJ138" s="81">
        <v>223080819.24767706</v>
      </c>
      <c r="AK138" s="81">
        <v>0</v>
      </c>
      <c r="AL138" s="81">
        <v>0</v>
      </c>
      <c r="AM138" s="81">
        <v>14905585.098481113</v>
      </c>
      <c r="AN138" s="81">
        <v>0</v>
      </c>
      <c r="AO138" s="81">
        <v>0</v>
      </c>
      <c r="AP138" s="82"/>
      <c r="AQ138" s="81">
        <v>3445</v>
      </c>
      <c r="AR138" s="81">
        <v>400</v>
      </c>
      <c r="AS138" s="81">
        <v>0</v>
      </c>
      <c r="AT138" s="81">
        <v>0</v>
      </c>
      <c r="AU138" s="81">
        <v>0</v>
      </c>
      <c r="AV138" s="81">
        <v>0</v>
      </c>
      <c r="AW138" s="81" t="s">
        <v>564</v>
      </c>
      <c r="AX138" s="82"/>
      <c r="AY138" s="81">
        <v>14995.89999999998</v>
      </c>
      <c r="AZ138" s="81">
        <v>7963.699999999998</v>
      </c>
      <c r="BA138" s="81">
        <v>0</v>
      </c>
      <c r="BB138" s="81">
        <v>0</v>
      </c>
      <c r="BC138" s="81">
        <v>0</v>
      </c>
      <c r="BD138" s="81">
        <v>0</v>
      </c>
      <c r="BE138" s="81" t="s">
        <v>564</v>
      </c>
      <c r="BF138" s="82"/>
      <c r="BG138" s="81">
        <v>0</v>
      </c>
      <c r="BH138" s="81">
        <v>0</v>
      </c>
      <c r="BI138" s="81">
        <v>176.792</v>
      </c>
      <c r="BJ138" s="81">
        <v>0</v>
      </c>
      <c r="BK138" s="81">
        <v>27.088999999999999</v>
      </c>
      <c r="BL138" s="81">
        <v>0</v>
      </c>
      <c r="BM138" s="82"/>
      <c r="BN138" s="81">
        <v>0</v>
      </c>
      <c r="BO138" s="81">
        <v>0</v>
      </c>
      <c r="BP138" s="81">
        <v>6</v>
      </c>
      <c r="BQ138" s="81">
        <v>0</v>
      </c>
      <c r="BR138" s="81">
        <v>6</v>
      </c>
      <c r="BS138" s="81">
        <v>0</v>
      </c>
      <c r="BT138"/>
      <c r="BU138" s="80">
        <v>193.09800000000001</v>
      </c>
      <c r="BV138" s="80">
        <v>10.782999999999999</v>
      </c>
      <c r="BW138" s="80">
        <v>0</v>
      </c>
      <c r="BX138" s="80">
        <v>0</v>
      </c>
      <c r="BY138" s="80">
        <v>0</v>
      </c>
      <c r="BZ138" s="80">
        <v>0</v>
      </c>
      <c r="CA138" s="80">
        <v>0</v>
      </c>
      <c r="CB138" s="80">
        <v>0</v>
      </c>
      <c r="CC138" s="80">
        <v>0</v>
      </c>
    </row>
    <row r="139" spans="1:81">
      <c r="A139" s="80" t="s">
        <v>1802</v>
      </c>
      <c r="B139" s="80">
        <v>102</v>
      </c>
      <c r="C139" s="80">
        <v>17</v>
      </c>
      <c r="D139" s="80">
        <v>6</v>
      </c>
      <c r="E139" s="80">
        <v>2020</v>
      </c>
      <c r="F139" s="80" t="s">
        <v>218</v>
      </c>
      <c r="G139" s="80" t="s">
        <v>1785</v>
      </c>
      <c r="H139" s="80" t="s">
        <v>1786</v>
      </c>
      <c r="I139" s="177"/>
      <c r="J139" s="81">
        <v>77.447261736710473</v>
      </c>
      <c r="K139" s="81">
        <v>6.4421564782078171</v>
      </c>
      <c r="L139" s="81">
        <v>6.3149326365572476</v>
      </c>
      <c r="M139" s="81">
        <v>122.80330062117251</v>
      </c>
      <c r="N139" s="81">
        <v>134.0518699284506</v>
      </c>
      <c r="O139" s="81">
        <v>88.168532780192564</v>
      </c>
      <c r="P139" s="81">
        <v>50.531480710736233</v>
      </c>
      <c r="Q139" s="81">
        <v>6.4299927664132497</v>
      </c>
      <c r="R139" s="81">
        <v>0</v>
      </c>
      <c r="S139" s="81">
        <v>10.21260373392</v>
      </c>
      <c r="T139" s="82"/>
      <c r="U139" s="81">
        <v>16428404</v>
      </c>
      <c r="V139" s="81">
        <v>3159</v>
      </c>
      <c r="W139" s="81">
        <v>128</v>
      </c>
      <c r="X139" s="81">
        <v>37135</v>
      </c>
      <c r="Y139" s="81">
        <v>49622</v>
      </c>
      <c r="Z139" s="81">
        <v>63003</v>
      </c>
      <c r="AA139" s="81">
        <v>11400</v>
      </c>
      <c r="AB139" s="81">
        <v>109051</v>
      </c>
      <c r="AC139" s="81">
        <v>0</v>
      </c>
      <c r="AD139" s="81">
        <v>10.21260373392</v>
      </c>
      <c r="AE139" s="82"/>
      <c r="AF139" s="81">
        <v>101756273.52843469</v>
      </c>
      <c r="AG139" s="81">
        <v>4703777.5121878283</v>
      </c>
      <c r="AH139" s="81">
        <v>935372.49885912624</v>
      </c>
      <c r="AI139" s="81">
        <v>211674810.60291681</v>
      </c>
      <c r="AJ139" s="81">
        <v>237743289.85227373</v>
      </c>
      <c r="AK139" s="81"/>
      <c r="AL139" s="81"/>
      <c r="AM139" s="81">
        <v>14232367.08188002</v>
      </c>
      <c r="AN139" s="81"/>
      <c r="AO139" s="81"/>
      <c r="AP139" s="82"/>
      <c r="AQ139" s="81">
        <v>3647</v>
      </c>
      <c r="AR139" s="81">
        <v>405</v>
      </c>
      <c r="AS139" s="81">
        <v>0</v>
      </c>
      <c r="AT139" s="81">
        <v>0</v>
      </c>
      <c r="AU139" s="81">
        <v>0</v>
      </c>
      <c r="AV139" s="81">
        <v>0</v>
      </c>
      <c r="AW139" s="81">
        <v>0</v>
      </c>
      <c r="AX139" s="82"/>
      <c r="AY139" s="81">
        <v>16091.59999999996</v>
      </c>
      <c r="AZ139" s="81">
        <v>8077.7000000000025</v>
      </c>
      <c r="BA139" s="81">
        <v>0</v>
      </c>
      <c r="BB139" s="81">
        <v>0</v>
      </c>
      <c r="BC139" s="81">
        <v>0</v>
      </c>
      <c r="BD139" s="81">
        <v>0</v>
      </c>
      <c r="BE139" s="81">
        <v>0</v>
      </c>
      <c r="BF139" s="82"/>
      <c r="BG139" s="81">
        <v>0</v>
      </c>
      <c r="BH139" s="81">
        <v>0</v>
      </c>
      <c r="BI139" s="81">
        <v>169.637</v>
      </c>
      <c r="BJ139" s="81">
        <v>0</v>
      </c>
      <c r="BK139" s="81">
        <v>25.858000000000001</v>
      </c>
      <c r="BL139" s="81">
        <v>0</v>
      </c>
      <c r="BM139" s="82"/>
      <c r="BN139" s="81">
        <v>0</v>
      </c>
      <c r="BO139" s="81">
        <v>0</v>
      </c>
      <c r="BP139" s="81">
        <v>5</v>
      </c>
      <c r="BQ139" s="81">
        <v>0</v>
      </c>
      <c r="BR139" s="81">
        <v>6</v>
      </c>
      <c r="BS139" s="81">
        <v>0</v>
      </c>
      <c r="BT139"/>
      <c r="BU139" s="80">
        <v>185.60499999999999</v>
      </c>
      <c r="BV139" s="80">
        <v>9.89</v>
      </c>
      <c r="BW139" s="80">
        <v>0</v>
      </c>
      <c r="BX139" s="80">
        <v>0</v>
      </c>
      <c r="BY139" s="80">
        <v>0</v>
      </c>
      <c r="BZ139" s="80">
        <v>0</v>
      </c>
      <c r="CA139" s="80">
        <v>0</v>
      </c>
      <c r="CB139" s="80">
        <v>0</v>
      </c>
      <c r="CC139" s="80">
        <v>0</v>
      </c>
    </row>
    <row r="140" spans="1:81">
      <c r="A140" s="80" t="s">
        <v>1803</v>
      </c>
      <c r="B140" s="80">
        <v>102</v>
      </c>
      <c r="C140" s="80">
        <v>18</v>
      </c>
      <c r="D140" s="80">
        <v>6</v>
      </c>
      <c r="E140" s="80">
        <v>2021</v>
      </c>
      <c r="F140" s="80" t="s">
        <v>75</v>
      </c>
      <c r="G140" s="174" t="s">
        <v>1785</v>
      </c>
      <c r="H140" s="80" t="s">
        <v>1786</v>
      </c>
      <c r="I140" s="177"/>
      <c r="J140" s="81">
        <v>107.29923061151327</v>
      </c>
      <c r="K140" s="81">
        <v>6.992293430030049</v>
      </c>
      <c r="L140" s="81">
        <v>5.6927318741787909</v>
      </c>
      <c r="M140" s="81">
        <v>139.8600858489724</v>
      </c>
      <c r="N140" s="81">
        <v>127.10483110287699</v>
      </c>
      <c r="O140" s="81">
        <v>85.561443102570152</v>
      </c>
      <c r="P140" s="81">
        <v>52.025411222240926</v>
      </c>
      <c r="Q140" s="81">
        <v>6.4653286790572135</v>
      </c>
      <c r="R140" s="81">
        <v>0</v>
      </c>
      <c r="S140" s="81">
        <v>10.4101852166</v>
      </c>
      <c r="T140" s="82"/>
      <c r="U140" s="81">
        <v>22613536</v>
      </c>
      <c r="V140" s="81">
        <v>3159</v>
      </c>
      <c r="W140" s="81">
        <v>128</v>
      </c>
      <c r="X140" s="81">
        <v>37135</v>
      </c>
      <c r="Y140" s="81">
        <v>49862</v>
      </c>
      <c r="Z140" s="81">
        <v>62955</v>
      </c>
      <c r="AA140" s="81">
        <v>11446</v>
      </c>
      <c r="AB140" s="81">
        <v>108350</v>
      </c>
      <c r="AC140" s="81">
        <v>0</v>
      </c>
      <c r="AD140" s="81">
        <v>10.4101852166</v>
      </c>
      <c r="AE140" s="82"/>
      <c r="AF140" s="81">
        <v>137658863.14543515</v>
      </c>
      <c r="AG140" s="81">
        <v>4994446.8242336111</v>
      </c>
      <c r="AH140" s="81">
        <v>878978.8759726272</v>
      </c>
      <c r="AI140" s="81">
        <v>230860527.20618117</v>
      </c>
      <c r="AJ140" s="81">
        <v>221117469.85692018</v>
      </c>
      <c r="AK140" s="81">
        <v>0</v>
      </c>
      <c r="AL140" s="81">
        <v>0</v>
      </c>
      <c r="AM140" s="81">
        <v>14222442.243975447</v>
      </c>
      <c r="AN140" s="81">
        <v>0</v>
      </c>
      <c r="AO140" s="81">
        <v>0</v>
      </c>
      <c r="AP140" s="82"/>
      <c r="AQ140" s="81">
        <v>3841</v>
      </c>
      <c r="AR140" s="81">
        <v>408</v>
      </c>
      <c r="AS140" s="81">
        <v>0</v>
      </c>
      <c r="AT140" s="81">
        <v>0</v>
      </c>
      <c r="AU140" s="81">
        <v>0</v>
      </c>
      <c r="AV140" s="81">
        <v>0</v>
      </c>
      <c r="AW140" s="81"/>
      <c r="AX140" s="82"/>
      <c r="AY140" s="81">
        <v>17228.999999999949</v>
      </c>
      <c r="AZ140" s="81">
        <v>8149.2000000000025</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1804</v>
      </c>
      <c r="B141" s="80">
        <v>102</v>
      </c>
      <c r="C141" s="80">
        <v>19</v>
      </c>
      <c r="D141" s="80">
        <v>6</v>
      </c>
      <c r="E141" s="80">
        <v>2022</v>
      </c>
      <c r="F141" s="80" t="s">
        <v>568</v>
      </c>
      <c r="G141" s="174" t="s">
        <v>1785</v>
      </c>
      <c r="H141" s="80" t="s">
        <v>1786</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4052</v>
      </c>
      <c r="AR141" s="81">
        <v>412</v>
      </c>
      <c r="AS141" s="81">
        <v>0</v>
      </c>
      <c r="AT141" s="81">
        <v>0</v>
      </c>
      <c r="AU141" s="81">
        <v>0</v>
      </c>
      <c r="AV141" s="81">
        <v>0</v>
      </c>
      <c r="AW141" s="81"/>
      <c r="AX141" s="82"/>
      <c r="AY141" s="81">
        <v>18429.899999999936</v>
      </c>
      <c r="AZ141" s="81">
        <v>8253.2000000000025</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1805</v>
      </c>
      <c r="B142" s="80">
        <v>205</v>
      </c>
      <c r="C142" s="80">
        <v>1</v>
      </c>
      <c r="D142" s="80">
        <v>13</v>
      </c>
      <c r="E142" s="80">
        <v>1990</v>
      </c>
      <c r="F142" s="80" t="s">
        <v>562</v>
      </c>
      <c r="G142" s="80" t="s">
        <v>1806</v>
      </c>
      <c r="H142" s="80" t="s">
        <v>1807</v>
      </c>
      <c r="I142" s="177"/>
      <c r="J142" s="81">
        <v>771.21554576446692</v>
      </c>
      <c r="K142" s="81">
        <v>7.5651634378402219</v>
      </c>
      <c r="L142" s="81">
        <v>6.700174617072407</v>
      </c>
      <c r="M142" s="81">
        <v>51.035888494931442</v>
      </c>
      <c r="N142" s="81">
        <v>51.851142549019087</v>
      </c>
      <c r="O142" s="81">
        <v>47.141864175070246</v>
      </c>
      <c r="P142" s="81">
        <v>40.541804995430873</v>
      </c>
      <c r="Q142" s="81">
        <v>4.3299081179087064</v>
      </c>
      <c r="R142" s="81">
        <v>0</v>
      </c>
      <c r="S142" s="81">
        <v>4.4540529544548484</v>
      </c>
      <c r="T142" s="82"/>
      <c r="U142" s="81">
        <v>20382868</v>
      </c>
      <c r="V142" s="81">
        <v>1838</v>
      </c>
      <c r="W142" s="81">
        <v>62</v>
      </c>
      <c r="X142" s="81">
        <v>18314</v>
      </c>
      <c r="Y142" s="81">
        <v>22734</v>
      </c>
      <c r="Z142" s="81">
        <v>19390</v>
      </c>
      <c r="AA142" s="81">
        <v>9844</v>
      </c>
      <c r="AB142" s="81">
        <v>70303</v>
      </c>
      <c r="AC142" s="81">
        <v>0</v>
      </c>
      <c r="AD142" s="81">
        <v>4.4540529544548484</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1808</v>
      </c>
      <c r="B143" s="80">
        <v>206</v>
      </c>
      <c r="C143" s="80">
        <v>2</v>
      </c>
      <c r="D143" s="80">
        <v>13</v>
      </c>
      <c r="E143" s="80">
        <v>2005</v>
      </c>
      <c r="F143" s="80" t="s">
        <v>565</v>
      </c>
      <c r="G143" s="80" t="s">
        <v>1806</v>
      </c>
      <c r="H143" s="80" t="s">
        <v>1807</v>
      </c>
      <c r="I143" s="177"/>
      <c r="J143" s="81">
        <v>886.12107901375452</v>
      </c>
      <c r="K143" s="81">
        <v>4.6083211469033998</v>
      </c>
      <c r="L143" s="81">
        <v>2.938315156377902</v>
      </c>
      <c r="M143" s="81">
        <v>94.110880131149926</v>
      </c>
      <c r="N143" s="81">
        <v>101.94060073442577</v>
      </c>
      <c r="O143" s="81">
        <v>92.479284141881848</v>
      </c>
      <c r="P143" s="81">
        <v>50.633612862396568</v>
      </c>
      <c r="Q143" s="81">
        <v>5.7709406026363128</v>
      </c>
      <c r="R143" s="81">
        <v>0</v>
      </c>
      <c r="S143" s="81">
        <v>9.9778178819704877</v>
      </c>
      <c r="T143" s="82"/>
      <c r="U143" s="81">
        <v>34180980</v>
      </c>
      <c r="V143" s="81">
        <v>2218</v>
      </c>
      <c r="W143" s="81">
        <v>41</v>
      </c>
      <c r="X143" s="81">
        <v>20877</v>
      </c>
      <c r="Y143" s="81">
        <v>37062</v>
      </c>
      <c r="Z143" s="81">
        <v>44017</v>
      </c>
      <c r="AA143" s="81">
        <v>10069</v>
      </c>
      <c r="AB143" s="81">
        <v>97954</v>
      </c>
      <c r="AC143" s="81">
        <v>0</v>
      </c>
      <c r="AD143" s="81">
        <v>9.9778178819704877</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1809</v>
      </c>
      <c r="B144" s="80">
        <v>207</v>
      </c>
      <c r="C144" s="80">
        <v>3</v>
      </c>
      <c r="D144" s="80">
        <v>13</v>
      </c>
      <c r="E144" s="80">
        <v>2006</v>
      </c>
      <c r="F144" s="80" t="s">
        <v>566</v>
      </c>
      <c r="G144" s="80" t="s">
        <v>1806</v>
      </c>
      <c r="H144" s="80" t="s">
        <v>1807</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1810</v>
      </c>
      <c r="B145" s="80">
        <v>208</v>
      </c>
      <c r="C145" s="80">
        <v>4</v>
      </c>
      <c r="D145" s="80">
        <v>13</v>
      </c>
      <c r="E145" s="80">
        <v>2007</v>
      </c>
      <c r="F145" s="80" t="s">
        <v>567</v>
      </c>
      <c r="G145" s="80" t="s">
        <v>1806</v>
      </c>
      <c r="H145" s="80" t="s">
        <v>1807</v>
      </c>
      <c r="I145" s="177"/>
      <c r="J145" s="81">
        <v>817.23518895789493</v>
      </c>
      <c r="K145" s="81">
        <v>4.8062975311144953</v>
      </c>
      <c r="L145" s="81">
        <v>2.2754831516318901</v>
      </c>
      <c r="M145" s="81">
        <v>93.237162230491549</v>
      </c>
      <c r="N145" s="81">
        <v>104.18032721053369</v>
      </c>
      <c r="O145" s="81">
        <v>92.643103991285216</v>
      </c>
      <c r="P145" s="81">
        <v>51.999503861978809</v>
      </c>
      <c r="Q145" s="81">
        <v>6.1545138877747663</v>
      </c>
      <c r="R145" s="81">
        <v>0</v>
      </c>
      <c r="S145" s="81">
        <v>4.8053101098248909</v>
      </c>
      <c r="T145" s="82"/>
      <c r="U145" s="81">
        <v>34914705</v>
      </c>
      <c r="V145" s="81">
        <v>2151</v>
      </c>
      <c r="W145" s="81">
        <v>32</v>
      </c>
      <c r="X145" s="81">
        <v>24638</v>
      </c>
      <c r="Y145" s="81">
        <v>38366</v>
      </c>
      <c r="Z145" s="81">
        <v>45839</v>
      </c>
      <c r="AA145" s="81">
        <v>10183</v>
      </c>
      <c r="AB145" s="81">
        <v>98940</v>
      </c>
      <c r="AC145" s="81">
        <v>0</v>
      </c>
      <c r="AD145" s="81">
        <v>4.8053101098248909</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1811</v>
      </c>
      <c r="B146" s="80">
        <v>209</v>
      </c>
      <c r="C146" s="80">
        <v>5</v>
      </c>
      <c r="D146" s="80">
        <v>13</v>
      </c>
      <c r="E146" s="80">
        <v>2008</v>
      </c>
      <c r="F146" s="80" t="s">
        <v>84</v>
      </c>
      <c r="G146" s="80" t="s">
        <v>1806</v>
      </c>
      <c r="H146" s="80" t="s">
        <v>1807</v>
      </c>
      <c r="I146" s="177"/>
      <c r="J146" s="81">
        <v>857.42325956185539</v>
      </c>
      <c r="K146" s="81">
        <v>3.753813564284858</v>
      </c>
      <c r="L146" s="81">
        <v>1.9757835761632494</v>
      </c>
      <c r="M146" s="81">
        <v>97.571914661664735</v>
      </c>
      <c r="N146" s="81">
        <v>99.66063409915904</v>
      </c>
      <c r="O146" s="81">
        <v>90.401863018426255</v>
      </c>
      <c r="P146" s="81">
        <v>49.094062288055348</v>
      </c>
      <c r="Q146" s="81">
        <v>6.1106466317672474</v>
      </c>
      <c r="R146" s="81">
        <v>0</v>
      </c>
      <c r="S146" s="81">
        <v>11.395285470291713</v>
      </c>
      <c r="T146" s="82"/>
      <c r="U146" s="81">
        <v>37838355</v>
      </c>
      <c r="V146" s="81">
        <v>2151</v>
      </c>
      <c r="W146" s="81">
        <v>32</v>
      </c>
      <c r="X146" s="81">
        <v>24638</v>
      </c>
      <c r="Y146" s="81">
        <v>39210</v>
      </c>
      <c r="Z146" s="81">
        <v>46300</v>
      </c>
      <c r="AA146" s="81">
        <v>9625</v>
      </c>
      <c r="AB146" s="81">
        <v>99849</v>
      </c>
      <c r="AC146" s="81">
        <v>0</v>
      </c>
      <c r="AD146" s="81">
        <v>11.395285470291713</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1812</v>
      </c>
      <c r="B147" s="80">
        <v>210</v>
      </c>
      <c r="C147" s="80">
        <v>6</v>
      </c>
      <c r="D147" s="80">
        <v>13</v>
      </c>
      <c r="E147" s="80">
        <v>2009</v>
      </c>
      <c r="F147" s="80" t="s">
        <v>85</v>
      </c>
      <c r="G147" s="80" t="s">
        <v>1806</v>
      </c>
      <c r="H147" s="80" t="s">
        <v>1807</v>
      </c>
      <c r="I147" s="177"/>
      <c r="J147" s="81">
        <v>896.77829880235242</v>
      </c>
      <c r="K147" s="81">
        <v>3.3977122931057209</v>
      </c>
      <c r="L147" s="81">
        <v>1.9513993916514365</v>
      </c>
      <c r="M147" s="81">
        <v>109.99625047441421</v>
      </c>
      <c r="N147" s="81">
        <v>98.130618183349057</v>
      </c>
      <c r="O147" s="81">
        <v>93.014299130722833</v>
      </c>
      <c r="P147" s="81">
        <v>47.339457137194849</v>
      </c>
      <c r="Q147" s="81">
        <v>5.8521499831373482</v>
      </c>
      <c r="R147" s="81">
        <v>0</v>
      </c>
      <c r="S147" s="81">
        <v>10.898824250737045</v>
      </c>
      <c r="T147" s="82"/>
      <c r="U147" s="81">
        <v>40499748</v>
      </c>
      <c r="V147" s="81">
        <v>2449</v>
      </c>
      <c r="W147" s="81">
        <v>46</v>
      </c>
      <c r="X147" s="81">
        <v>29289</v>
      </c>
      <c r="Y147" s="81">
        <v>39691</v>
      </c>
      <c r="Z147" s="81">
        <v>47021</v>
      </c>
      <c r="AA147" s="81">
        <v>9528</v>
      </c>
      <c r="AB147" s="81">
        <v>100383</v>
      </c>
      <c r="AC147" s="81">
        <v>0</v>
      </c>
      <c r="AD147" s="81">
        <v>10.898824250737045</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17.7</v>
      </c>
      <c r="BJ147" s="81">
        <v>0</v>
      </c>
      <c r="BK147" s="81">
        <v>15.99</v>
      </c>
      <c r="BL147" s="81">
        <v>0</v>
      </c>
      <c r="BM147" s="82"/>
      <c r="BN147" s="81">
        <v>0</v>
      </c>
      <c r="BO147" s="81">
        <v>0</v>
      </c>
      <c r="BP147" s="81">
        <v>2</v>
      </c>
      <c r="BQ147" s="81">
        <v>0</v>
      </c>
      <c r="BR147" s="81">
        <v>4</v>
      </c>
      <c r="BS147" s="81">
        <v>0</v>
      </c>
      <c r="BT147"/>
      <c r="BU147" s="80"/>
      <c r="BV147" s="80"/>
      <c r="BW147" s="80"/>
      <c r="BX147" s="80"/>
      <c r="BY147" s="80"/>
      <c r="BZ147" s="80"/>
      <c r="CA147" s="80"/>
      <c r="CB147" s="80"/>
      <c r="CC147" s="80"/>
    </row>
    <row r="148" spans="1:81">
      <c r="A148" s="80" t="s">
        <v>1813</v>
      </c>
      <c r="B148" s="80">
        <v>211</v>
      </c>
      <c r="C148" s="80">
        <v>7</v>
      </c>
      <c r="D148" s="80">
        <v>13</v>
      </c>
      <c r="E148" s="80">
        <v>2010</v>
      </c>
      <c r="F148" s="80" t="s">
        <v>86</v>
      </c>
      <c r="G148" s="80" t="s">
        <v>1806</v>
      </c>
      <c r="H148" s="80" t="s">
        <v>1807</v>
      </c>
      <c r="I148" s="177"/>
      <c r="J148" s="81">
        <v>928.17058848569911</v>
      </c>
      <c r="K148" s="81">
        <v>3.807152907710361</v>
      </c>
      <c r="L148" s="81">
        <v>1.8438840266748111</v>
      </c>
      <c r="M148" s="81">
        <v>115.69742242294788</v>
      </c>
      <c r="N148" s="81">
        <v>100.70906383428382</v>
      </c>
      <c r="O148" s="81">
        <v>93.294886404197953</v>
      </c>
      <c r="P148" s="81">
        <v>46.42706574345312</v>
      </c>
      <c r="Q148" s="81">
        <v>6.1146088361141295</v>
      </c>
      <c r="R148" s="81">
        <v>0</v>
      </c>
      <c r="S148" s="81">
        <v>11.737549956677286</v>
      </c>
      <c r="T148" s="82"/>
      <c r="U148" s="81">
        <v>38695625</v>
      </c>
      <c r="V148" s="81">
        <v>2449</v>
      </c>
      <c r="W148" s="81">
        <v>46</v>
      </c>
      <c r="X148" s="81">
        <v>29289</v>
      </c>
      <c r="Y148" s="81">
        <v>40176</v>
      </c>
      <c r="Z148" s="81">
        <v>47382</v>
      </c>
      <c r="AA148" s="81">
        <v>9111</v>
      </c>
      <c r="AB148" s="81">
        <v>100501</v>
      </c>
      <c r="AC148" s="81">
        <v>0</v>
      </c>
      <c r="AD148" s="81">
        <v>11.737549956677286</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14.679</v>
      </c>
      <c r="BJ148" s="81">
        <v>0</v>
      </c>
      <c r="BK148" s="81">
        <v>45.378</v>
      </c>
      <c r="BL148" s="81">
        <v>0</v>
      </c>
      <c r="BM148" s="82"/>
      <c r="BN148" s="81">
        <v>0</v>
      </c>
      <c r="BO148" s="81">
        <v>0</v>
      </c>
      <c r="BP148" s="81">
        <v>2</v>
      </c>
      <c r="BQ148" s="81">
        <v>0</v>
      </c>
      <c r="BR148" s="81">
        <v>4</v>
      </c>
      <c r="BS148" s="81">
        <v>0</v>
      </c>
      <c r="BT148"/>
      <c r="BU148" s="80">
        <v>33.478000000000002</v>
      </c>
      <c r="BV148" s="80">
        <v>26.579000000000001</v>
      </c>
      <c r="BW148" s="80">
        <v>0</v>
      </c>
      <c r="BX148" s="80">
        <v>0</v>
      </c>
      <c r="BY148" s="80">
        <v>0</v>
      </c>
      <c r="BZ148" s="80">
        <v>0</v>
      </c>
      <c r="CA148" s="80">
        <v>0</v>
      </c>
      <c r="CB148" s="80">
        <v>0</v>
      </c>
      <c r="CC148" s="80">
        <v>0</v>
      </c>
    </row>
    <row r="149" spans="1:81">
      <c r="A149" s="80" t="s">
        <v>1814</v>
      </c>
      <c r="B149" s="80">
        <v>212</v>
      </c>
      <c r="C149" s="80">
        <v>8</v>
      </c>
      <c r="D149" s="80">
        <v>13</v>
      </c>
      <c r="E149" s="80">
        <v>2011</v>
      </c>
      <c r="F149" s="80" t="s">
        <v>87</v>
      </c>
      <c r="G149" s="80" t="s">
        <v>1806</v>
      </c>
      <c r="H149" s="80" t="s">
        <v>1807</v>
      </c>
      <c r="I149" s="177"/>
      <c r="J149" s="81">
        <v>999.61489888409722</v>
      </c>
      <c r="K149" s="81">
        <v>6.1714814099537714</v>
      </c>
      <c r="L149" s="81">
        <v>2.0735633894691032</v>
      </c>
      <c r="M149" s="81">
        <v>140.00678564875537</v>
      </c>
      <c r="N149" s="81">
        <v>124.82929163644143</v>
      </c>
      <c r="O149" s="81">
        <v>92.552221348003485</v>
      </c>
      <c r="P149" s="81">
        <v>44.763746395532685</v>
      </c>
      <c r="Q149" s="81">
        <v>7.0929925533001414</v>
      </c>
      <c r="R149" s="81">
        <v>0</v>
      </c>
      <c r="S149" s="81">
        <v>13.494334164522346</v>
      </c>
      <c r="T149" s="82"/>
      <c r="U149" s="81">
        <v>39351702</v>
      </c>
      <c r="V149" s="81">
        <v>2449</v>
      </c>
      <c r="W149" s="81">
        <v>46</v>
      </c>
      <c r="X149" s="81">
        <v>29289</v>
      </c>
      <c r="Y149" s="81">
        <v>40813</v>
      </c>
      <c r="Z149" s="81">
        <v>48026</v>
      </c>
      <c r="AA149" s="81">
        <v>9046</v>
      </c>
      <c r="AB149" s="81">
        <v>101071</v>
      </c>
      <c r="AC149" s="81">
        <v>0</v>
      </c>
      <c r="AD149" s="81">
        <v>13.494334164522346</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11.291</v>
      </c>
      <c r="BJ149" s="81">
        <v>0</v>
      </c>
      <c r="BK149" s="81">
        <v>45.963000000000008</v>
      </c>
      <c r="BL149" s="81">
        <v>0</v>
      </c>
      <c r="BM149" s="82"/>
      <c r="BN149" s="81">
        <v>0</v>
      </c>
      <c r="BO149" s="81">
        <v>0</v>
      </c>
      <c r="BP149" s="81">
        <v>1</v>
      </c>
      <c r="BQ149" s="81">
        <v>0</v>
      </c>
      <c r="BR149" s="81">
        <v>4</v>
      </c>
      <c r="BS149" s="81">
        <v>0</v>
      </c>
      <c r="BT149"/>
      <c r="BU149" s="80">
        <v>29.225000000000001</v>
      </c>
      <c r="BV149" s="80">
        <v>28.029</v>
      </c>
      <c r="BW149" s="80">
        <v>0</v>
      </c>
      <c r="BX149" s="80">
        <v>0</v>
      </c>
      <c r="BY149" s="80">
        <v>0</v>
      </c>
      <c r="BZ149" s="80">
        <v>0</v>
      </c>
      <c r="CA149" s="80">
        <v>0</v>
      </c>
      <c r="CB149" s="80">
        <v>0</v>
      </c>
      <c r="CC149" s="80">
        <v>0</v>
      </c>
    </row>
    <row r="150" spans="1:81">
      <c r="A150" s="80" t="s">
        <v>1815</v>
      </c>
      <c r="B150" s="80">
        <v>213</v>
      </c>
      <c r="C150" s="80">
        <v>9</v>
      </c>
      <c r="D150" s="80">
        <v>13</v>
      </c>
      <c r="E150" s="80">
        <v>2012</v>
      </c>
      <c r="F150" s="80" t="s">
        <v>88</v>
      </c>
      <c r="G150" s="80" t="s">
        <v>1806</v>
      </c>
      <c r="H150" s="80" t="s">
        <v>1807</v>
      </c>
      <c r="I150" s="177"/>
      <c r="J150" s="81">
        <v>1108.6511094097996</v>
      </c>
      <c r="K150" s="81">
        <v>5.7650929363989585</v>
      </c>
      <c r="L150" s="81">
        <v>2.1224044979229082</v>
      </c>
      <c r="M150" s="81">
        <v>155.32216747196003</v>
      </c>
      <c r="N150" s="81">
        <v>147.42272219131507</v>
      </c>
      <c r="O150" s="81">
        <v>93.594387394969104</v>
      </c>
      <c r="P150" s="81">
        <v>44.923879684253137</v>
      </c>
      <c r="Q150" s="81">
        <v>7.7845963594627037</v>
      </c>
      <c r="R150" s="81">
        <v>0</v>
      </c>
      <c r="S150" s="81">
        <v>13.007322329853229</v>
      </c>
      <c r="T150" s="82"/>
      <c r="U150" s="81">
        <v>41985644</v>
      </c>
      <c r="V150" s="81">
        <v>2449</v>
      </c>
      <c r="W150" s="81">
        <v>46</v>
      </c>
      <c r="X150" s="81">
        <v>29289</v>
      </c>
      <c r="Y150" s="81">
        <v>41701</v>
      </c>
      <c r="Z150" s="81">
        <v>48952</v>
      </c>
      <c r="AA150" s="81">
        <v>9027</v>
      </c>
      <c r="AB150" s="81">
        <v>102097</v>
      </c>
      <c r="AC150" s="81">
        <v>0</v>
      </c>
      <c r="AD150" s="81">
        <v>13.007322329853229</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14.467000000000001</v>
      </c>
      <c r="BJ150" s="81">
        <v>0</v>
      </c>
      <c r="BK150" s="81">
        <v>20.86</v>
      </c>
      <c r="BL150" s="81">
        <v>0</v>
      </c>
      <c r="BM150" s="82"/>
      <c r="BN150" s="81">
        <v>0</v>
      </c>
      <c r="BO150" s="81">
        <v>0</v>
      </c>
      <c r="BP150" s="81">
        <v>1</v>
      </c>
      <c r="BQ150" s="81">
        <v>0</v>
      </c>
      <c r="BR150" s="81">
        <v>4</v>
      </c>
      <c r="BS150" s="81">
        <v>0</v>
      </c>
      <c r="BT150"/>
      <c r="BU150" s="80">
        <v>35.326999999999998</v>
      </c>
      <c r="BV150" s="80">
        <v>0</v>
      </c>
      <c r="BW150" s="80">
        <v>0</v>
      </c>
      <c r="BX150" s="80">
        <v>0</v>
      </c>
      <c r="BY150" s="80">
        <v>0</v>
      </c>
      <c r="BZ150" s="80">
        <v>0</v>
      </c>
      <c r="CA150" s="80">
        <v>0</v>
      </c>
      <c r="CB150" s="80">
        <v>0</v>
      </c>
      <c r="CC150" s="80">
        <v>0</v>
      </c>
    </row>
    <row r="151" spans="1:81">
      <c r="A151" s="80" t="s">
        <v>1816</v>
      </c>
      <c r="B151" s="80">
        <v>214</v>
      </c>
      <c r="C151" s="80">
        <v>10</v>
      </c>
      <c r="D151" s="80">
        <v>13</v>
      </c>
      <c r="E151" s="80">
        <v>2013</v>
      </c>
      <c r="F151" s="80" t="s">
        <v>89</v>
      </c>
      <c r="G151" s="80" t="s">
        <v>1806</v>
      </c>
      <c r="H151" s="80" t="s">
        <v>1807</v>
      </c>
      <c r="I151" s="177"/>
      <c r="J151" s="81">
        <v>759.54737339874828</v>
      </c>
      <c r="K151" s="81">
        <v>4.8013166936551137</v>
      </c>
      <c r="L151" s="81">
        <v>2.0396137178413465</v>
      </c>
      <c r="M151" s="81">
        <v>153.88488405345183</v>
      </c>
      <c r="N151" s="81">
        <v>141.46645348371328</v>
      </c>
      <c r="O151" s="81">
        <v>91.345717208014406</v>
      </c>
      <c r="P151" s="81">
        <v>45.312944033374187</v>
      </c>
      <c r="Q151" s="81">
        <v>7.9079712115087082</v>
      </c>
      <c r="R151" s="81">
        <v>0</v>
      </c>
      <c r="S151" s="81">
        <v>10.608392031848011</v>
      </c>
      <c r="T151" s="82"/>
      <c r="U151" s="81">
        <v>28892564</v>
      </c>
      <c r="V151" s="81">
        <v>2449</v>
      </c>
      <c r="W151" s="81">
        <v>46</v>
      </c>
      <c r="X151" s="81">
        <v>29289</v>
      </c>
      <c r="Y151" s="81">
        <v>41992</v>
      </c>
      <c r="Z151" s="81">
        <v>49909</v>
      </c>
      <c r="AA151" s="81">
        <v>9071</v>
      </c>
      <c r="AB151" s="81">
        <v>102228</v>
      </c>
      <c r="AC151" s="81">
        <v>0</v>
      </c>
      <c r="AD151" s="81">
        <v>10.608392031848011</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15.561999999999999</v>
      </c>
      <c r="BJ151" s="81">
        <v>0</v>
      </c>
      <c r="BK151" s="81">
        <v>21.584</v>
      </c>
      <c r="BL151" s="81">
        <v>0</v>
      </c>
      <c r="BM151" s="82"/>
      <c r="BN151" s="81">
        <v>0</v>
      </c>
      <c r="BO151" s="81">
        <v>0</v>
      </c>
      <c r="BP151" s="81">
        <v>1</v>
      </c>
      <c r="BQ151" s="81">
        <v>0</v>
      </c>
      <c r="BR151" s="81">
        <v>4</v>
      </c>
      <c r="BS151" s="81">
        <v>0</v>
      </c>
      <c r="BT151"/>
      <c r="BU151" s="80">
        <v>37.146000000000001</v>
      </c>
      <c r="BV151" s="80">
        <v>0</v>
      </c>
      <c r="BW151" s="80">
        <v>0</v>
      </c>
      <c r="BX151" s="80">
        <v>0</v>
      </c>
      <c r="BY151" s="80">
        <v>0</v>
      </c>
      <c r="BZ151" s="80">
        <v>0</v>
      </c>
      <c r="CA151" s="80">
        <v>0</v>
      </c>
      <c r="CB151" s="80">
        <v>0</v>
      </c>
      <c r="CC151" s="80">
        <v>0</v>
      </c>
    </row>
    <row r="152" spans="1:81">
      <c r="A152" s="80" t="s">
        <v>1817</v>
      </c>
      <c r="B152" s="80">
        <v>215</v>
      </c>
      <c r="C152" s="80">
        <v>11</v>
      </c>
      <c r="D152" s="80">
        <v>13</v>
      </c>
      <c r="E152" s="80">
        <v>2014</v>
      </c>
      <c r="F152" s="80" t="s">
        <v>90</v>
      </c>
      <c r="G152" s="80" t="s">
        <v>1806</v>
      </c>
      <c r="H152" s="80" t="s">
        <v>1807</v>
      </c>
      <c r="I152" s="177"/>
      <c r="J152" s="81">
        <v>579.73321568244285</v>
      </c>
      <c r="K152" s="81">
        <v>5.7211158684505516</v>
      </c>
      <c r="L152" s="81">
        <v>2.7456547181000275</v>
      </c>
      <c r="M152" s="81">
        <v>161.45008039275078</v>
      </c>
      <c r="N152" s="81">
        <v>125.10024696347983</v>
      </c>
      <c r="O152" s="81">
        <v>87.649955854105073</v>
      </c>
      <c r="P152" s="81">
        <v>45.307595940919327</v>
      </c>
      <c r="Q152" s="81">
        <v>7.6016657075281673</v>
      </c>
      <c r="R152" s="81">
        <v>0</v>
      </c>
      <c r="S152" s="81">
        <v>9.8626875207753777</v>
      </c>
      <c r="T152" s="82"/>
      <c r="U152" s="81">
        <v>22496865</v>
      </c>
      <c r="V152" s="81">
        <v>2238</v>
      </c>
      <c r="W152" s="81">
        <v>63</v>
      </c>
      <c r="X152" s="81">
        <v>31414</v>
      </c>
      <c r="Y152" s="81">
        <v>42469</v>
      </c>
      <c r="Z152" s="81">
        <v>50438</v>
      </c>
      <c r="AA152" s="81">
        <v>9023</v>
      </c>
      <c r="AB152" s="81">
        <v>102421</v>
      </c>
      <c r="AC152" s="81">
        <v>0</v>
      </c>
      <c r="AD152" s="81">
        <v>9.8626875207753777</v>
      </c>
      <c r="AE152" s="82"/>
      <c r="AF152" s="81">
        <v>289545272.75729448</v>
      </c>
      <c r="AG152" s="81">
        <v>4753142.9810799863</v>
      </c>
      <c r="AH152" s="81">
        <v>597499.58828549657</v>
      </c>
      <c r="AI152" s="81">
        <v>199171120.05027562</v>
      </c>
      <c r="AJ152" s="81">
        <v>170159359.24850065</v>
      </c>
      <c r="AK152" s="81">
        <v>0</v>
      </c>
      <c r="AL152" s="81">
        <v>0</v>
      </c>
      <c r="AM152" s="81">
        <v>14060872.80097981</v>
      </c>
      <c r="AN152" s="81">
        <v>0</v>
      </c>
      <c r="AO152" s="81">
        <v>0</v>
      </c>
      <c r="AP152" s="82"/>
      <c r="AQ152" s="81">
        <v>2032</v>
      </c>
      <c r="AR152" s="81">
        <v>190</v>
      </c>
      <c r="AS152" s="81">
        <v>0</v>
      </c>
      <c r="AT152" s="81">
        <v>0</v>
      </c>
      <c r="AU152" s="81">
        <v>0</v>
      </c>
      <c r="AV152" s="81">
        <v>1</v>
      </c>
      <c r="AW152" s="81" t="s">
        <v>564</v>
      </c>
      <c r="AX152" s="82"/>
      <c r="AY152" s="81">
        <v>8548.7340000000004</v>
      </c>
      <c r="AZ152" s="81">
        <v>10450.549999999999</v>
      </c>
      <c r="BA152" s="81">
        <v>0</v>
      </c>
      <c r="BB152" s="81">
        <v>0</v>
      </c>
      <c r="BC152" s="81">
        <v>0</v>
      </c>
      <c r="BD152" s="81">
        <v>2095.8000000000002</v>
      </c>
      <c r="BE152" s="81" t="s">
        <v>564</v>
      </c>
      <c r="BF152" s="82"/>
      <c r="BG152" s="81">
        <v>0</v>
      </c>
      <c r="BH152" s="81">
        <v>0</v>
      </c>
      <c r="BI152" s="81">
        <v>13.964</v>
      </c>
      <c r="BJ152" s="81">
        <v>0</v>
      </c>
      <c r="BK152" s="81">
        <v>28.590000000000003</v>
      </c>
      <c r="BL152" s="81">
        <v>0</v>
      </c>
      <c r="BM152" s="82"/>
      <c r="BN152" s="81">
        <v>0</v>
      </c>
      <c r="BO152" s="81">
        <v>0</v>
      </c>
      <c r="BP152" s="81">
        <v>1</v>
      </c>
      <c r="BQ152" s="81">
        <v>0</v>
      </c>
      <c r="BR152" s="81">
        <v>5</v>
      </c>
      <c r="BS152" s="81">
        <v>0</v>
      </c>
      <c r="BT152"/>
      <c r="BU152" s="80">
        <v>42.554000000000002</v>
      </c>
      <c r="BV152" s="80">
        <v>0</v>
      </c>
      <c r="BW152" s="80">
        <v>0</v>
      </c>
      <c r="BX152" s="80">
        <v>0</v>
      </c>
      <c r="BY152" s="80">
        <v>0</v>
      </c>
      <c r="BZ152" s="80">
        <v>0</v>
      </c>
      <c r="CA152" s="80">
        <v>0</v>
      </c>
      <c r="CB152" s="80">
        <v>0</v>
      </c>
      <c r="CC152" s="80">
        <v>0</v>
      </c>
    </row>
    <row r="153" spans="1:81">
      <c r="A153" s="80" t="s">
        <v>1818</v>
      </c>
      <c r="B153" s="80">
        <v>216</v>
      </c>
      <c r="C153" s="80">
        <v>12</v>
      </c>
      <c r="D153" s="80">
        <v>13</v>
      </c>
      <c r="E153" s="80">
        <v>2015</v>
      </c>
      <c r="F153" s="80" t="s">
        <v>91</v>
      </c>
      <c r="G153" s="80" t="s">
        <v>1806</v>
      </c>
      <c r="H153" s="80" t="s">
        <v>1807</v>
      </c>
      <c r="I153" s="177"/>
      <c r="J153" s="81">
        <v>637.96653367111116</v>
      </c>
      <c r="K153" s="81">
        <v>5.1368941075671231</v>
      </c>
      <c r="L153" s="81">
        <v>2.7462797182650038</v>
      </c>
      <c r="M153" s="81">
        <v>154.51038954530793</v>
      </c>
      <c r="N153" s="81">
        <v>112.02114500531826</v>
      </c>
      <c r="O153" s="81">
        <v>87.755020806545318</v>
      </c>
      <c r="P153" s="81">
        <v>45.413598860062585</v>
      </c>
      <c r="Q153" s="81">
        <v>7.4444143395497715</v>
      </c>
      <c r="R153" s="81">
        <v>0</v>
      </c>
      <c r="S153" s="81">
        <v>8.6274889969753232</v>
      </c>
      <c r="T153" s="82"/>
      <c r="U153" s="81">
        <v>28259895</v>
      </c>
      <c r="V153" s="81">
        <v>2238</v>
      </c>
      <c r="W153" s="81">
        <v>63</v>
      </c>
      <c r="X153" s="81">
        <v>31414</v>
      </c>
      <c r="Y153" s="81">
        <v>42904</v>
      </c>
      <c r="Z153" s="81">
        <v>50985</v>
      </c>
      <c r="AA153" s="81">
        <v>9037</v>
      </c>
      <c r="AB153" s="81">
        <v>102459</v>
      </c>
      <c r="AC153" s="81">
        <v>0</v>
      </c>
      <c r="AD153" s="81">
        <v>8.6274889969753232</v>
      </c>
      <c r="AE153" s="82"/>
      <c r="AF153" s="81">
        <v>324262631.13702738</v>
      </c>
      <c r="AG153" s="81">
        <v>4119742.0272669778</v>
      </c>
      <c r="AH153" s="81">
        <v>515822.98773302784</v>
      </c>
      <c r="AI153" s="81">
        <v>194186181.14178032</v>
      </c>
      <c r="AJ153" s="81">
        <v>167184349.7553699</v>
      </c>
      <c r="AK153" s="81">
        <v>0</v>
      </c>
      <c r="AL153" s="81">
        <v>0</v>
      </c>
      <c r="AM153" s="81">
        <v>14041576.150660062</v>
      </c>
      <c r="AN153" s="81">
        <v>0</v>
      </c>
      <c r="AO153" s="81">
        <v>0</v>
      </c>
      <c r="AP153" s="82"/>
      <c r="AQ153" s="81">
        <v>2163</v>
      </c>
      <c r="AR153" s="81">
        <v>232</v>
      </c>
      <c r="AS153" s="81">
        <v>0</v>
      </c>
      <c r="AT153" s="81">
        <v>0</v>
      </c>
      <c r="AU153" s="81">
        <v>0</v>
      </c>
      <c r="AV153" s="81">
        <v>1</v>
      </c>
      <c r="AW153" s="81" t="s">
        <v>564</v>
      </c>
      <c r="AX153" s="82"/>
      <c r="AY153" s="81">
        <v>9229.9940000000006</v>
      </c>
      <c r="AZ153" s="81">
        <v>11474.55</v>
      </c>
      <c r="BA153" s="81">
        <v>0</v>
      </c>
      <c r="BB153" s="81">
        <v>0</v>
      </c>
      <c r="BC153" s="81">
        <v>0</v>
      </c>
      <c r="BD153" s="81">
        <v>2095.8000000000002</v>
      </c>
      <c r="BE153" s="81" t="s">
        <v>564</v>
      </c>
      <c r="BF153" s="82"/>
      <c r="BG153" s="81">
        <v>0</v>
      </c>
      <c r="BH153" s="81">
        <v>0</v>
      </c>
      <c r="BI153" s="81">
        <v>14.403</v>
      </c>
      <c r="BJ153" s="81">
        <v>0</v>
      </c>
      <c r="BK153" s="81">
        <v>46.852000000000004</v>
      </c>
      <c r="BL153" s="81">
        <v>0</v>
      </c>
      <c r="BM153" s="82"/>
      <c r="BN153" s="81">
        <v>0</v>
      </c>
      <c r="BO153" s="81">
        <v>0</v>
      </c>
      <c r="BP153" s="81">
        <v>1</v>
      </c>
      <c r="BQ153" s="81">
        <v>0</v>
      </c>
      <c r="BR153" s="81">
        <v>5</v>
      </c>
      <c r="BS153" s="81">
        <v>0</v>
      </c>
      <c r="BT153"/>
      <c r="BU153" s="80">
        <v>41.878</v>
      </c>
      <c r="BV153" s="80">
        <v>19.376999999999999</v>
      </c>
      <c r="BW153" s="80">
        <v>0</v>
      </c>
      <c r="BX153" s="80">
        <v>0</v>
      </c>
      <c r="BY153" s="80">
        <v>0</v>
      </c>
      <c r="BZ153" s="80">
        <v>0</v>
      </c>
      <c r="CA153" s="80">
        <v>0</v>
      </c>
      <c r="CB153" s="80">
        <v>0</v>
      </c>
      <c r="CC153" s="80">
        <v>0</v>
      </c>
    </row>
    <row r="154" spans="1:81">
      <c r="A154" s="80" t="s">
        <v>1819</v>
      </c>
      <c r="B154" s="80">
        <v>217</v>
      </c>
      <c r="C154" s="80">
        <v>13</v>
      </c>
      <c r="D154" s="80">
        <v>13</v>
      </c>
      <c r="E154" s="80">
        <v>2016</v>
      </c>
      <c r="F154" s="80" t="s">
        <v>92</v>
      </c>
      <c r="G154" s="80" t="s">
        <v>1806</v>
      </c>
      <c r="H154" s="80" t="s">
        <v>1807</v>
      </c>
      <c r="I154" s="177"/>
      <c r="J154" s="81">
        <v>680.20364110322168</v>
      </c>
      <c r="K154" s="81">
        <v>4.9967523190905441</v>
      </c>
      <c r="L154" s="81">
        <v>2.5926110017723345</v>
      </c>
      <c r="M154" s="81">
        <v>125.65177530026334</v>
      </c>
      <c r="N154" s="81">
        <v>113.30701077256417</v>
      </c>
      <c r="O154" s="81">
        <v>88.413468166439387</v>
      </c>
      <c r="P154" s="81">
        <v>44.787698788171703</v>
      </c>
      <c r="Q154" s="81">
        <v>7.2971360613741334</v>
      </c>
      <c r="R154" s="81">
        <v>0</v>
      </c>
      <c r="S154" s="81">
        <v>9.4909044063190517</v>
      </c>
      <c r="T154" s="82"/>
      <c r="U154" s="81">
        <v>31869917</v>
      </c>
      <c r="V154" s="81">
        <v>2238</v>
      </c>
      <c r="W154" s="81">
        <v>63</v>
      </c>
      <c r="X154" s="81">
        <v>31414</v>
      </c>
      <c r="Y154" s="81">
        <v>43642</v>
      </c>
      <c r="Z154" s="81">
        <v>51999</v>
      </c>
      <c r="AA154" s="81">
        <v>9218</v>
      </c>
      <c r="AB154" s="81">
        <v>103312</v>
      </c>
      <c r="AC154" s="81">
        <v>0</v>
      </c>
      <c r="AD154" s="81">
        <v>9.4909044063190517</v>
      </c>
      <c r="AE154" s="82"/>
      <c r="AF154" s="81">
        <v>356275012.83009851</v>
      </c>
      <c r="AG154" s="81">
        <v>4151234.283104091</v>
      </c>
      <c r="AH154" s="81">
        <v>382578.85226817272</v>
      </c>
      <c r="AI154" s="81">
        <v>201901753.20773941</v>
      </c>
      <c r="AJ154" s="81">
        <v>183714258.7085219</v>
      </c>
      <c r="AK154" s="81">
        <v>0</v>
      </c>
      <c r="AL154" s="81">
        <v>0</v>
      </c>
      <c r="AM154" s="81">
        <v>14169475.96926726</v>
      </c>
      <c r="AN154" s="81">
        <v>0</v>
      </c>
      <c r="AO154" s="81">
        <v>0</v>
      </c>
      <c r="AP154" s="82"/>
      <c r="AQ154" s="81">
        <v>2347</v>
      </c>
      <c r="AR154" s="81">
        <v>245</v>
      </c>
      <c r="AS154" s="81">
        <v>0</v>
      </c>
      <c r="AT154" s="81">
        <v>0</v>
      </c>
      <c r="AU154" s="81">
        <v>0</v>
      </c>
      <c r="AV154" s="81">
        <v>1</v>
      </c>
      <c r="AW154" s="81" t="s">
        <v>564</v>
      </c>
      <c r="AX154" s="82"/>
      <c r="AY154" s="81">
        <v>10195.194</v>
      </c>
      <c r="AZ154" s="81">
        <v>11661.15</v>
      </c>
      <c r="BA154" s="81">
        <v>0</v>
      </c>
      <c r="BB154" s="81">
        <v>0</v>
      </c>
      <c r="BC154" s="81">
        <v>0</v>
      </c>
      <c r="BD154" s="81">
        <v>2095.8000000000002</v>
      </c>
      <c r="BE154" s="81" t="s">
        <v>564</v>
      </c>
      <c r="BF154" s="82"/>
      <c r="BG154" s="81">
        <v>0</v>
      </c>
      <c r="BH154" s="81">
        <v>0</v>
      </c>
      <c r="BI154" s="81">
        <v>12.202</v>
      </c>
      <c r="BJ154" s="81">
        <v>0</v>
      </c>
      <c r="BK154" s="81">
        <v>23.085999999999999</v>
      </c>
      <c r="BL154" s="81">
        <v>0</v>
      </c>
      <c r="BM154" s="82"/>
      <c r="BN154" s="81">
        <v>0</v>
      </c>
      <c r="BO154" s="81">
        <v>0</v>
      </c>
      <c r="BP154" s="81">
        <v>1</v>
      </c>
      <c r="BQ154" s="81">
        <v>0</v>
      </c>
      <c r="BR154" s="81">
        <v>4</v>
      </c>
      <c r="BS154" s="81">
        <v>0</v>
      </c>
      <c r="BT154"/>
      <c r="BU154" s="80">
        <v>35.287999999999997</v>
      </c>
      <c r="BV154" s="80">
        <v>0</v>
      </c>
      <c r="BW154" s="80">
        <v>0</v>
      </c>
      <c r="BX154" s="80">
        <v>0</v>
      </c>
      <c r="BY154" s="80">
        <v>0</v>
      </c>
      <c r="BZ154" s="80">
        <v>0</v>
      </c>
      <c r="CA154" s="80">
        <v>0</v>
      </c>
      <c r="CB154" s="80">
        <v>0</v>
      </c>
      <c r="CC154" s="80">
        <v>0</v>
      </c>
    </row>
    <row r="155" spans="1:81">
      <c r="A155" s="80" t="s">
        <v>1820</v>
      </c>
      <c r="B155" s="80">
        <v>218</v>
      </c>
      <c r="C155" s="80">
        <v>14</v>
      </c>
      <c r="D155" s="80">
        <v>13</v>
      </c>
      <c r="E155" s="80">
        <v>2017</v>
      </c>
      <c r="F155" s="80" t="s">
        <v>71</v>
      </c>
      <c r="G155" s="80" t="s">
        <v>1806</v>
      </c>
      <c r="H155" s="80" t="s">
        <v>1807</v>
      </c>
      <c r="I155" s="177"/>
      <c r="J155" s="81">
        <v>745.18434705683273</v>
      </c>
      <c r="K155" s="81">
        <v>5.1337852966453958</v>
      </c>
      <c r="L155" s="81">
        <v>2.5716739630109853</v>
      </c>
      <c r="M155" s="81">
        <v>116.98995763778414</v>
      </c>
      <c r="N155" s="81">
        <v>106.25618083933628</v>
      </c>
      <c r="O155" s="81">
        <v>88.435922197526111</v>
      </c>
      <c r="P155" s="81">
        <v>44.166028652866231</v>
      </c>
      <c r="Q155" s="81">
        <v>7.0848956447719624</v>
      </c>
      <c r="R155" s="81">
        <v>0</v>
      </c>
      <c r="S155" s="81">
        <v>9.3041258129090689</v>
      </c>
      <c r="T155" s="82"/>
      <c r="U155" s="81">
        <v>37550812</v>
      </c>
      <c r="V155" s="81">
        <v>2238</v>
      </c>
      <c r="W155" s="81">
        <v>63</v>
      </c>
      <c r="X155" s="81">
        <v>31414</v>
      </c>
      <c r="Y155" s="81">
        <v>44219</v>
      </c>
      <c r="Z155" s="81">
        <v>52875</v>
      </c>
      <c r="AA155" s="81">
        <v>9148</v>
      </c>
      <c r="AB155" s="81">
        <v>103731</v>
      </c>
      <c r="AC155" s="81">
        <v>0</v>
      </c>
      <c r="AD155" s="81">
        <v>9.3041258129090689</v>
      </c>
      <c r="AE155" s="82"/>
      <c r="AF155" s="81">
        <v>399764998.86370671</v>
      </c>
      <c r="AG155" s="81">
        <v>4202470.9029871952</v>
      </c>
      <c r="AH155" s="81">
        <v>513387.2026429234</v>
      </c>
      <c r="AI155" s="81">
        <v>191836080.73984271</v>
      </c>
      <c r="AJ155" s="81">
        <v>185325350.18896359</v>
      </c>
      <c r="AK155" s="81">
        <v>0</v>
      </c>
      <c r="AL155" s="81">
        <v>0</v>
      </c>
      <c r="AM155" s="81">
        <v>14249204.05493944</v>
      </c>
      <c r="AN155" s="81">
        <v>0</v>
      </c>
      <c r="AO155" s="81">
        <v>0</v>
      </c>
      <c r="AP155" s="82"/>
      <c r="AQ155" s="81">
        <v>2500</v>
      </c>
      <c r="AR155" s="81">
        <v>264</v>
      </c>
      <c r="AS155" s="81">
        <v>0</v>
      </c>
      <c r="AT155" s="81">
        <v>0</v>
      </c>
      <c r="AU155" s="81">
        <v>0</v>
      </c>
      <c r="AV155" s="81">
        <v>1</v>
      </c>
      <c r="AW155" s="81" t="s">
        <v>564</v>
      </c>
      <c r="AX155" s="82"/>
      <c r="AY155" s="81">
        <v>11007.364</v>
      </c>
      <c r="AZ155" s="81">
        <v>11979.25</v>
      </c>
      <c r="BA155" s="81">
        <v>0</v>
      </c>
      <c r="BB155" s="81">
        <v>0</v>
      </c>
      <c r="BC155" s="81">
        <v>0</v>
      </c>
      <c r="BD155" s="81">
        <v>2095.8000000000002</v>
      </c>
      <c r="BE155" s="81" t="s">
        <v>564</v>
      </c>
      <c r="BF155" s="82"/>
      <c r="BG155" s="81">
        <v>0</v>
      </c>
      <c r="BH155" s="81">
        <v>0</v>
      </c>
      <c r="BI155" s="81">
        <v>13.557</v>
      </c>
      <c r="BJ155" s="81">
        <v>0</v>
      </c>
      <c r="BK155" s="81">
        <v>40.61</v>
      </c>
      <c r="BL155" s="81">
        <v>0</v>
      </c>
      <c r="BM155" s="82"/>
      <c r="BN155" s="81">
        <v>0</v>
      </c>
      <c r="BO155" s="81">
        <v>0</v>
      </c>
      <c r="BP155" s="81">
        <v>2</v>
      </c>
      <c r="BQ155" s="81">
        <v>0</v>
      </c>
      <c r="BR155" s="81">
        <v>4</v>
      </c>
      <c r="BS155" s="81">
        <v>0</v>
      </c>
      <c r="BT155"/>
      <c r="BU155" s="80">
        <v>35.274999999999999</v>
      </c>
      <c r="BV155" s="80">
        <v>18.891999999999999</v>
      </c>
      <c r="BW155" s="80">
        <v>0</v>
      </c>
      <c r="BX155" s="80">
        <v>0</v>
      </c>
      <c r="BY155" s="80">
        <v>0</v>
      </c>
      <c r="BZ155" s="80">
        <v>0</v>
      </c>
      <c r="CA155" s="80">
        <v>0</v>
      </c>
      <c r="CB155" s="80">
        <v>0</v>
      </c>
      <c r="CC155" s="80">
        <v>0</v>
      </c>
    </row>
    <row r="156" spans="1:81">
      <c r="A156" s="80" t="s">
        <v>1821</v>
      </c>
      <c r="B156" s="80">
        <v>219</v>
      </c>
      <c r="C156" s="80">
        <v>15</v>
      </c>
      <c r="D156" s="80">
        <v>13</v>
      </c>
      <c r="E156" s="80">
        <v>2018</v>
      </c>
      <c r="F156" s="80" t="s">
        <v>93</v>
      </c>
      <c r="G156" s="80" t="s">
        <v>1806</v>
      </c>
      <c r="H156" s="80" t="s">
        <v>1807</v>
      </c>
      <c r="I156" s="177"/>
      <c r="J156" s="81">
        <v>722.25045142915837</v>
      </c>
      <c r="K156" s="81">
        <v>4.3323986696035837</v>
      </c>
      <c r="L156" s="81">
        <v>2.3225114098733739</v>
      </c>
      <c r="M156" s="81">
        <v>106.74041164052177</v>
      </c>
      <c r="N156" s="81">
        <v>74.167032927693768</v>
      </c>
      <c r="O156" s="81">
        <v>87.511268670230365</v>
      </c>
      <c r="P156" s="81">
        <v>44.199598152215891</v>
      </c>
      <c r="Q156" s="81">
        <v>6.5821579197283349</v>
      </c>
      <c r="R156" s="81">
        <v>0</v>
      </c>
      <c r="S156" s="81">
        <v>8.9908616673541939</v>
      </c>
      <c r="T156" s="82"/>
      <c r="U156" s="81">
        <v>40164122</v>
      </c>
      <c r="V156" s="81">
        <v>2238</v>
      </c>
      <c r="W156" s="81">
        <v>63</v>
      </c>
      <c r="X156" s="81">
        <v>31414</v>
      </c>
      <c r="Y156" s="81">
        <v>44650</v>
      </c>
      <c r="Z156" s="81">
        <v>53324</v>
      </c>
      <c r="AA156" s="81">
        <v>9247</v>
      </c>
      <c r="AB156" s="81">
        <v>103853</v>
      </c>
      <c r="AC156" s="81">
        <v>0</v>
      </c>
      <c r="AD156" s="81">
        <v>8.9908616673541939</v>
      </c>
      <c r="AE156" s="82"/>
      <c r="AF156" s="81">
        <v>392376840.63792741</v>
      </c>
      <c r="AG156" s="81">
        <v>3801640.1393740638</v>
      </c>
      <c r="AH156" s="81">
        <v>487584.57589045522</v>
      </c>
      <c r="AI156" s="81">
        <v>184252839.45198649</v>
      </c>
      <c r="AJ156" s="81">
        <v>157980984.9065316</v>
      </c>
      <c r="AK156" s="81">
        <v>0</v>
      </c>
      <c r="AL156" s="81">
        <v>0</v>
      </c>
      <c r="AM156" s="81">
        <v>14295480.800736871</v>
      </c>
      <c r="AN156" s="81">
        <v>0</v>
      </c>
      <c r="AO156" s="81">
        <v>0</v>
      </c>
      <c r="AP156" s="82"/>
      <c r="AQ156" s="81">
        <v>2664</v>
      </c>
      <c r="AR156" s="81">
        <v>278</v>
      </c>
      <c r="AS156" s="81">
        <v>0</v>
      </c>
      <c r="AT156" s="81">
        <v>0</v>
      </c>
      <c r="AU156" s="81">
        <v>0</v>
      </c>
      <c r="AV156" s="81">
        <v>1</v>
      </c>
      <c r="AW156" s="81" t="s">
        <v>564</v>
      </c>
      <c r="AX156" s="82"/>
      <c r="AY156" s="81">
        <v>11909.953999999991</v>
      </c>
      <c r="AZ156" s="81">
        <v>12168.05</v>
      </c>
      <c r="BA156" s="81">
        <v>0</v>
      </c>
      <c r="BB156" s="81">
        <v>0</v>
      </c>
      <c r="BC156" s="81">
        <v>0</v>
      </c>
      <c r="BD156" s="81">
        <v>2095.8000000000002</v>
      </c>
      <c r="BE156" s="81" t="s">
        <v>564</v>
      </c>
      <c r="BF156" s="82"/>
      <c r="BG156" s="81">
        <v>0</v>
      </c>
      <c r="BH156" s="81">
        <v>0</v>
      </c>
      <c r="BI156" s="81">
        <v>11.776999999999999</v>
      </c>
      <c r="BJ156" s="81">
        <v>0</v>
      </c>
      <c r="BK156" s="81">
        <v>30.378</v>
      </c>
      <c r="BL156" s="81">
        <v>0</v>
      </c>
      <c r="BM156" s="82"/>
      <c r="BN156" s="81">
        <v>0</v>
      </c>
      <c r="BO156" s="81">
        <v>0</v>
      </c>
      <c r="BP156" s="81">
        <v>2</v>
      </c>
      <c r="BQ156" s="81">
        <v>0</v>
      </c>
      <c r="BR156" s="81">
        <v>4</v>
      </c>
      <c r="BS156" s="81">
        <v>0</v>
      </c>
      <c r="BT156"/>
      <c r="BU156" s="80">
        <v>23.109000000000002</v>
      </c>
      <c r="BV156" s="80">
        <v>19.045999999999999</v>
      </c>
      <c r="BW156" s="80">
        <v>0</v>
      </c>
      <c r="BX156" s="80">
        <v>0</v>
      </c>
      <c r="BY156" s="80">
        <v>0</v>
      </c>
      <c r="BZ156" s="80">
        <v>0</v>
      </c>
      <c r="CA156" s="80">
        <v>0</v>
      </c>
      <c r="CB156" s="80">
        <v>0</v>
      </c>
      <c r="CC156" s="80">
        <v>0</v>
      </c>
    </row>
    <row r="157" spans="1:81">
      <c r="A157" s="80" t="s">
        <v>1822</v>
      </c>
      <c r="B157" s="80">
        <v>220</v>
      </c>
      <c r="C157" s="80">
        <v>16</v>
      </c>
      <c r="D157" s="80">
        <v>13</v>
      </c>
      <c r="E157" s="80">
        <v>2019</v>
      </c>
      <c r="F157" s="80" t="s">
        <v>73</v>
      </c>
      <c r="G157" s="80" t="s">
        <v>1806</v>
      </c>
      <c r="H157" s="80" t="s">
        <v>1807</v>
      </c>
      <c r="I157" s="177"/>
      <c r="J157" s="81">
        <v>524.1464228694698</v>
      </c>
      <c r="K157" s="81">
        <v>4.1165605948637776</v>
      </c>
      <c r="L157" s="81">
        <v>2.3618141977341591</v>
      </c>
      <c r="M157" s="81">
        <v>112.09387363152612</v>
      </c>
      <c r="N157" s="81">
        <v>73.571311861277962</v>
      </c>
      <c r="O157" s="81">
        <v>86.357959368792422</v>
      </c>
      <c r="P157" s="81">
        <v>44.634036886333561</v>
      </c>
      <c r="Q157" s="81">
        <v>6.4200590857793216</v>
      </c>
      <c r="R157" s="81">
        <v>0</v>
      </c>
      <c r="S157" s="81">
        <v>7.7880747728472981</v>
      </c>
      <c r="T157" s="82"/>
      <c r="U157" s="81">
        <v>29086590</v>
      </c>
      <c r="V157" s="81">
        <v>2238</v>
      </c>
      <c r="W157" s="81">
        <v>63</v>
      </c>
      <c r="X157" s="81">
        <v>31414</v>
      </c>
      <c r="Y157" s="81">
        <v>45128</v>
      </c>
      <c r="Z157" s="81">
        <v>54066</v>
      </c>
      <c r="AA157" s="81">
        <v>9268</v>
      </c>
      <c r="AB157" s="81">
        <v>104038</v>
      </c>
      <c r="AC157" s="81">
        <v>0</v>
      </c>
      <c r="AD157" s="81">
        <v>7.7880747728472981</v>
      </c>
      <c r="AE157" s="82"/>
      <c r="AF157" s="81">
        <v>290853412.75684267</v>
      </c>
      <c r="AG157" s="81">
        <v>3684246.2624067902</v>
      </c>
      <c r="AH157" s="81">
        <v>518152.43338590779</v>
      </c>
      <c r="AI157" s="81">
        <v>188383449.05830619</v>
      </c>
      <c r="AJ157" s="81">
        <v>146299873.42211965</v>
      </c>
      <c r="AK157" s="81">
        <v>0</v>
      </c>
      <c r="AL157" s="81">
        <v>0</v>
      </c>
      <c r="AM157" s="81">
        <v>14169192.402355321</v>
      </c>
      <c r="AN157" s="81">
        <v>0</v>
      </c>
      <c r="AO157" s="81">
        <v>0</v>
      </c>
      <c r="AP157" s="82"/>
      <c r="AQ157" s="81">
        <v>2831</v>
      </c>
      <c r="AR157" s="81">
        <v>289</v>
      </c>
      <c r="AS157" s="81">
        <v>0</v>
      </c>
      <c r="AT157" s="81">
        <v>0</v>
      </c>
      <c r="AU157" s="81">
        <v>0</v>
      </c>
      <c r="AV157" s="81">
        <v>1</v>
      </c>
      <c r="AW157" s="81" t="s">
        <v>564</v>
      </c>
      <c r="AX157" s="82"/>
      <c r="AY157" s="81">
        <v>12793.643999999989</v>
      </c>
      <c r="AZ157" s="81">
        <v>12833.15</v>
      </c>
      <c r="BA157" s="81">
        <v>0</v>
      </c>
      <c r="BB157" s="81">
        <v>0</v>
      </c>
      <c r="BC157" s="81">
        <v>0</v>
      </c>
      <c r="BD157" s="81">
        <v>2095.8000000000002</v>
      </c>
      <c r="BE157" s="81" t="s">
        <v>564</v>
      </c>
      <c r="BF157" s="82"/>
      <c r="BG157" s="81">
        <v>0</v>
      </c>
      <c r="BH157" s="81">
        <v>0</v>
      </c>
      <c r="BI157" s="81">
        <v>9.2279999999999998</v>
      </c>
      <c r="BJ157" s="81">
        <v>0</v>
      </c>
      <c r="BK157" s="81">
        <v>37.667000000000002</v>
      </c>
      <c r="BL157" s="81">
        <v>0</v>
      </c>
      <c r="BM157" s="82"/>
      <c r="BN157" s="81">
        <v>0</v>
      </c>
      <c r="BO157" s="81">
        <v>0</v>
      </c>
      <c r="BP157" s="81">
        <v>2</v>
      </c>
      <c r="BQ157" s="81">
        <v>0</v>
      </c>
      <c r="BR157" s="81">
        <v>4</v>
      </c>
      <c r="BS157" s="81">
        <v>0</v>
      </c>
      <c r="BT157"/>
      <c r="BU157" s="80">
        <v>27.385999999999999</v>
      </c>
      <c r="BV157" s="80">
        <v>19.509</v>
      </c>
      <c r="BW157" s="80">
        <v>0</v>
      </c>
      <c r="BX157" s="80">
        <v>0</v>
      </c>
      <c r="BY157" s="80">
        <v>0</v>
      </c>
      <c r="BZ157" s="80">
        <v>0</v>
      </c>
      <c r="CA157" s="80">
        <v>0</v>
      </c>
      <c r="CB157" s="80">
        <v>0</v>
      </c>
      <c r="CC157" s="80">
        <v>0</v>
      </c>
    </row>
    <row r="158" spans="1:81">
      <c r="A158" s="80" t="s">
        <v>1823</v>
      </c>
      <c r="B158" s="80">
        <v>221</v>
      </c>
      <c r="C158" s="80">
        <v>17</v>
      </c>
      <c r="D158" s="80">
        <v>13</v>
      </c>
      <c r="E158" s="80">
        <v>2020</v>
      </c>
      <c r="F158" s="80" t="s">
        <v>218</v>
      </c>
      <c r="G158" s="174" t="s">
        <v>1806</v>
      </c>
      <c r="H158" s="80" t="s">
        <v>1807</v>
      </c>
      <c r="I158" s="177"/>
      <c r="J158" s="81">
        <v>407.46998390218329</v>
      </c>
      <c r="K158" s="81">
        <v>4.5820791224704456</v>
      </c>
      <c r="L158" s="81">
        <v>2.7216669665982627</v>
      </c>
      <c r="M158" s="81">
        <v>107.34451995411874</v>
      </c>
      <c r="N158" s="81">
        <v>86.691234252603039</v>
      </c>
      <c r="O158" s="81">
        <v>76.406291013649408</v>
      </c>
      <c r="P158" s="81">
        <v>42.442011210991176</v>
      </c>
      <c r="Q158" s="81">
        <v>6.1684911027967511</v>
      </c>
      <c r="R158" s="81">
        <v>0</v>
      </c>
      <c r="S158" s="81">
        <v>7.5082150177846891</v>
      </c>
      <c r="T158" s="82"/>
      <c r="U158" s="81">
        <v>23002308</v>
      </c>
      <c r="V158" s="81">
        <v>2462</v>
      </c>
      <c r="W158" s="81">
        <v>96</v>
      </c>
      <c r="X158" s="81">
        <v>31678</v>
      </c>
      <c r="Y158" s="81">
        <v>45843</v>
      </c>
      <c r="Z158" s="81">
        <v>54598</v>
      </c>
      <c r="AA158" s="81">
        <v>9575</v>
      </c>
      <c r="AB158" s="81">
        <v>104616</v>
      </c>
      <c r="AC158" s="81">
        <v>0</v>
      </c>
      <c r="AD158" s="81">
        <v>7.5082150177846891</v>
      </c>
      <c r="AE158" s="82"/>
      <c r="AF158" s="81">
        <v>233890649.0717302</v>
      </c>
      <c r="AG158" s="81">
        <v>3700018.3357174257</v>
      </c>
      <c r="AH158" s="81">
        <v>619322.00977190072</v>
      </c>
      <c r="AI158" s="81">
        <v>178763715.0612576</v>
      </c>
      <c r="AJ158" s="81">
        <v>167702430.58415738</v>
      </c>
      <c r="AK158" s="81"/>
      <c r="AL158" s="81"/>
      <c r="AM158" s="81">
        <v>13653550.308002312</v>
      </c>
      <c r="AN158" s="81"/>
      <c r="AO158" s="81"/>
      <c r="AP158" s="82"/>
      <c r="AQ158" s="81">
        <v>2993</v>
      </c>
      <c r="AR158" s="81">
        <v>294</v>
      </c>
      <c r="AS158" s="81">
        <v>0</v>
      </c>
      <c r="AT158" s="81">
        <v>0</v>
      </c>
      <c r="AU158" s="81">
        <v>0</v>
      </c>
      <c r="AV158" s="81">
        <v>1</v>
      </c>
      <c r="AW158" s="81">
        <v>0</v>
      </c>
      <c r="AX158" s="82"/>
      <c r="AY158" s="81">
        <v>13666.513999999979</v>
      </c>
      <c r="AZ158" s="81">
        <v>13989.650000000011</v>
      </c>
      <c r="BA158" s="81">
        <v>0</v>
      </c>
      <c r="BB158" s="81">
        <v>0</v>
      </c>
      <c r="BC158" s="81">
        <v>0</v>
      </c>
      <c r="BD158" s="81">
        <v>2095.8000000000002</v>
      </c>
      <c r="BE158" s="81">
        <v>0</v>
      </c>
      <c r="BF158" s="82"/>
      <c r="BG158" s="81">
        <v>0</v>
      </c>
      <c r="BH158" s="81">
        <v>0</v>
      </c>
      <c r="BI158" s="81">
        <v>10.935</v>
      </c>
      <c r="BJ158" s="81">
        <v>0</v>
      </c>
      <c r="BK158" s="81">
        <v>36.262999999999998</v>
      </c>
      <c r="BL158" s="81">
        <v>0</v>
      </c>
      <c r="BM158" s="82"/>
      <c r="BN158" s="81">
        <v>0</v>
      </c>
      <c r="BO158" s="81">
        <v>0</v>
      </c>
      <c r="BP158" s="81">
        <v>2</v>
      </c>
      <c r="BQ158" s="81">
        <v>0</v>
      </c>
      <c r="BR158" s="81">
        <v>4</v>
      </c>
      <c r="BS158" s="81">
        <v>0</v>
      </c>
      <c r="BT158"/>
      <c r="BU158" s="80">
        <v>28.213999999999999</v>
      </c>
      <c r="BV158" s="80">
        <v>18.984000000000002</v>
      </c>
      <c r="BW158" s="80">
        <v>0</v>
      </c>
      <c r="BX158" s="80">
        <v>0</v>
      </c>
      <c r="BY158" s="80">
        <v>0</v>
      </c>
      <c r="BZ158" s="80">
        <v>0</v>
      </c>
      <c r="CA158" s="80">
        <v>0</v>
      </c>
      <c r="CB158" s="80">
        <v>0</v>
      </c>
      <c r="CC158" s="80">
        <v>0</v>
      </c>
    </row>
    <row r="159" spans="1:81">
      <c r="A159" s="80" t="s">
        <v>1824</v>
      </c>
      <c r="B159" s="80">
        <v>221</v>
      </c>
      <c r="C159" s="80">
        <v>18</v>
      </c>
      <c r="D159" s="80">
        <v>13</v>
      </c>
      <c r="E159" s="80">
        <v>2021</v>
      </c>
      <c r="F159" s="80" t="s">
        <v>75</v>
      </c>
      <c r="G159" s="174" t="s">
        <v>1806</v>
      </c>
      <c r="H159" s="80" t="s">
        <v>1807</v>
      </c>
      <c r="I159" s="177"/>
      <c r="J159" s="81">
        <v>49.146129524682244</v>
      </c>
      <c r="K159" s="81">
        <v>4.9525326747272738</v>
      </c>
      <c r="L159" s="81">
        <v>2.4730726539307781</v>
      </c>
      <c r="M159" s="81">
        <v>98.259621012146809</v>
      </c>
      <c r="N159" s="81">
        <v>79.765431481848879</v>
      </c>
      <c r="O159" s="81">
        <v>74.926572285675363</v>
      </c>
      <c r="P159" s="81">
        <v>43.989335122212793</v>
      </c>
      <c r="Q159" s="81">
        <v>6.3067237540093677</v>
      </c>
      <c r="R159" s="81">
        <v>0</v>
      </c>
      <c r="S159" s="81">
        <v>8.2418248748366842</v>
      </c>
      <c r="T159" s="82"/>
      <c r="U159" s="81">
        <v>3024672</v>
      </c>
      <c r="V159" s="81">
        <v>2462</v>
      </c>
      <c r="W159" s="81">
        <v>96</v>
      </c>
      <c r="X159" s="81">
        <v>31678</v>
      </c>
      <c r="Y159" s="81">
        <v>46672</v>
      </c>
      <c r="Z159" s="81">
        <v>55130</v>
      </c>
      <c r="AA159" s="81">
        <v>9678</v>
      </c>
      <c r="AB159" s="81">
        <v>105692</v>
      </c>
      <c r="AC159" s="81">
        <v>0</v>
      </c>
      <c r="AD159" s="81">
        <v>8.2418248748366842</v>
      </c>
      <c r="AE159" s="82"/>
      <c r="AF159" s="81">
        <v>29334841.311545018</v>
      </c>
      <c r="AG159" s="81">
        <v>4125643.2751299795</v>
      </c>
      <c r="AH159" s="81">
        <v>554295.92157083086</v>
      </c>
      <c r="AI159" s="81">
        <v>188985225.32678613</v>
      </c>
      <c r="AJ159" s="81">
        <v>178008005.38280222</v>
      </c>
      <c r="AK159" s="81">
        <v>0</v>
      </c>
      <c r="AL159" s="81">
        <v>0</v>
      </c>
      <c r="AM159" s="81">
        <v>13873542.830182306</v>
      </c>
      <c r="AN159" s="81">
        <v>0</v>
      </c>
      <c r="AO159" s="81">
        <v>0</v>
      </c>
      <c r="AP159" s="82"/>
      <c r="AQ159" s="81">
        <v>3179</v>
      </c>
      <c r="AR159" s="81">
        <v>295</v>
      </c>
      <c r="AS159" s="81">
        <v>0</v>
      </c>
      <c r="AT159" s="81">
        <v>0</v>
      </c>
      <c r="AU159" s="81">
        <v>0</v>
      </c>
      <c r="AV159" s="81">
        <v>1</v>
      </c>
      <c r="AW159" s="81"/>
      <c r="AX159" s="82"/>
      <c r="AY159" s="81">
        <v>14736.32399999997</v>
      </c>
      <c r="AZ159" s="81">
        <v>14488.650000000011</v>
      </c>
      <c r="BA159" s="81">
        <v>0</v>
      </c>
      <c r="BB159" s="81">
        <v>0</v>
      </c>
      <c r="BC159" s="81">
        <v>0</v>
      </c>
      <c r="BD159" s="81">
        <v>2095.8000000000002</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1825</v>
      </c>
      <c r="B160" s="80">
        <v>221</v>
      </c>
      <c r="C160" s="80">
        <v>19</v>
      </c>
      <c r="D160" s="80">
        <v>13</v>
      </c>
      <c r="E160" s="80">
        <v>2022</v>
      </c>
      <c r="F160" s="80" t="s">
        <v>568</v>
      </c>
      <c r="G160" s="80" t="s">
        <v>1806</v>
      </c>
      <c r="H160" s="80" t="s">
        <v>1807</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3330</v>
      </c>
      <c r="AR160" s="81">
        <v>297</v>
      </c>
      <c r="AS160" s="81">
        <v>0</v>
      </c>
      <c r="AT160" s="81">
        <v>0</v>
      </c>
      <c r="AU160" s="81">
        <v>0</v>
      </c>
      <c r="AV160" s="81">
        <v>1</v>
      </c>
      <c r="AW160" s="81"/>
      <c r="AX160" s="82"/>
      <c r="AY160" s="81">
        <v>15612.653999999966</v>
      </c>
      <c r="AZ160" s="81">
        <v>14555.550000000007</v>
      </c>
      <c r="BA160" s="81">
        <v>0</v>
      </c>
      <c r="BB160" s="81">
        <v>0</v>
      </c>
      <c r="BC160" s="81">
        <v>0</v>
      </c>
      <c r="BD160" s="81">
        <v>2095.8000000000002</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1826</v>
      </c>
      <c r="B161" s="80">
        <v>137</v>
      </c>
      <c r="C161" s="80">
        <v>1</v>
      </c>
      <c r="D161" s="80">
        <v>9</v>
      </c>
      <c r="E161" s="80">
        <v>1990</v>
      </c>
      <c r="F161" s="80" t="s">
        <v>562</v>
      </c>
      <c r="G161" s="80" t="s">
        <v>1827</v>
      </c>
      <c r="H161" s="80" t="s">
        <v>1828</v>
      </c>
      <c r="I161" s="177"/>
      <c r="J161" s="81">
        <v>347.81822437406902</v>
      </c>
      <c r="K161" s="81">
        <v>11.823718469439349</v>
      </c>
      <c r="L161" s="81">
        <v>4.4999201721903397</v>
      </c>
      <c r="M161" s="81">
        <v>91.228523139680192</v>
      </c>
      <c r="N161" s="81">
        <v>97.1510301279054</v>
      </c>
      <c r="O161" s="81">
        <v>89.467429591460032</v>
      </c>
      <c r="P161" s="81">
        <v>104.54217574197655</v>
      </c>
      <c r="Q161" s="81">
        <v>6.5330782983253357</v>
      </c>
      <c r="R161" s="81">
        <v>0</v>
      </c>
      <c r="S161" s="81">
        <v>7.6189192027411332</v>
      </c>
      <c r="T161" s="82"/>
      <c r="U161" s="81">
        <v>43696277</v>
      </c>
      <c r="V161" s="81">
        <v>4196</v>
      </c>
      <c r="W161" s="81">
        <v>39</v>
      </c>
      <c r="X161" s="81">
        <v>34199</v>
      </c>
      <c r="Y161" s="81">
        <v>29224</v>
      </c>
      <c r="Z161" s="81">
        <v>36799</v>
      </c>
      <c r="AA161" s="81">
        <v>25384</v>
      </c>
      <c r="AB161" s="81">
        <v>106075</v>
      </c>
      <c r="AC161" s="81">
        <v>0</v>
      </c>
      <c r="AD161" s="81">
        <v>7.6189192027411332</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1829</v>
      </c>
      <c r="B162" s="80">
        <v>138</v>
      </c>
      <c r="C162" s="80">
        <v>2</v>
      </c>
      <c r="D162" s="80">
        <v>9</v>
      </c>
      <c r="E162" s="80">
        <v>2005</v>
      </c>
      <c r="F162" s="80" t="s">
        <v>565</v>
      </c>
      <c r="G162" s="80" t="s">
        <v>1827</v>
      </c>
      <c r="H162" s="80" t="s">
        <v>1828</v>
      </c>
      <c r="I162" s="177"/>
      <c r="J162" s="81">
        <v>365.69597176338328</v>
      </c>
      <c r="K162" s="81">
        <v>9.6095379792874667</v>
      </c>
      <c r="L162" s="81">
        <v>6.7584993983182304</v>
      </c>
      <c r="M162" s="81">
        <v>143.51119216346979</v>
      </c>
      <c r="N162" s="81">
        <v>163.96088329890105</v>
      </c>
      <c r="O162" s="81">
        <v>139.70324010564761</v>
      </c>
      <c r="P162" s="81">
        <v>89.399579845832378</v>
      </c>
      <c r="Q162" s="81">
        <v>6.4641910882848981</v>
      </c>
      <c r="R162" s="81">
        <v>0</v>
      </c>
      <c r="S162" s="81">
        <v>8.2437306280000016</v>
      </c>
      <c r="T162" s="82"/>
      <c r="U162" s="81">
        <v>50535436</v>
      </c>
      <c r="V162" s="81">
        <v>4156</v>
      </c>
      <c r="W162" s="81">
        <v>48</v>
      </c>
      <c r="X162" s="81">
        <v>28705</v>
      </c>
      <c r="Y162" s="81">
        <v>37324</v>
      </c>
      <c r="Z162" s="81">
        <v>66494</v>
      </c>
      <c r="AA162" s="81">
        <v>17778</v>
      </c>
      <c r="AB162" s="81">
        <v>109721</v>
      </c>
      <c r="AC162" s="81">
        <v>0</v>
      </c>
      <c r="AD162" s="81">
        <v>8.2437306280000016</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1830</v>
      </c>
      <c r="B163" s="80">
        <v>139</v>
      </c>
      <c r="C163" s="80">
        <v>3</v>
      </c>
      <c r="D163" s="80">
        <v>9</v>
      </c>
      <c r="E163" s="80">
        <v>2006</v>
      </c>
      <c r="F163" s="80" t="s">
        <v>566</v>
      </c>
      <c r="G163" s="80" t="s">
        <v>1827</v>
      </c>
      <c r="H163" s="80" t="s">
        <v>1828</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1831</v>
      </c>
      <c r="B164" s="80">
        <v>140</v>
      </c>
      <c r="C164" s="80">
        <v>4</v>
      </c>
      <c r="D164" s="80">
        <v>9</v>
      </c>
      <c r="E164" s="80">
        <v>2007</v>
      </c>
      <c r="F164" s="80" t="s">
        <v>567</v>
      </c>
      <c r="G164" s="80" t="s">
        <v>1827</v>
      </c>
      <c r="H164" s="80" t="s">
        <v>1828</v>
      </c>
      <c r="I164" s="177"/>
      <c r="J164" s="81">
        <v>593.13360653313123</v>
      </c>
      <c r="K164" s="81">
        <v>12.113932414584808</v>
      </c>
      <c r="L164" s="81">
        <v>3.5039967808140284</v>
      </c>
      <c r="M164" s="81">
        <v>203.71092709615752</v>
      </c>
      <c r="N164" s="81">
        <v>228.53443693391719</v>
      </c>
      <c r="O164" s="81">
        <v>136.02301158239641</v>
      </c>
      <c r="P164" s="81">
        <v>89.016532585879858</v>
      </c>
      <c r="Q164" s="81">
        <v>6.8035557101422812</v>
      </c>
      <c r="R164" s="81">
        <v>0</v>
      </c>
      <c r="S164" s="81">
        <v>12.95478137412</v>
      </c>
      <c r="T164" s="82"/>
      <c r="U164" s="81">
        <v>65899896</v>
      </c>
      <c r="V164" s="81">
        <v>4188</v>
      </c>
      <c r="W164" s="81">
        <v>29</v>
      </c>
      <c r="X164" s="81">
        <v>35457</v>
      </c>
      <c r="Y164" s="81">
        <v>38023</v>
      </c>
      <c r="Z164" s="81">
        <v>67303</v>
      </c>
      <c r="AA164" s="81">
        <v>17432</v>
      </c>
      <c r="AB164" s="81">
        <v>109374</v>
      </c>
      <c r="AC164" s="81">
        <v>0</v>
      </c>
      <c r="AD164" s="81">
        <v>12.95478137412</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1832</v>
      </c>
      <c r="B165" s="80">
        <v>141</v>
      </c>
      <c r="C165" s="80">
        <v>5</v>
      </c>
      <c r="D165" s="80">
        <v>9</v>
      </c>
      <c r="E165" s="80">
        <v>2008</v>
      </c>
      <c r="F165" s="80" t="s">
        <v>84</v>
      </c>
      <c r="G165" s="80" t="s">
        <v>1827</v>
      </c>
      <c r="H165" s="80" t="s">
        <v>1828</v>
      </c>
      <c r="I165" s="177"/>
      <c r="J165" s="81">
        <v>488.36286641269419</v>
      </c>
      <c r="K165" s="81">
        <v>8.373933173509041</v>
      </c>
      <c r="L165" s="81">
        <v>2.8257005716761037</v>
      </c>
      <c r="M165" s="81">
        <v>192.20408974726197</v>
      </c>
      <c r="N165" s="81">
        <v>186.50226928932614</v>
      </c>
      <c r="O165" s="81">
        <v>131.93204933380264</v>
      </c>
      <c r="P165" s="81">
        <v>86.084206673819239</v>
      </c>
      <c r="Q165" s="81">
        <v>6.6837129124497636</v>
      </c>
      <c r="R165" s="81">
        <v>0</v>
      </c>
      <c r="S165" s="81">
        <v>13.5124782587</v>
      </c>
      <c r="T165" s="82"/>
      <c r="U165" s="81">
        <v>67980796</v>
      </c>
      <c r="V165" s="81">
        <v>4188</v>
      </c>
      <c r="W165" s="81">
        <v>29</v>
      </c>
      <c r="X165" s="81">
        <v>35457</v>
      </c>
      <c r="Y165" s="81">
        <v>38449</v>
      </c>
      <c r="Z165" s="81">
        <v>67570</v>
      </c>
      <c r="AA165" s="81">
        <v>16877</v>
      </c>
      <c r="AB165" s="81">
        <v>109213</v>
      </c>
      <c r="AC165" s="81">
        <v>0</v>
      </c>
      <c r="AD165" s="81">
        <v>13.5124782587</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1833</v>
      </c>
      <c r="B166" s="80">
        <v>142</v>
      </c>
      <c r="C166" s="80">
        <v>6</v>
      </c>
      <c r="D166" s="80">
        <v>9</v>
      </c>
      <c r="E166" s="80">
        <v>2009</v>
      </c>
      <c r="F166" s="80" t="s">
        <v>85</v>
      </c>
      <c r="G166" s="80" t="s">
        <v>1827</v>
      </c>
      <c r="H166" s="80" t="s">
        <v>1828</v>
      </c>
      <c r="I166" s="177"/>
      <c r="J166" s="81">
        <v>280.318130598447</v>
      </c>
      <c r="K166" s="81">
        <v>6.7998684800392111</v>
      </c>
      <c r="L166" s="81">
        <v>9.8403726341920787</v>
      </c>
      <c r="M166" s="81">
        <v>148.2336489659472</v>
      </c>
      <c r="N166" s="81">
        <v>141.24997916570823</v>
      </c>
      <c r="O166" s="81">
        <v>134.16364624195603</v>
      </c>
      <c r="P166" s="81">
        <v>80.7622665580502</v>
      </c>
      <c r="Q166" s="81">
        <v>6.3375409433557275</v>
      </c>
      <c r="R166" s="81">
        <v>0</v>
      </c>
      <c r="S166" s="81">
        <v>9.9890201793200006</v>
      </c>
      <c r="T166" s="82"/>
      <c r="U166" s="81">
        <v>39485198</v>
      </c>
      <c r="V166" s="81">
        <v>4056</v>
      </c>
      <c r="W166" s="81">
        <v>151</v>
      </c>
      <c r="X166" s="81">
        <v>37173</v>
      </c>
      <c r="Y166" s="81">
        <v>38592</v>
      </c>
      <c r="Z166" s="81">
        <v>67823</v>
      </c>
      <c r="AA166" s="81">
        <v>16255</v>
      </c>
      <c r="AB166" s="81">
        <v>108709</v>
      </c>
      <c r="AC166" s="81">
        <v>0</v>
      </c>
      <c r="AD166" s="81">
        <v>9.9890201793200006</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49.144000000000005</v>
      </c>
      <c r="BJ166" s="81">
        <v>0</v>
      </c>
      <c r="BK166" s="81">
        <v>19.648000000000003</v>
      </c>
      <c r="BL166" s="81">
        <v>0</v>
      </c>
      <c r="BM166" s="82"/>
      <c r="BN166" s="81">
        <v>0</v>
      </c>
      <c r="BO166" s="81">
        <v>0</v>
      </c>
      <c r="BP166" s="81">
        <v>9</v>
      </c>
      <c r="BQ166" s="81">
        <v>0</v>
      </c>
      <c r="BR166" s="81">
        <v>3</v>
      </c>
      <c r="BS166" s="81">
        <v>0</v>
      </c>
      <c r="BT166"/>
      <c r="BU166" s="80"/>
      <c r="BV166" s="80"/>
      <c r="BW166" s="80"/>
      <c r="BX166" s="80"/>
      <c r="BY166" s="80"/>
      <c r="BZ166" s="80"/>
      <c r="CA166" s="80"/>
      <c r="CB166" s="80"/>
      <c r="CC166" s="80"/>
    </row>
    <row r="167" spans="1:81">
      <c r="A167" s="80" t="s">
        <v>1834</v>
      </c>
      <c r="B167" s="80">
        <v>143</v>
      </c>
      <c r="C167" s="80">
        <v>7</v>
      </c>
      <c r="D167" s="80">
        <v>9</v>
      </c>
      <c r="E167" s="80">
        <v>2010</v>
      </c>
      <c r="F167" s="80" t="s">
        <v>86</v>
      </c>
      <c r="G167" s="80" t="s">
        <v>1827</v>
      </c>
      <c r="H167" s="80" t="s">
        <v>1828</v>
      </c>
      <c r="I167" s="177"/>
      <c r="J167" s="81">
        <v>332.26655721082875</v>
      </c>
      <c r="K167" s="81">
        <v>7.7229070617562696</v>
      </c>
      <c r="L167" s="81">
        <v>8.8448096981210114</v>
      </c>
      <c r="M167" s="81">
        <v>162.7842658666915</v>
      </c>
      <c r="N167" s="81">
        <v>176.33432785197519</v>
      </c>
      <c r="O167" s="81">
        <v>134.39567275347042</v>
      </c>
      <c r="P167" s="81">
        <v>81.348005436119593</v>
      </c>
      <c r="Q167" s="81">
        <v>6.5936730242870105</v>
      </c>
      <c r="R167" s="81">
        <v>0</v>
      </c>
      <c r="S167" s="81">
        <v>11.694761239579998</v>
      </c>
      <c r="T167" s="82"/>
      <c r="U167" s="81">
        <v>48741793</v>
      </c>
      <c r="V167" s="81">
        <v>4056</v>
      </c>
      <c r="W167" s="81">
        <v>151</v>
      </c>
      <c r="X167" s="81">
        <v>37173</v>
      </c>
      <c r="Y167" s="81">
        <v>38882</v>
      </c>
      <c r="Z167" s="81">
        <v>68256</v>
      </c>
      <c r="AA167" s="81">
        <v>15964</v>
      </c>
      <c r="AB167" s="81">
        <v>108375</v>
      </c>
      <c r="AC167" s="81">
        <v>0</v>
      </c>
      <c r="AD167" s="81">
        <v>11.694761239579998</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87.046000000000006</v>
      </c>
      <c r="BJ167" s="81">
        <v>0</v>
      </c>
      <c r="BK167" s="81">
        <v>15.738</v>
      </c>
      <c r="BL167" s="81">
        <v>0</v>
      </c>
      <c r="BM167" s="82"/>
      <c r="BN167" s="81">
        <v>0</v>
      </c>
      <c r="BO167" s="81">
        <v>0</v>
      </c>
      <c r="BP167" s="81">
        <v>11</v>
      </c>
      <c r="BQ167" s="81">
        <v>0</v>
      </c>
      <c r="BR167" s="81">
        <v>3</v>
      </c>
      <c r="BS167" s="81">
        <v>0</v>
      </c>
      <c r="BT167"/>
      <c r="BU167" s="80">
        <v>102.78400000000001</v>
      </c>
      <c r="BV167" s="80">
        <v>0</v>
      </c>
      <c r="BW167" s="80">
        <v>0</v>
      </c>
      <c r="BX167" s="80">
        <v>0</v>
      </c>
      <c r="BY167" s="80">
        <v>0</v>
      </c>
      <c r="BZ167" s="80">
        <v>0</v>
      </c>
      <c r="CA167" s="80">
        <v>0</v>
      </c>
      <c r="CB167" s="80">
        <v>0</v>
      </c>
      <c r="CC167" s="80">
        <v>0</v>
      </c>
    </row>
    <row r="168" spans="1:81">
      <c r="A168" s="80" t="s">
        <v>1835</v>
      </c>
      <c r="B168" s="80">
        <v>144</v>
      </c>
      <c r="C168" s="80">
        <v>8</v>
      </c>
      <c r="D168" s="80">
        <v>9</v>
      </c>
      <c r="E168" s="80">
        <v>2011</v>
      </c>
      <c r="F168" s="80" t="s">
        <v>87</v>
      </c>
      <c r="G168" s="80" t="s">
        <v>1827</v>
      </c>
      <c r="H168" s="80" t="s">
        <v>1828</v>
      </c>
      <c r="I168" s="177"/>
      <c r="J168" s="81">
        <v>372.4294226868401</v>
      </c>
      <c r="K168" s="81">
        <v>11.297730407222698</v>
      </c>
      <c r="L168" s="81">
        <v>10.548676805386357</v>
      </c>
      <c r="M168" s="81">
        <v>220.68340731613989</v>
      </c>
      <c r="N168" s="81">
        <v>246.45450090821299</v>
      </c>
      <c r="O168" s="81">
        <v>133.2647151679744</v>
      </c>
      <c r="P168" s="81">
        <v>77.601710255885862</v>
      </c>
      <c r="Q168" s="81">
        <v>7.5886619975913714</v>
      </c>
      <c r="R168" s="81">
        <v>0</v>
      </c>
      <c r="S168" s="81">
        <v>12.2822881362</v>
      </c>
      <c r="T168" s="82"/>
      <c r="U168" s="81">
        <v>47030370</v>
      </c>
      <c r="V168" s="81">
        <v>4056</v>
      </c>
      <c r="W168" s="81">
        <v>151</v>
      </c>
      <c r="X168" s="81">
        <v>37173</v>
      </c>
      <c r="Y168" s="81">
        <v>39225</v>
      </c>
      <c r="Z168" s="81">
        <v>69152</v>
      </c>
      <c r="AA168" s="81">
        <v>15682</v>
      </c>
      <c r="AB168" s="81">
        <v>108134</v>
      </c>
      <c r="AC168" s="81">
        <v>0</v>
      </c>
      <c r="AD168" s="81">
        <v>12.2822881362</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98.947999999999993</v>
      </c>
      <c r="BJ168" s="81">
        <v>0</v>
      </c>
      <c r="BK168" s="81">
        <v>15.99</v>
      </c>
      <c r="BL168" s="81">
        <v>0</v>
      </c>
      <c r="BM168" s="82"/>
      <c r="BN168" s="81">
        <v>0</v>
      </c>
      <c r="BO168" s="81">
        <v>0</v>
      </c>
      <c r="BP168" s="81">
        <v>12</v>
      </c>
      <c r="BQ168" s="81">
        <v>0</v>
      </c>
      <c r="BR168" s="81">
        <v>3</v>
      </c>
      <c r="BS168" s="81">
        <v>0</v>
      </c>
      <c r="BT168"/>
      <c r="BU168" s="80">
        <v>114.938</v>
      </c>
      <c r="BV168" s="80">
        <v>0</v>
      </c>
      <c r="BW168" s="80">
        <v>0</v>
      </c>
      <c r="BX168" s="80">
        <v>0</v>
      </c>
      <c r="BY168" s="80">
        <v>0</v>
      </c>
      <c r="BZ168" s="80">
        <v>0</v>
      </c>
      <c r="CA168" s="80">
        <v>0</v>
      </c>
      <c r="CB168" s="80">
        <v>0</v>
      </c>
      <c r="CC168" s="80">
        <v>0</v>
      </c>
    </row>
    <row r="169" spans="1:81">
      <c r="A169" s="80" t="s">
        <v>1836</v>
      </c>
      <c r="B169" s="80">
        <v>145</v>
      </c>
      <c r="C169" s="80">
        <v>9</v>
      </c>
      <c r="D169" s="80">
        <v>9</v>
      </c>
      <c r="E169" s="80">
        <v>2012</v>
      </c>
      <c r="F169" s="80" t="s">
        <v>88</v>
      </c>
      <c r="G169" s="80" t="s">
        <v>1827</v>
      </c>
      <c r="H169" s="80" t="s">
        <v>1828</v>
      </c>
      <c r="I169" s="177"/>
      <c r="J169" s="81">
        <v>393.91207493916454</v>
      </c>
      <c r="K169" s="81">
        <v>10.230979832532228</v>
      </c>
      <c r="L169" s="81">
        <v>10.147044458875648</v>
      </c>
      <c r="M169" s="81">
        <v>221.20908831212796</v>
      </c>
      <c r="N169" s="81">
        <v>263.26670503986384</v>
      </c>
      <c r="O169" s="81">
        <v>133.55631522104872</v>
      </c>
      <c r="P169" s="81">
        <v>76.2118415292625</v>
      </c>
      <c r="Q169" s="81">
        <v>8.3156571510986748</v>
      </c>
      <c r="R169" s="81">
        <v>0</v>
      </c>
      <c r="S169" s="81">
        <v>15.204668583199997</v>
      </c>
      <c r="T169" s="82"/>
      <c r="U169" s="81">
        <v>50562926</v>
      </c>
      <c r="V169" s="81">
        <v>4056</v>
      </c>
      <c r="W169" s="81">
        <v>151</v>
      </c>
      <c r="X169" s="81">
        <v>37173</v>
      </c>
      <c r="Y169" s="81">
        <v>40259</v>
      </c>
      <c r="Z169" s="81">
        <v>69853</v>
      </c>
      <c r="AA169" s="81">
        <v>15314</v>
      </c>
      <c r="AB169" s="81">
        <v>109062</v>
      </c>
      <c r="AC169" s="81">
        <v>0</v>
      </c>
      <c r="AD169" s="81">
        <v>15.204668583199997</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115.152</v>
      </c>
      <c r="BJ169" s="81">
        <v>0</v>
      </c>
      <c r="BK169" s="81">
        <v>20.827999999999999</v>
      </c>
      <c r="BL169" s="81">
        <v>0</v>
      </c>
      <c r="BM169" s="82"/>
      <c r="BN169" s="81">
        <v>0</v>
      </c>
      <c r="BO169" s="81">
        <v>0</v>
      </c>
      <c r="BP169" s="81">
        <v>12</v>
      </c>
      <c r="BQ169" s="81">
        <v>0</v>
      </c>
      <c r="BR169" s="81">
        <v>3</v>
      </c>
      <c r="BS169" s="81">
        <v>0</v>
      </c>
      <c r="BT169"/>
      <c r="BU169" s="80">
        <v>135.97999999999999</v>
      </c>
      <c r="BV169" s="80">
        <v>0</v>
      </c>
      <c r="BW169" s="80">
        <v>0</v>
      </c>
      <c r="BX169" s="80">
        <v>0</v>
      </c>
      <c r="BY169" s="80">
        <v>0</v>
      </c>
      <c r="BZ169" s="80">
        <v>0</v>
      </c>
      <c r="CA169" s="80">
        <v>0</v>
      </c>
      <c r="CB169" s="80">
        <v>0</v>
      </c>
      <c r="CC169" s="80">
        <v>0</v>
      </c>
    </row>
    <row r="170" spans="1:81">
      <c r="A170" s="80" t="s">
        <v>1837</v>
      </c>
      <c r="B170" s="80">
        <v>146</v>
      </c>
      <c r="C170" s="80">
        <v>10</v>
      </c>
      <c r="D170" s="80">
        <v>9</v>
      </c>
      <c r="E170" s="80">
        <v>2013</v>
      </c>
      <c r="F170" s="80" t="s">
        <v>89</v>
      </c>
      <c r="G170" s="80" t="s">
        <v>1827</v>
      </c>
      <c r="H170" s="80" t="s">
        <v>1828</v>
      </c>
      <c r="I170" s="177"/>
      <c r="J170" s="81">
        <v>447.24560473591026</v>
      </c>
      <c r="K170" s="81">
        <v>7.8866078240081512</v>
      </c>
      <c r="L170" s="81">
        <v>9.2301716980648134</v>
      </c>
      <c r="M170" s="81">
        <v>224.38604371638141</v>
      </c>
      <c r="N170" s="81">
        <v>228.86333240550124</v>
      </c>
      <c r="O170" s="81">
        <v>129.72413280710185</v>
      </c>
      <c r="P170" s="81">
        <v>75.604829450459519</v>
      </c>
      <c r="Q170" s="81">
        <v>8.4302803794480869</v>
      </c>
      <c r="R170" s="81">
        <v>0</v>
      </c>
      <c r="S170" s="81">
        <v>17.359022034400006</v>
      </c>
      <c r="T170" s="82"/>
      <c r="U170" s="81">
        <v>56527900</v>
      </c>
      <c r="V170" s="81">
        <v>4056</v>
      </c>
      <c r="W170" s="81">
        <v>151</v>
      </c>
      <c r="X170" s="81">
        <v>37173</v>
      </c>
      <c r="Y170" s="81">
        <v>40634</v>
      </c>
      <c r="Z170" s="81">
        <v>70878</v>
      </c>
      <c r="AA170" s="81">
        <v>15135</v>
      </c>
      <c r="AB170" s="81">
        <v>108980</v>
      </c>
      <c r="AC170" s="81">
        <v>0</v>
      </c>
      <c r="AD170" s="81">
        <v>17.359022034400006</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120.22199999999999</v>
      </c>
      <c r="BJ170" s="81">
        <v>0</v>
      </c>
      <c r="BK170" s="81">
        <v>20.802</v>
      </c>
      <c r="BL170" s="81">
        <v>0</v>
      </c>
      <c r="BM170" s="82"/>
      <c r="BN170" s="81">
        <v>0</v>
      </c>
      <c r="BO170" s="81">
        <v>0</v>
      </c>
      <c r="BP170" s="81">
        <v>12</v>
      </c>
      <c r="BQ170" s="81">
        <v>0</v>
      </c>
      <c r="BR170" s="81">
        <v>3</v>
      </c>
      <c r="BS170" s="81">
        <v>0</v>
      </c>
      <c r="BT170"/>
      <c r="BU170" s="80">
        <v>141.024</v>
      </c>
      <c r="BV170" s="80">
        <v>0</v>
      </c>
      <c r="BW170" s="80">
        <v>0</v>
      </c>
      <c r="BX170" s="80">
        <v>0</v>
      </c>
      <c r="BY170" s="80">
        <v>0</v>
      </c>
      <c r="BZ170" s="80">
        <v>0</v>
      </c>
      <c r="CA170" s="80">
        <v>0</v>
      </c>
      <c r="CB170" s="80">
        <v>0</v>
      </c>
      <c r="CC170" s="80">
        <v>0</v>
      </c>
    </row>
    <row r="171" spans="1:81">
      <c r="A171" s="80" t="s">
        <v>1838</v>
      </c>
      <c r="B171" s="80">
        <v>147</v>
      </c>
      <c r="C171" s="80">
        <v>11</v>
      </c>
      <c r="D171" s="80">
        <v>9</v>
      </c>
      <c r="E171" s="80">
        <v>2014</v>
      </c>
      <c r="F171" s="80" t="s">
        <v>90</v>
      </c>
      <c r="G171" s="80" t="s">
        <v>1827</v>
      </c>
      <c r="H171" s="80" t="s">
        <v>1828</v>
      </c>
      <c r="I171" s="177"/>
      <c r="J171" s="81">
        <v>417.81689172598715</v>
      </c>
      <c r="K171" s="81">
        <v>7.1487511498431564</v>
      </c>
      <c r="L171" s="81">
        <v>14.261745754507755</v>
      </c>
      <c r="M171" s="81">
        <v>215.95222184590011</v>
      </c>
      <c r="N171" s="81">
        <v>224.30252413608716</v>
      </c>
      <c r="O171" s="81">
        <v>124.17279819887939</v>
      </c>
      <c r="P171" s="81">
        <v>74.863232614780699</v>
      </c>
      <c r="Q171" s="81">
        <v>8.0768208403583017</v>
      </c>
      <c r="R171" s="81">
        <v>0</v>
      </c>
      <c r="S171" s="81">
        <v>12.210668837500002</v>
      </c>
      <c r="T171" s="82"/>
      <c r="U171" s="81">
        <v>59966261</v>
      </c>
      <c r="V171" s="81">
        <v>2979</v>
      </c>
      <c r="W171" s="81">
        <v>253</v>
      </c>
      <c r="X171" s="81">
        <v>36658</v>
      </c>
      <c r="Y171" s="81">
        <v>41052</v>
      </c>
      <c r="Z171" s="81">
        <v>71455</v>
      </c>
      <c r="AA171" s="81">
        <v>14909</v>
      </c>
      <c r="AB171" s="81">
        <v>108823</v>
      </c>
      <c r="AC171" s="81">
        <v>0</v>
      </c>
      <c r="AD171" s="81">
        <v>12.210668837500002</v>
      </c>
      <c r="AE171" s="82"/>
      <c r="AF171" s="81">
        <v>464923805.69966942</v>
      </c>
      <c r="AG171" s="81">
        <v>5596897.0752447667</v>
      </c>
      <c r="AH171" s="81">
        <v>1331920.6765576962</v>
      </c>
      <c r="AI171" s="81">
        <v>225397354.90312594</v>
      </c>
      <c r="AJ171" s="81">
        <v>287068930.8519913</v>
      </c>
      <c r="AK171" s="81">
        <v>0</v>
      </c>
      <c r="AL171" s="81">
        <v>0</v>
      </c>
      <c r="AM171" s="81">
        <v>14939771.734517585</v>
      </c>
      <c r="AN171" s="81">
        <v>0</v>
      </c>
      <c r="AO171" s="81">
        <v>0</v>
      </c>
      <c r="AP171" s="82"/>
      <c r="AQ171" s="81">
        <v>1402</v>
      </c>
      <c r="AR171" s="81">
        <v>188</v>
      </c>
      <c r="AS171" s="81">
        <v>0</v>
      </c>
      <c r="AT171" s="81">
        <v>0</v>
      </c>
      <c r="AU171" s="81">
        <v>0</v>
      </c>
      <c r="AV171" s="81">
        <v>0</v>
      </c>
      <c r="AW171" s="81" t="s">
        <v>564</v>
      </c>
      <c r="AX171" s="82"/>
      <c r="AY171" s="81">
        <v>5565.5630000000001</v>
      </c>
      <c r="AZ171" s="81">
        <v>11162.740000000002</v>
      </c>
      <c r="BA171" s="81">
        <v>0</v>
      </c>
      <c r="BB171" s="81">
        <v>0</v>
      </c>
      <c r="BC171" s="81">
        <v>0</v>
      </c>
      <c r="BD171" s="81">
        <v>0</v>
      </c>
      <c r="BE171" s="81" t="s">
        <v>564</v>
      </c>
      <c r="BF171" s="82"/>
      <c r="BG171" s="81">
        <v>0</v>
      </c>
      <c r="BH171" s="81">
        <v>0</v>
      </c>
      <c r="BI171" s="81">
        <v>113.717</v>
      </c>
      <c r="BJ171" s="81">
        <v>0</v>
      </c>
      <c r="BK171" s="81">
        <v>19.898</v>
      </c>
      <c r="BL171" s="81">
        <v>0</v>
      </c>
      <c r="BM171" s="82"/>
      <c r="BN171" s="81">
        <v>0</v>
      </c>
      <c r="BO171" s="81">
        <v>0</v>
      </c>
      <c r="BP171" s="81">
        <v>12</v>
      </c>
      <c r="BQ171" s="81">
        <v>0</v>
      </c>
      <c r="BR171" s="81">
        <v>3</v>
      </c>
      <c r="BS171" s="81">
        <v>0</v>
      </c>
      <c r="BT171"/>
      <c r="BU171" s="80">
        <v>133.61500000000001</v>
      </c>
      <c r="BV171" s="80">
        <v>0</v>
      </c>
      <c r="BW171" s="80">
        <v>0</v>
      </c>
      <c r="BX171" s="80">
        <v>0</v>
      </c>
      <c r="BY171" s="80">
        <v>0</v>
      </c>
      <c r="BZ171" s="80">
        <v>0</v>
      </c>
      <c r="CA171" s="80">
        <v>0</v>
      </c>
      <c r="CB171" s="80">
        <v>0</v>
      </c>
      <c r="CC171" s="80">
        <v>0</v>
      </c>
    </row>
    <row r="172" spans="1:81">
      <c r="A172" s="80" t="s">
        <v>1839</v>
      </c>
      <c r="B172" s="80">
        <v>148</v>
      </c>
      <c r="C172" s="80">
        <v>12</v>
      </c>
      <c r="D172" s="80">
        <v>9</v>
      </c>
      <c r="E172" s="80">
        <v>2015</v>
      </c>
      <c r="F172" s="80" t="s">
        <v>91</v>
      </c>
      <c r="G172" s="80" t="s">
        <v>1827</v>
      </c>
      <c r="H172" s="80" t="s">
        <v>1828</v>
      </c>
      <c r="I172" s="177"/>
      <c r="J172" s="81">
        <v>453.565697561001</v>
      </c>
      <c r="K172" s="81">
        <v>7.130516760069753</v>
      </c>
      <c r="L172" s="81">
        <v>15.447727860172199</v>
      </c>
      <c r="M172" s="81">
        <v>210.38701193886016</v>
      </c>
      <c r="N172" s="81">
        <v>221.49145340704493</v>
      </c>
      <c r="O172" s="81">
        <v>123.51968840170478</v>
      </c>
      <c r="P172" s="81">
        <v>73.891950607321036</v>
      </c>
      <c r="Q172" s="81">
        <v>7.8886422675210319</v>
      </c>
      <c r="R172" s="81">
        <v>0</v>
      </c>
      <c r="S172" s="81">
        <v>12.443922992100001</v>
      </c>
      <c r="T172" s="82"/>
      <c r="U172" s="81">
        <v>60254850</v>
      </c>
      <c r="V172" s="81">
        <v>2979</v>
      </c>
      <c r="W172" s="81">
        <v>253</v>
      </c>
      <c r="X172" s="81">
        <v>36658</v>
      </c>
      <c r="Y172" s="81">
        <v>41547</v>
      </c>
      <c r="Z172" s="81">
        <v>71764</v>
      </c>
      <c r="AA172" s="81">
        <v>14704</v>
      </c>
      <c r="AB172" s="81">
        <v>108573</v>
      </c>
      <c r="AC172" s="81">
        <v>0</v>
      </c>
      <c r="AD172" s="81">
        <v>12.443922992100001</v>
      </c>
      <c r="AE172" s="82"/>
      <c r="AF172" s="81">
        <v>504352802.83097899</v>
      </c>
      <c r="AG172" s="81">
        <v>5146062.6911505628</v>
      </c>
      <c r="AH172" s="81">
        <v>1292782.2824737593</v>
      </c>
      <c r="AI172" s="81">
        <v>239859027.77667832</v>
      </c>
      <c r="AJ172" s="81">
        <v>295126849.12890631</v>
      </c>
      <c r="AK172" s="81">
        <v>0</v>
      </c>
      <c r="AL172" s="81">
        <v>0</v>
      </c>
      <c r="AM172" s="81">
        <v>14879474.203394674</v>
      </c>
      <c r="AN172" s="81">
        <v>0</v>
      </c>
      <c r="AO172" s="81">
        <v>0</v>
      </c>
      <c r="AP172" s="82"/>
      <c r="AQ172" s="81">
        <v>1514</v>
      </c>
      <c r="AR172" s="81">
        <v>261</v>
      </c>
      <c r="AS172" s="81">
        <v>0</v>
      </c>
      <c r="AT172" s="81">
        <v>1</v>
      </c>
      <c r="AU172" s="81">
        <v>0</v>
      </c>
      <c r="AV172" s="81">
        <v>0</v>
      </c>
      <c r="AW172" s="81" t="s">
        <v>564</v>
      </c>
      <c r="AX172" s="82"/>
      <c r="AY172" s="81">
        <v>6126.9359999999997</v>
      </c>
      <c r="AZ172" s="81">
        <v>13450.84</v>
      </c>
      <c r="BA172" s="81">
        <v>0</v>
      </c>
      <c r="BB172" s="81">
        <v>89.9</v>
      </c>
      <c r="BC172" s="81">
        <v>0</v>
      </c>
      <c r="BD172" s="81">
        <v>0</v>
      </c>
      <c r="BE172" s="81" t="s">
        <v>564</v>
      </c>
      <c r="BF172" s="82"/>
      <c r="BG172" s="81">
        <v>0</v>
      </c>
      <c r="BH172" s="81">
        <v>0</v>
      </c>
      <c r="BI172" s="81">
        <v>106.242</v>
      </c>
      <c r="BJ172" s="81">
        <v>0</v>
      </c>
      <c r="BK172" s="81">
        <v>18.064</v>
      </c>
      <c r="BL172" s="81">
        <v>0</v>
      </c>
      <c r="BM172" s="82"/>
      <c r="BN172" s="81">
        <v>0</v>
      </c>
      <c r="BO172" s="81">
        <v>0</v>
      </c>
      <c r="BP172" s="81">
        <v>11</v>
      </c>
      <c r="BQ172" s="81">
        <v>0</v>
      </c>
      <c r="BR172" s="81">
        <v>2</v>
      </c>
      <c r="BS172" s="81">
        <v>0</v>
      </c>
      <c r="BT172"/>
      <c r="BU172" s="80">
        <v>124.306</v>
      </c>
      <c r="BV172" s="80">
        <v>0</v>
      </c>
      <c r="BW172" s="80">
        <v>0</v>
      </c>
      <c r="BX172" s="80">
        <v>0</v>
      </c>
      <c r="BY172" s="80">
        <v>0</v>
      </c>
      <c r="BZ172" s="80">
        <v>0</v>
      </c>
      <c r="CA172" s="80">
        <v>0</v>
      </c>
      <c r="CB172" s="80">
        <v>0</v>
      </c>
      <c r="CC172" s="80">
        <v>0</v>
      </c>
    </row>
    <row r="173" spans="1:81">
      <c r="A173" s="80" t="s">
        <v>1840</v>
      </c>
      <c r="B173" s="80">
        <v>149</v>
      </c>
      <c r="C173" s="80">
        <v>13</v>
      </c>
      <c r="D173" s="80">
        <v>9</v>
      </c>
      <c r="E173" s="80">
        <v>2016</v>
      </c>
      <c r="F173" s="80" t="s">
        <v>92</v>
      </c>
      <c r="G173" s="80" t="s">
        <v>1827</v>
      </c>
      <c r="H173" s="80" t="s">
        <v>1828</v>
      </c>
      <c r="I173" s="177"/>
      <c r="J173" s="81">
        <v>423.87408800897265</v>
      </c>
      <c r="K173" s="81">
        <v>7.1476839326229715</v>
      </c>
      <c r="L173" s="81">
        <v>16.256068529358238</v>
      </c>
      <c r="M173" s="81">
        <v>197.9092641527256</v>
      </c>
      <c r="N173" s="81">
        <v>209.94837713064348</v>
      </c>
      <c r="O173" s="81">
        <v>123.03650807630702</v>
      </c>
      <c r="P173" s="81">
        <v>73.67765940809673</v>
      </c>
      <c r="Q173" s="81">
        <v>7.6745229861836624</v>
      </c>
      <c r="R173" s="81">
        <v>0</v>
      </c>
      <c r="S173" s="81">
        <v>10.650808958460003</v>
      </c>
      <c r="T173" s="82"/>
      <c r="U173" s="81">
        <v>57699726</v>
      </c>
      <c r="V173" s="81">
        <v>2979</v>
      </c>
      <c r="W173" s="81">
        <v>253</v>
      </c>
      <c r="X173" s="81">
        <v>36658</v>
      </c>
      <c r="Y173" s="81">
        <v>42020</v>
      </c>
      <c r="Z173" s="81">
        <v>72362</v>
      </c>
      <c r="AA173" s="81">
        <v>15164</v>
      </c>
      <c r="AB173" s="81">
        <v>108655</v>
      </c>
      <c r="AC173" s="81">
        <v>0</v>
      </c>
      <c r="AD173" s="81">
        <v>10.650808958460001</v>
      </c>
      <c r="AE173" s="82"/>
      <c r="AF173" s="81">
        <v>484166848.5347212</v>
      </c>
      <c r="AG173" s="81">
        <v>4879232.708356251</v>
      </c>
      <c r="AH173" s="81">
        <v>1100350.4928775199</v>
      </c>
      <c r="AI173" s="81">
        <v>244393625.59675419</v>
      </c>
      <c r="AJ173" s="81">
        <v>275941425.7150529</v>
      </c>
      <c r="AK173" s="81">
        <v>0</v>
      </c>
      <c r="AL173" s="81">
        <v>0</v>
      </c>
      <c r="AM173" s="81">
        <v>14902280.581546521</v>
      </c>
      <c r="AN173" s="81">
        <v>0</v>
      </c>
      <c r="AO173" s="81">
        <v>0</v>
      </c>
      <c r="AP173" s="82"/>
      <c r="AQ173" s="81">
        <v>1669</v>
      </c>
      <c r="AR173" s="81">
        <v>304</v>
      </c>
      <c r="AS173" s="81">
        <v>0</v>
      </c>
      <c r="AT173" s="81">
        <v>1</v>
      </c>
      <c r="AU173" s="81">
        <v>0</v>
      </c>
      <c r="AV173" s="81">
        <v>0</v>
      </c>
      <c r="AW173" s="81" t="s">
        <v>564</v>
      </c>
      <c r="AX173" s="82"/>
      <c r="AY173" s="81">
        <v>6916.6809999999996</v>
      </c>
      <c r="AZ173" s="81">
        <v>15439.64</v>
      </c>
      <c r="BA173" s="81">
        <v>0</v>
      </c>
      <c r="BB173" s="81">
        <v>89.9</v>
      </c>
      <c r="BC173" s="81">
        <v>0</v>
      </c>
      <c r="BD173" s="81">
        <v>0</v>
      </c>
      <c r="BE173" s="81" t="s">
        <v>564</v>
      </c>
      <c r="BF173" s="82"/>
      <c r="BG173" s="81">
        <v>0</v>
      </c>
      <c r="BH173" s="81">
        <v>0</v>
      </c>
      <c r="BI173" s="81">
        <v>117.616</v>
      </c>
      <c r="BJ173" s="81">
        <v>0</v>
      </c>
      <c r="BK173" s="81">
        <v>18.327999999999999</v>
      </c>
      <c r="BL173" s="81">
        <v>0</v>
      </c>
      <c r="BM173" s="82"/>
      <c r="BN173" s="81">
        <v>0</v>
      </c>
      <c r="BO173" s="81">
        <v>0</v>
      </c>
      <c r="BP173" s="81">
        <v>13</v>
      </c>
      <c r="BQ173" s="81">
        <v>0</v>
      </c>
      <c r="BR173" s="81">
        <v>2</v>
      </c>
      <c r="BS173" s="81">
        <v>0</v>
      </c>
      <c r="BT173"/>
      <c r="BU173" s="80">
        <v>135.94399999999999</v>
      </c>
      <c r="BV173" s="80">
        <v>0</v>
      </c>
      <c r="BW173" s="80">
        <v>0</v>
      </c>
      <c r="BX173" s="80">
        <v>0</v>
      </c>
      <c r="BY173" s="80">
        <v>0</v>
      </c>
      <c r="BZ173" s="80">
        <v>0</v>
      </c>
      <c r="CA173" s="80">
        <v>0</v>
      </c>
      <c r="CB173" s="80">
        <v>0</v>
      </c>
      <c r="CC173" s="80">
        <v>0</v>
      </c>
    </row>
    <row r="174" spans="1:81">
      <c r="A174" s="80" t="s">
        <v>1841</v>
      </c>
      <c r="B174" s="80">
        <v>150</v>
      </c>
      <c r="C174" s="80">
        <v>14</v>
      </c>
      <c r="D174" s="80">
        <v>9</v>
      </c>
      <c r="E174" s="80">
        <v>2017</v>
      </c>
      <c r="F174" s="80" t="s">
        <v>71</v>
      </c>
      <c r="G174" s="80" t="s">
        <v>1827</v>
      </c>
      <c r="H174" s="80" t="s">
        <v>1828</v>
      </c>
      <c r="I174" s="177"/>
      <c r="J174" s="81">
        <v>395.45601004421917</v>
      </c>
      <c r="K174" s="81">
        <v>6.8698300515074582</v>
      </c>
      <c r="L174" s="81">
        <v>15.587132013409882</v>
      </c>
      <c r="M174" s="81">
        <v>174.38600171442579</v>
      </c>
      <c r="N174" s="81">
        <v>223.47461017410856</v>
      </c>
      <c r="O174" s="81">
        <v>122.38193594544083</v>
      </c>
      <c r="P174" s="81">
        <v>73.066099435119966</v>
      </c>
      <c r="Q174" s="81">
        <v>7.4162904415871242</v>
      </c>
      <c r="R174" s="81">
        <v>0</v>
      </c>
      <c r="S174" s="81">
        <v>10.703044385349999</v>
      </c>
      <c r="T174" s="82"/>
      <c r="U174" s="81">
        <v>61505973</v>
      </c>
      <c r="V174" s="81">
        <v>2979</v>
      </c>
      <c r="W174" s="81">
        <v>253</v>
      </c>
      <c r="X174" s="81">
        <v>36658</v>
      </c>
      <c r="Y174" s="81">
        <v>42731</v>
      </c>
      <c r="Z174" s="81">
        <v>73171</v>
      </c>
      <c r="AA174" s="81">
        <v>15134</v>
      </c>
      <c r="AB174" s="81">
        <v>108583</v>
      </c>
      <c r="AC174" s="81">
        <v>0</v>
      </c>
      <c r="AD174" s="81">
        <v>10.703044385349999</v>
      </c>
      <c r="AE174" s="82"/>
      <c r="AF174" s="81">
        <v>466005209.23256958</v>
      </c>
      <c r="AG174" s="81">
        <v>4839360.274210033</v>
      </c>
      <c r="AH174" s="81">
        <v>1619682.991760941</v>
      </c>
      <c r="AI174" s="81">
        <v>230555105.07731619</v>
      </c>
      <c r="AJ174" s="81">
        <v>306603641.48305261</v>
      </c>
      <c r="AK174" s="81">
        <v>0</v>
      </c>
      <c r="AL174" s="81">
        <v>0</v>
      </c>
      <c r="AM174" s="81">
        <v>14915708.167254619</v>
      </c>
      <c r="AN174" s="81">
        <v>0</v>
      </c>
      <c r="AO174" s="81">
        <v>0</v>
      </c>
      <c r="AP174" s="82"/>
      <c r="AQ174" s="81">
        <v>1788</v>
      </c>
      <c r="AR174" s="81">
        <v>336</v>
      </c>
      <c r="AS174" s="81">
        <v>0</v>
      </c>
      <c r="AT174" s="81">
        <v>1</v>
      </c>
      <c r="AU174" s="81">
        <v>0</v>
      </c>
      <c r="AV174" s="81">
        <v>0</v>
      </c>
      <c r="AW174" s="81" t="s">
        <v>564</v>
      </c>
      <c r="AX174" s="82"/>
      <c r="AY174" s="81">
        <v>7587.2729999999992</v>
      </c>
      <c r="AZ174" s="81">
        <v>17124.439999999999</v>
      </c>
      <c r="BA174" s="81">
        <v>0</v>
      </c>
      <c r="BB174" s="81">
        <v>89.9</v>
      </c>
      <c r="BC174" s="81">
        <v>0</v>
      </c>
      <c r="BD174" s="81">
        <v>0</v>
      </c>
      <c r="BE174" s="81" t="s">
        <v>564</v>
      </c>
      <c r="BF174" s="82"/>
      <c r="BG174" s="81">
        <v>0</v>
      </c>
      <c r="BH174" s="81">
        <v>0</v>
      </c>
      <c r="BI174" s="81">
        <v>125.968</v>
      </c>
      <c r="BJ174" s="81">
        <v>0</v>
      </c>
      <c r="BK174" s="81">
        <v>18.493000000000002</v>
      </c>
      <c r="BL174" s="81">
        <v>0</v>
      </c>
      <c r="BM174" s="82"/>
      <c r="BN174" s="81">
        <v>0</v>
      </c>
      <c r="BO174" s="81">
        <v>0</v>
      </c>
      <c r="BP174" s="81">
        <v>13</v>
      </c>
      <c r="BQ174" s="81">
        <v>0</v>
      </c>
      <c r="BR174" s="81">
        <v>2</v>
      </c>
      <c r="BS174" s="81">
        <v>0</v>
      </c>
      <c r="BT174"/>
      <c r="BU174" s="80">
        <v>144.46100000000001</v>
      </c>
      <c r="BV174" s="80">
        <v>0</v>
      </c>
      <c r="BW174" s="80">
        <v>0</v>
      </c>
      <c r="BX174" s="80">
        <v>0</v>
      </c>
      <c r="BY174" s="80">
        <v>0</v>
      </c>
      <c r="BZ174" s="80">
        <v>0</v>
      </c>
      <c r="CA174" s="80">
        <v>0</v>
      </c>
      <c r="CB174" s="80">
        <v>0</v>
      </c>
      <c r="CC174" s="80">
        <v>0</v>
      </c>
    </row>
    <row r="175" spans="1:81">
      <c r="A175" s="80" t="s">
        <v>1842</v>
      </c>
      <c r="B175" s="80">
        <v>151</v>
      </c>
      <c r="C175" s="80">
        <v>15</v>
      </c>
      <c r="D175" s="80">
        <v>9</v>
      </c>
      <c r="E175" s="80">
        <v>2018</v>
      </c>
      <c r="F175" s="80" t="s">
        <v>93</v>
      </c>
      <c r="G175" s="80" t="s">
        <v>1827</v>
      </c>
      <c r="H175" s="80" t="s">
        <v>1828</v>
      </c>
      <c r="I175" s="177"/>
      <c r="J175" s="81">
        <v>389.03193792691178</v>
      </c>
      <c r="K175" s="81">
        <v>6.271181726931558</v>
      </c>
      <c r="L175" s="81">
        <v>14.371142238317914</v>
      </c>
      <c r="M175" s="81">
        <v>166.17906821643564</v>
      </c>
      <c r="N175" s="81">
        <v>193.78321349445241</v>
      </c>
      <c r="O175" s="81">
        <v>120.8687446096029</v>
      </c>
      <c r="P175" s="81">
        <v>72.582556282188648</v>
      </c>
      <c r="Q175" s="81">
        <v>6.8901826035591318</v>
      </c>
      <c r="R175" s="81">
        <v>0</v>
      </c>
      <c r="S175" s="81">
        <v>15.675532122</v>
      </c>
      <c r="T175" s="82"/>
      <c r="U175" s="81">
        <v>64011404</v>
      </c>
      <c r="V175" s="81">
        <v>2979</v>
      </c>
      <c r="W175" s="81">
        <v>253</v>
      </c>
      <c r="X175" s="81">
        <v>36658</v>
      </c>
      <c r="Y175" s="81">
        <v>43490</v>
      </c>
      <c r="Z175" s="81">
        <v>73650</v>
      </c>
      <c r="AA175" s="81">
        <v>15185</v>
      </c>
      <c r="AB175" s="81">
        <v>108713</v>
      </c>
      <c r="AC175" s="81">
        <v>0</v>
      </c>
      <c r="AD175" s="81">
        <v>15.675532122</v>
      </c>
      <c r="AE175" s="82"/>
      <c r="AF175" s="81">
        <v>495194112.81651789</v>
      </c>
      <c r="AG175" s="81">
        <v>4302391.3650990753</v>
      </c>
      <c r="AH175" s="81">
        <v>1556039.8532480609</v>
      </c>
      <c r="AI175" s="81">
        <v>228714469.40365371</v>
      </c>
      <c r="AJ175" s="81">
        <v>280451500.84620911</v>
      </c>
      <c r="AK175" s="81">
        <v>0</v>
      </c>
      <c r="AL175" s="81">
        <v>0</v>
      </c>
      <c r="AM175" s="81">
        <v>14964465.198795481</v>
      </c>
      <c r="AN175" s="81">
        <v>0</v>
      </c>
      <c r="AO175" s="81">
        <v>0</v>
      </c>
      <c r="AP175" s="82"/>
      <c r="AQ175" s="81">
        <v>1913</v>
      </c>
      <c r="AR175" s="81">
        <v>372</v>
      </c>
      <c r="AS175" s="81">
        <v>0</v>
      </c>
      <c r="AT175" s="81">
        <v>1</v>
      </c>
      <c r="AU175" s="81">
        <v>0</v>
      </c>
      <c r="AV175" s="81">
        <v>1</v>
      </c>
      <c r="AW175" s="81" t="s">
        <v>564</v>
      </c>
      <c r="AX175" s="82"/>
      <c r="AY175" s="81">
        <v>8231.1830000000009</v>
      </c>
      <c r="AZ175" s="81">
        <v>29567.54</v>
      </c>
      <c r="BA175" s="81">
        <v>0</v>
      </c>
      <c r="BB175" s="81">
        <v>90</v>
      </c>
      <c r="BC175" s="81">
        <v>0</v>
      </c>
      <c r="BD175" s="81">
        <v>995</v>
      </c>
      <c r="BE175" s="81" t="s">
        <v>564</v>
      </c>
      <c r="BF175" s="82"/>
      <c r="BG175" s="81">
        <v>0</v>
      </c>
      <c r="BH175" s="81">
        <v>0</v>
      </c>
      <c r="BI175" s="81">
        <v>118.017</v>
      </c>
      <c r="BJ175" s="81">
        <v>0</v>
      </c>
      <c r="BK175" s="81">
        <v>17.545999999999999</v>
      </c>
      <c r="BL175" s="81">
        <v>0</v>
      </c>
      <c r="BM175" s="82"/>
      <c r="BN175" s="81">
        <v>0</v>
      </c>
      <c r="BO175" s="81">
        <v>0</v>
      </c>
      <c r="BP175" s="81">
        <v>13</v>
      </c>
      <c r="BQ175" s="81">
        <v>0</v>
      </c>
      <c r="BR175" s="81">
        <v>2</v>
      </c>
      <c r="BS175" s="81">
        <v>0</v>
      </c>
      <c r="BT175"/>
      <c r="BU175" s="80">
        <v>135.56299999999999</v>
      </c>
      <c r="BV175" s="80">
        <v>0</v>
      </c>
      <c r="BW175" s="80">
        <v>0</v>
      </c>
      <c r="BX175" s="80">
        <v>0</v>
      </c>
      <c r="BY175" s="80">
        <v>0</v>
      </c>
      <c r="BZ175" s="80">
        <v>0</v>
      </c>
      <c r="CA175" s="80">
        <v>0</v>
      </c>
      <c r="CB175" s="80">
        <v>0</v>
      </c>
      <c r="CC175" s="80">
        <v>0</v>
      </c>
    </row>
    <row r="176" spans="1:81">
      <c r="A176" s="80" t="s">
        <v>1843</v>
      </c>
      <c r="B176" s="80">
        <v>152</v>
      </c>
      <c r="C176" s="80">
        <v>16</v>
      </c>
      <c r="D176" s="80">
        <v>9</v>
      </c>
      <c r="E176" s="80">
        <v>2019</v>
      </c>
      <c r="F176" s="80" t="s">
        <v>73</v>
      </c>
      <c r="G176" s="80" t="s">
        <v>1827</v>
      </c>
      <c r="H176" s="80" t="s">
        <v>1828</v>
      </c>
      <c r="I176" s="177"/>
      <c r="J176" s="81">
        <v>321.43499085171544</v>
      </c>
      <c r="K176" s="81">
        <v>5.6607610610189871</v>
      </c>
      <c r="L176" s="81">
        <v>14.477609926558014</v>
      </c>
      <c r="M176" s="81">
        <v>155.59750774939022</v>
      </c>
      <c r="N176" s="81">
        <v>167.63661309069514</v>
      </c>
      <c r="O176" s="81">
        <v>117.90562436144988</v>
      </c>
      <c r="P176" s="81">
        <v>70.707480531414475</v>
      </c>
      <c r="Q176" s="81">
        <v>6.6809021407745073</v>
      </c>
      <c r="R176" s="81">
        <v>0</v>
      </c>
      <c r="S176" s="81">
        <v>9.6180081552499992</v>
      </c>
      <c r="T176" s="82"/>
      <c r="U176" s="81">
        <v>57150312</v>
      </c>
      <c r="V176" s="81">
        <v>2979</v>
      </c>
      <c r="W176" s="81">
        <v>253</v>
      </c>
      <c r="X176" s="81">
        <v>36658</v>
      </c>
      <c r="Y176" s="81">
        <v>43930</v>
      </c>
      <c r="Z176" s="81">
        <v>73817</v>
      </c>
      <c r="AA176" s="81">
        <v>14682</v>
      </c>
      <c r="AB176" s="81">
        <v>108265</v>
      </c>
      <c r="AC176" s="81">
        <v>0</v>
      </c>
      <c r="AD176" s="81">
        <v>9.6180081552499992</v>
      </c>
      <c r="AE176" s="82"/>
      <c r="AF176" s="81">
        <v>429329199.6089505</v>
      </c>
      <c r="AG176" s="81">
        <v>4157069.5806579841</v>
      </c>
      <c r="AH176" s="81">
        <v>1646821.616816368</v>
      </c>
      <c r="AI176" s="81">
        <v>228149862.22193319</v>
      </c>
      <c r="AJ176" s="81">
        <v>262482901.19243455</v>
      </c>
      <c r="AK176" s="81">
        <v>0</v>
      </c>
      <c r="AL176" s="81">
        <v>0</v>
      </c>
      <c r="AM176" s="81">
        <v>14744877.981516359</v>
      </c>
      <c r="AN176" s="81">
        <v>0</v>
      </c>
      <c r="AO176" s="81">
        <v>0</v>
      </c>
      <c r="AP176" s="82"/>
      <c r="AQ176" s="81">
        <v>2058</v>
      </c>
      <c r="AR176" s="81">
        <v>396</v>
      </c>
      <c r="AS176" s="81">
        <v>0</v>
      </c>
      <c r="AT176" s="81">
        <v>1</v>
      </c>
      <c r="AU176" s="81">
        <v>0</v>
      </c>
      <c r="AV176" s="81">
        <v>1</v>
      </c>
      <c r="AW176" s="81" t="s">
        <v>564</v>
      </c>
      <c r="AX176" s="82"/>
      <c r="AY176" s="81">
        <v>9013.1639999999952</v>
      </c>
      <c r="AZ176" s="81">
        <v>32875.040000000001</v>
      </c>
      <c r="BA176" s="81">
        <v>0</v>
      </c>
      <c r="BB176" s="81">
        <v>89.9</v>
      </c>
      <c r="BC176" s="81">
        <v>0</v>
      </c>
      <c r="BD176" s="81">
        <v>995</v>
      </c>
      <c r="BE176" s="81" t="s">
        <v>564</v>
      </c>
      <c r="BF176" s="82"/>
      <c r="BG176" s="81">
        <v>0</v>
      </c>
      <c r="BH176" s="81">
        <v>0</v>
      </c>
      <c r="BI176" s="81">
        <v>100.273</v>
      </c>
      <c r="BJ176" s="81">
        <v>0</v>
      </c>
      <c r="BK176" s="81">
        <v>15.545999999999999</v>
      </c>
      <c r="BL176" s="81">
        <v>0</v>
      </c>
      <c r="BM176" s="82"/>
      <c r="BN176" s="81">
        <v>0</v>
      </c>
      <c r="BO176" s="81">
        <v>0</v>
      </c>
      <c r="BP176" s="81">
        <v>13</v>
      </c>
      <c r="BQ176" s="81">
        <v>0</v>
      </c>
      <c r="BR176" s="81">
        <v>2</v>
      </c>
      <c r="BS176" s="81">
        <v>0</v>
      </c>
      <c r="BT176"/>
      <c r="BU176" s="80">
        <v>115.819</v>
      </c>
      <c r="BV176" s="80">
        <v>0</v>
      </c>
      <c r="BW176" s="80">
        <v>0</v>
      </c>
      <c r="BX176" s="80">
        <v>0</v>
      </c>
      <c r="BY176" s="80">
        <v>0</v>
      </c>
      <c r="BZ176" s="80">
        <v>0</v>
      </c>
      <c r="CA176" s="80">
        <v>0</v>
      </c>
      <c r="CB176" s="80">
        <v>0</v>
      </c>
      <c r="CC176" s="80">
        <v>0</v>
      </c>
    </row>
    <row r="177" spans="1:81">
      <c r="A177" s="80" t="s">
        <v>1844</v>
      </c>
      <c r="B177" s="80">
        <v>153</v>
      </c>
      <c r="C177" s="80">
        <v>17</v>
      </c>
      <c r="D177" s="80">
        <v>9</v>
      </c>
      <c r="E177" s="80">
        <v>2020</v>
      </c>
      <c r="F177" s="80" t="s">
        <v>218</v>
      </c>
      <c r="G177" s="80" t="s">
        <v>1827</v>
      </c>
      <c r="H177" s="80" t="s">
        <v>1828</v>
      </c>
      <c r="I177" s="177"/>
      <c r="J177" s="81">
        <v>309.45615462482277</v>
      </c>
      <c r="K177" s="81">
        <v>5.8630467631463565</v>
      </c>
      <c r="L177" s="81">
        <v>18.545463976396313</v>
      </c>
      <c r="M177" s="81">
        <v>148.28253834159517</v>
      </c>
      <c r="N177" s="81">
        <v>158.38783875339499</v>
      </c>
      <c r="O177" s="81">
        <v>103.23343850497983</v>
      </c>
      <c r="P177" s="81">
        <v>66.878857979262122</v>
      </c>
      <c r="Q177" s="81">
        <v>6.3516307120848783</v>
      </c>
      <c r="R177" s="81">
        <v>0</v>
      </c>
      <c r="S177" s="81">
        <v>10.013032212600001</v>
      </c>
      <c r="T177" s="82"/>
      <c r="U177" s="81">
        <v>50053500</v>
      </c>
      <c r="V177" s="81">
        <v>2817</v>
      </c>
      <c r="W177" s="81">
        <v>318</v>
      </c>
      <c r="X177" s="81">
        <v>38232</v>
      </c>
      <c r="Y177" s="81">
        <v>44272</v>
      </c>
      <c r="Z177" s="81">
        <v>73768</v>
      </c>
      <c r="AA177" s="81">
        <v>15088</v>
      </c>
      <c r="AB177" s="81">
        <v>107722</v>
      </c>
      <c r="AC177" s="81">
        <v>0</v>
      </c>
      <c r="AD177" s="81">
        <v>10.013032212600001</v>
      </c>
      <c r="AE177" s="82"/>
      <c r="AF177" s="81">
        <v>450664455.19257373</v>
      </c>
      <c r="AG177" s="81">
        <v>4149747.9358145394</v>
      </c>
      <c r="AH177" s="81">
        <v>1952211.5353763902</v>
      </c>
      <c r="AI177" s="81">
        <v>235169851.23805073</v>
      </c>
      <c r="AJ177" s="81">
        <v>263468241.67790043</v>
      </c>
      <c r="AK177" s="81"/>
      <c r="AL177" s="81"/>
      <c r="AM177" s="81">
        <v>14058917.816382054</v>
      </c>
      <c r="AN177" s="81"/>
      <c r="AO177" s="81"/>
      <c r="AP177" s="82"/>
      <c r="AQ177" s="81">
        <v>2155</v>
      </c>
      <c r="AR177" s="81">
        <v>404</v>
      </c>
      <c r="AS177" s="81">
        <v>0</v>
      </c>
      <c r="AT177" s="81">
        <v>1</v>
      </c>
      <c r="AU177" s="81">
        <v>0</v>
      </c>
      <c r="AV177" s="81">
        <v>1</v>
      </c>
      <c r="AW177" s="81">
        <v>0</v>
      </c>
      <c r="AX177" s="82"/>
      <c r="AY177" s="81">
        <v>9556.2819999999847</v>
      </c>
      <c r="AZ177" s="81">
        <v>33654.340000000018</v>
      </c>
      <c r="BA177" s="81">
        <v>0</v>
      </c>
      <c r="BB177" s="81">
        <v>89.9</v>
      </c>
      <c r="BC177" s="81">
        <v>0</v>
      </c>
      <c r="BD177" s="81">
        <v>995</v>
      </c>
      <c r="BE177" s="81">
        <v>0</v>
      </c>
      <c r="BF177" s="82"/>
      <c r="BG177" s="81">
        <v>0</v>
      </c>
      <c r="BH177" s="81">
        <v>0</v>
      </c>
      <c r="BI177" s="81">
        <v>85.244</v>
      </c>
      <c r="BJ177" s="81">
        <v>0</v>
      </c>
      <c r="BK177" s="81">
        <v>14.927</v>
      </c>
      <c r="BL177" s="81">
        <v>0</v>
      </c>
      <c r="BM177" s="82"/>
      <c r="BN177" s="81">
        <v>0</v>
      </c>
      <c r="BO177" s="81">
        <v>0</v>
      </c>
      <c r="BP177" s="81">
        <v>11</v>
      </c>
      <c r="BQ177" s="81">
        <v>0</v>
      </c>
      <c r="BR177" s="81">
        <v>2</v>
      </c>
      <c r="BS177" s="81">
        <v>0</v>
      </c>
      <c r="BT177"/>
      <c r="BU177" s="80">
        <v>100.17100000000001</v>
      </c>
      <c r="BV177" s="80">
        <v>0</v>
      </c>
      <c r="BW177" s="80">
        <v>0</v>
      </c>
      <c r="BX177" s="80">
        <v>0</v>
      </c>
      <c r="BY177" s="80">
        <v>0</v>
      </c>
      <c r="BZ177" s="80">
        <v>0</v>
      </c>
      <c r="CA177" s="80">
        <v>0</v>
      </c>
      <c r="CB177" s="80">
        <v>0</v>
      </c>
      <c r="CC177" s="80">
        <v>0</v>
      </c>
    </row>
    <row r="178" spans="1:81">
      <c r="A178" s="80" t="s">
        <v>1845</v>
      </c>
      <c r="B178" s="80">
        <v>153</v>
      </c>
      <c r="C178" s="80">
        <v>18</v>
      </c>
      <c r="D178" s="80">
        <v>9</v>
      </c>
      <c r="E178" s="80">
        <v>2021</v>
      </c>
      <c r="F178" s="80" t="s">
        <v>75</v>
      </c>
      <c r="G178" s="174" t="s">
        <v>1827</v>
      </c>
      <c r="H178" s="80" t="s">
        <v>1828</v>
      </c>
      <c r="I178" s="177"/>
      <c r="J178" s="81">
        <v>442.34917205262195</v>
      </c>
      <c r="K178" s="81">
        <v>6.2149901855728515</v>
      </c>
      <c r="L178" s="81">
        <v>18.302133296204104</v>
      </c>
      <c r="M178" s="81">
        <v>155.59120408064138</v>
      </c>
      <c r="N178" s="81">
        <v>158.98211958129806</v>
      </c>
      <c r="O178" s="81">
        <v>100.41220775639883</v>
      </c>
      <c r="P178" s="81">
        <v>68.72026841421112</v>
      </c>
      <c r="Q178" s="81">
        <v>6.3774336246571099</v>
      </c>
      <c r="R178" s="81">
        <v>0</v>
      </c>
      <c r="S178" s="81">
        <v>8.73281282676</v>
      </c>
      <c r="T178" s="82"/>
      <c r="U178" s="81">
        <v>60042129</v>
      </c>
      <c r="V178" s="81">
        <v>2817</v>
      </c>
      <c r="W178" s="81">
        <v>318</v>
      </c>
      <c r="X178" s="81">
        <v>38232</v>
      </c>
      <c r="Y178" s="81">
        <v>44413</v>
      </c>
      <c r="Z178" s="81">
        <v>73882</v>
      </c>
      <c r="AA178" s="81">
        <v>15119</v>
      </c>
      <c r="AB178" s="81">
        <v>106877</v>
      </c>
      <c r="AC178" s="81">
        <v>0</v>
      </c>
      <c r="AD178" s="81">
        <v>8.73281282676</v>
      </c>
      <c r="AE178" s="82"/>
      <c r="AF178" s="81">
        <v>672439927.36800551</v>
      </c>
      <c r="AG178" s="81">
        <v>4379761.1843962912</v>
      </c>
      <c r="AH178" s="81">
        <v>1819284.8758061775</v>
      </c>
      <c r="AI178" s="81">
        <v>245849717.44064063</v>
      </c>
      <c r="AJ178" s="81">
        <v>256074807.30851921</v>
      </c>
      <c r="AK178" s="81">
        <v>0</v>
      </c>
      <c r="AL178" s="81">
        <v>0</v>
      </c>
      <c r="AM178" s="81">
        <v>14029090.537234552</v>
      </c>
      <c r="AN178" s="81">
        <v>0</v>
      </c>
      <c r="AO178" s="81">
        <v>0</v>
      </c>
      <c r="AP178" s="82"/>
      <c r="AQ178" s="81">
        <v>2276</v>
      </c>
      <c r="AR178" s="81">
        <v>411</v>
      </c>
      <c r="AS178" s="81">
        <v>0</v>
      </c>
      <c r="AT178" s="81">
        <v>1</v>
      </c>
      <c r="AU178" s="81">
        <v>0</v>
      </c>
      <c r="AV178" s="81">
        <v>1</v>
      </c>
      <c r="AW178" s="81"/>
      <c r="AX178" s="82"/>
      <c r="AY178" s="81">
        <v>10209.655999999981</v>
      </c>
      <c r="AZ178" s="81">
        <v>34847.840000000011</v>
      </c>
      <c r="BA178" s="81">
        <v>0</v>
      </c>
      <c r="BB178" s="81">
        <v>89.9</v>
      </c>
      <c r="BC178" s="81">
        <v>0</v>
      </c>
      <c r="BD178" s="81">
        <v>995</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1846</v>
      </c>
      <c r="B179" s="80">
        <v>153</v>
      </c>
      <c r="C179" s="80">
        <v>19</v>
      </c>
      <c r="D179" s="80">
        <v>9</v>
      </c>
      <c r="E179" s="80">
        <v>2022</v>
      </c>
      <c r="F179" s="80" t="s">
        <v>568</v>
      </c>
      <c r="G179" s="174" t="s">
        <v>1827</v>
      </c>
      <c r="H179" s="80" t="s">
        <v>1828</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2378</v>
      </c>
      <c r="AR179" s="81">
        <v>416</v>
      </c>
      <c r="AS179" s="81">
        <v>0</v>
      </c>
      <c r="AT179" s="81">
        <v>1</v>
      </c>
      <c r="AU179" s="81">
        <v>0</v>
      </c>
      <c r="AV179" s="81">
        <v>1</v>
      </c>
      <c r="AW179" s="81"/>
      <c r="AX179" s="82"/>
      <c r="AY179" s="81">
        <v>10755.695999999971</v>
      </c>
      <c r="AZ179" s="81">
        <v>34956.840000000011</v>
      </c>
      <c r="BA179" s="81">
        <v>0</v>
      </c>
      <c r="BB179" s="81">
        <v>89.9</v>
      </c>
      <c r="BC179" s="81">
        <v>0</v>
      </c>
      <c r="BD179" s="81">
        <v>995</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1847</v>
      </c>
      <c r="B180" s="80">
        <v>154</v>
      </c>
      <c r="C180" s="80">
        <v>1</v>
      </c>
      <c r="D180" s="80">
        <v>10</v>
      </c>
      <c r="E180" s="80">
        <v>1990</v>
      </c>
      <c r="F180" s="80" t="s">
        <v>562</v>
      </c>
      <c r="G180" s="80" t="s">
        <v>1848</v>
      </c>
      <c r="H180" s="80" t="s">
        <v>1849</v>
      </c>
      <c r="I180" s="177"/>
      <c r="J180" s="81">
        <v>1307.7597521387177</v>
      </c>
      <c r="K180" s="81">
        <v>5.5154489296083078</v>
      </c>
      <c r="L180" s="81">
        <v>6.8759996918276256</v>
      </c>
      <c r="M180" s="81">
        <v>66.797814928829411</v>
      </c>
      <c r="N180" s="81">
        <v>105.0744866934801</v>
      </c>
      <c r="O180" s="81">
        <v>77.685610417020101</v>
      </c>
      <c r="P180" s="81">
        <v>41.180161331705939</v>
      </c>
      <c r="Q180" s="81">
        <v>7.0463629981909337</v>
      </c>
      <c r="R180" s="81">
        <v>0</v>
      </c>
      <c r="S180" s="81">
        <v>6.8685970538859111</v>
      </c>
      <c r="T180" s="82"/>
      <c r="U180" s="81">
        <v>55178567</v>
      </c>
      <c r="V180" s="81">
        <v>1951</v>
      </c>
      <c r="W180" s="81">
        <v>73</v>
      </c>
      <c r="X180" s="81">
        <v>23886</v>
      </c>
      <c r="Y180" s="81">
        <v>34654</v>
      </c>
      <c r="Z180" s="81">
        <v>31953</v>
      </c>
      <c r="AA180" s="81">
        <v>9999</v>
      </c>
      <c r="AB180" s="81">
        <v>114409</v>
      </c>
      <c r="AC180" s="81">
        <v>0</v>
      </c>
      <c r="AD180" s="81">
        <v>6.8685970538859111</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1850</v>
      </c>
      <c r="B181" s="80">
        <v>155</v>
      </c>
      <c r="C181" s="80">
        <v>2</v>
      </c>
      <c r="D181" s="80">
        <v>10</v>
      </c>
      <c r="E181" s="80">
        <v>2005</v>
      </c>
      <c r="F181" s="80" t="s">
        <v>565</v>
      </c>
      <c r="G181" s="80" t="s">
        <v>1848</v>
      </c>
      <c r="H181" s="80" t="s">
        <v>1849</v>
      </c>
      <c r="I181" s="177"/>
      <c r="J181" s="81">
        <v>879.97548244738209</v>
      </c>
      <c r="K181" s="81">
        <v>3.8191227588048693</v>
      </c>
      <c r="L181" s="81">
        <v>13.35149386261712</v>
      </c>
      <c r="M181" s="81">
        <v>130.74397256657431</v>
      </c>
      <c r="N181" s="81">
        <v>158.60097724584864</v>
      </c>
      <c r="O181" s="81">
        <v>111.95756397193357</v>
      </c>
      <c r="P181" s="81">
        <v>50.155889829133322</v>
      </c>
      <c r="Q181" s="81">
        <v>6.6155432169184678</v>
      </c>
      <c r="R181" s="81">
        <v>0</v>
      </c>
      <c r="S181" s="81">
        <v>6.822049989577855</v>
      </c>
      <c r="T181" s="82"/>
      <c r="U181" s="81">
        <v>38845723</v>
      </c>
      <c r="V181" s="81">
        <v>1733</v>
      </c>
      <c r="W181" s="81">
        <v>160</v>
      </c>
      <c r="X181" s="81">
        <v>21990</v>
      </c>
      <c r="Y181" s="81">
        <v>42827</v>
      </c>
      <c r="Z181" s="81">
        <v>53288</v>
      </c>
      <c r="AA181" s="81">
        <v>9974</v>
      </c>
      <c r="AB181" s="81">
        <v>112290</v>
      </c>
      <c r="AC181" s="81">
        <v>0</v>
      </c>
      <c r="AD181" s="81">
        <v>6.822049989577855</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1851</v>
      </c>
      <c r="B182" s="80">
        <v>156</v>
      </c>
      <c r="C182" s="80">
        <v>3</v>
      </c>
      <c r="D182" s="80">
        <v>10</v>
      </c>
      <c r="E182" s="80">
        <v>2006</v>
      </c>
      <c r="F182" s="80" t="s">
        <v>566</v>
      </c>
      <c r="G182" s="80" t="s">
        <v>1848</v>
      </c>
      <c r="H182" s="80" t="s">
        <v>1849</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1852</v>
      </c>
      <c r="B183" s="80">
        <v>157</v>
      </c>
      <c r="C183" s="80">
        <v>4</v>
      </c>
      <c r="D183" s="80">
        <v>10</v>
      </c>
      <c r="E183" s="80">
        <v>2007</v>
      </c>
      <c r="F183" s="80" t="s">
        <v>567</v>
      </c>
      <c r="G183" s="80" t="s">
        <v>1848</v>
      </c>
      <c r="H183" s="80" t="s">
        <v>1849</v>
      </c>
      <c r="I183" s="177"/>
      <c r="J183" s="81">
        <v>658.88499445482068</v>
      </c>
      <c r="K183" s="81">
        <v>3.9679533760991852</v>
      </c>
      <c r="L183" s="81">
        <v>8.5273967572729976</v>
      </c>
      <c r="M183" s="81">
        <v>133.76586228564713</v>
      </c>
      <c r="N183" s="81">
        <v>164.17868150180274</v>
      </c>
      <c r="O183" s="81">
        <v>107.96875807549115</v>
      </c>
      <c r="P183" s="81">
        <v>49.839453765384782</v>
      </c>
      <c r="Q183" s="81">
        <v>6.9131600508564421</v>
      </c>
      <c r="R183" s="81">
        <v>0</v>
      </c>
      <c r="S183" s="81">
        <v>8.1391647849430839</v>
      </c>
      <c r="T183" s="82"/>
      <c r="U183" s="81">
        <v>32344298</v>
      </c>
      <c r="V183" s="81">
        <v>1676</v>
      </c>
      <c r="W183" s="81">
        <v>100</v>
      </c>
      <c r="X183" s="81">
        <v>27192</v>
      </c>
      <c r="Y183" s="81">
        <v>43557</v>
      </c>
      <c r="Z183" s="81">
        <v>53422</v>
      </c>
      <c r="AA183" s="81">
        <v>9760</v>
      </c>
      <c r="AB183" s="81">
        <v>111136</v>
      </c>
      <c r="AC183" s="81">
        <v>0</v>
      </c>
      <c r="AD183" s="81">
        <v>8.1391647849430839</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1853</v>
      </c>
      <c r="B184" s="80">
        <v>158</v>
      </c>
      <c r="C184" s="80">
        <v>5</v>
      </c>
      <c r="D184" s="80">
        <v>10</v>
      </c>
      <c r="E184" s="80">
        <v>2008</v>
      </c>
      <c r="F184" s="80" t="s">
        <v>84</v>
      </c>
      <c r="G184" s="80" t="s">
        <v>1848</v>
      </c>
      <c r="H184" s="80" t="s">
        <v>1849</v>
      </c>
      <c r="I184" s="177"/>
      <c r="J184" s="81">
        <v>595.92581174181475</v>
      </c>
      <c r="K184" s="81">
        <v>2.9777368044703985</v>
      </c>
      <c r="L184" s="81">
        <v>7.6210699259017503</v>
      </c>
      <c r="M184" s="81">
        <v>137.94265232582899</v>
      </c>
      <c r="N184" s="81">
        <v>161.42492876904103</v>
      </c>
      <c r="O184" s="81">
        <v>105.16489727938351</v>
      </c>
      <c r="P184" s="81">
        <v>48.232047064504044</v>
      </c>
      <c r="Q184" s="81">
        <v>6.78132512066085</v>
      </c>
      <c r="R184" s="81">
        <v>0</v>
      </c>
      <c r="S184" s="81">
        <v>6.24374270978858</v>
      </c>
      <c r="T184" s="82"/>
      <c r="U184" s="81">
        <v>30665516</v>
      </c>
      <c r="V184" s="81">
        <v>1676</v>
      </c>
      <c r="W184" s="81">
        <v>100</v>
      </c>
      <c r="X184" s="81">
        <v>27192</v>
      </c>
      <c r="Y184" s="81">
        <v>44034</v>
      </c>
      <c r="Z184" s="81">
        <v>53861</v>
      </c>
      <c r="AA184" s="81">
        <v>9456</v>
      </c>
      <c r="AB184" s="81">
        <v>110808</v>
      </c>
      <c r="AC184" s="81">
        <v>0</v>
      </c>
      <c r="AD184" s="81">
        <v>6.24374270978858</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1854</v>
      </c>
      <c r="B185" s="80">
        <v>159</v>
      </c>
      <c r="C185" s="80">
        <v>6</v>
      </c>
      <c r="D185" s="80">
        <v>10</v>
      </c>
      <c r="E185" s="80">
        <v>2009</v>
      </c>
      <c r="F185" s="80" t="s">
        <v>85</v>
      </c>
      <c r="G185" s="80" t="s">
        <v>1848</v>
      </c>
      <c r="H185" s="80" t="s">
        <v>1849</v>
      </c>
      <c r="I185" s="177"/>
      <c r="J185" s="81">
        <v>677.656433374362</v>
      </c>
      <c r="K185" s="81">
        <v>2.7494414228567847</v>
      </c>
      <c r="L185" s="81">
        <v>8.0838307616417957</v>
      </c>
      <c r="M185" s="81">
        <v>121.8404911280674</v>
      </c>
      <c r="N185" s="81">
        <v>140.86022777281215</v>
      </c>
      <c r="O185" s="81">
        <v>106.48348019410074</v>
      </c>
      <c r="P185" s="81">
        <v>45.575654945370317</v>
      </c>
      <c r="Q185" s="81">
        <v>6.4532629054063495</v>
      </c>
      <c r="R185" s="81">
        <v>0</v>
      </c>
      <c r="S185" s="81">
        <v>8.121678029241739</v>
      </c>
      <c r="T185" s="82"/>
      <c r="U185" s="81">
        <v>30431629</v>
      </c>
      <c r="V185" s="81">
        <v>1703</v>
      </c>
      <c r="W185" s="81">
        <v>165</v>
      </c>
      <c r="X185" s="81">
        <v>26017</v>
      </c>
      <c r="Y185" s="81">
        <v>44517</v>
      </c>
      <c r="Z185" s="81">
        <v>53830</v>
      </c>
      <c r="AA185" s="81">
        <v>9173</v>
      </c>
      <c r="AB185" s="81">
        <v>110694</v>
      </c>
      <c r="AC185" s="81">
        <v>0</v>
      </c>
      <c r="AD185" s="81">
        <v>8.121678029241739</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107.19640000000001</v>
      </c>
      <c r="BJ185" s="81">
        <v>0</v>
      </c>
      <c r="BK185" s="81">
        <v>9.870000000000001</v>
      </c>
      <c r="BL185" s="81">
        <v>0</v>
      </c>
      <c r="BM185" s="82"/>
      <c r="BN185" s="81">
        <v>0</v>
      </c>
      <c r="BO185" s="81">
        <v>0</v>
      </c>
      <c r="BP185" s="81">
        <v>4</v>
      </c>
      <c r="BQ185" s="81">
        <v>0</v>
      </c>
      <c r="BR185" s="81">
        <v>3</v>
      </c>
      <c r="BS185" s="81">
        <v>0</v>
      </c>
      <c r="BT185"/>
      <c r="BU185" s="80"/>
      <c r="BV185" s="80"/>
      <c r="BW185" s="80"/>
      <c r="BX185" s="80"/>
      <c r="BY185" s="80"/>
      <c r="BZ185" s="80"/>
      <c r="CA185" s="80"/>
      <c r="CB185" s="80"/>
      <c r="CC185" s="80"/>
    </row>
    <row r="186" spans="1:81">
      <c r="A186" s="80" t="s">
        <v>1855</v>
      </c>
      <c r="B186" s="80">
        <v>160</v>
      </c>
      <c r="C186" s="80">
        <v>7</v>
      </c>
      <c r="D186" s="80">
        <v>10</v>
      </c>
      <c r="E186" s="80">
        <v>2010</v>
      </c>
      <c r="F186" s="80" t="s">
        <v>86</v>
      </c>
      <c r="G186" s="80" t="s">
        <v>1848</v>
      </c>
      <c r="H186" s="80" t="s">
        <v>1849</v>
      </c>
      <c r="I186" s="177"/>
      <c r="J186" s="81">
        <v>591.18136139153876</v>
      </c>
      <c r="K186" s="81">
        <v>2.9441361155249908</v>
      </c>
      <c r="L186" s="81">
        <v>7.7637160600380151</v>
      </c>
      <c r="M186" s="81">
        <v>116.56433116378314</v>
      </c>
      <c r="N186" s="81">
        <v>157.98841697902461</v>
      </c>
      <c r="O186" s="81">
        <v>107.14479208498662</v>
      </c>
      <c r="P186" s="81">
        <v>45.647421241340474</v>
      </c>
      <c r="Q186" s="81">
        <v>6.7185801589477832</v>
      </c>
      <c r="R186" s="81">
        <v>0</v>
      </c>
      <c r="S186" s="81">
        <v>9.516602974638074</v>
      </c>
      <c r="T186" s="82"/>
      <c r="U186" s="81">
        <v>28997411</v>
      </c>
      <c r="V186" s="81">
        <v>1703</v>
      </c>
      <c r="W186" s="81">
        <v>165</v>
      </c>
      <c r="X186" s="81">
        <v>26017</v>
      </c>
      <c r="Y186" s="81">
        <v>44878</v>
      </c>
      <c r="Z186" s="81">
        <v>54416</v>
      </c>
      <c r="AA186" s="81">
        <v>8958</v>
      </c>
      <c r="AB186" s="81">
        <v>110428</v>
      </c>
      <c r="AC186" s="81">
        <v>0</v>
      </c>
      <c r="AD186" s="81">
        <v>9.516602974638074</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107.736</v>
      </c>
      <c r="BJ186" s="81">
        <v>0</v>
      </c>
      <c r="BK186" s="81">
        <v>10.038</v>
      </c>
      <c r="BL186" s="81">
        <v>0</v>
      </c>
      <c r="BM186" s="82"/>
      <c r="BN186" s="81">
        <v>0</v>
      </c>
      <c r="BO186" s="81">
        <v>0</v>
      </c>
      <c r="BP186" s="81">
        <v>4</v>
      </c>
      <c r="BQ186" s="81">
        <v>0</v>
      </c>
      <c r="BR186" s="81">
        <v>3</v>
      </c>
      <c r="BS186" s="81">
        <v>0</v>
      </c>
      <c r="BT186"/>
      <c r="BU186" s="80">
        <v>117.774</v>
      </c>
      <c r="BV186" s="80">
        <v>0</v>
      </c>
      <c r="BW186" s="80">
        <v>0</v>
      </c>
      <c r="BX186" s="80">
        <v>0</v>
      </c>
      <c r="BY186" s="80">
        <v>0</v>
      </c>
      <c r="BZ186" s="80">
        <v>0</v>
      </c>
      <c r="CA186" s="80">
        <v>0</v>
      </c>
      <c r="CB186" s="80">
        <v>0</v>
      </c>
      <c r="CC186" s="80">
        <v>0</v>
      </c>
    </row>
    <row r="187" spans="1:81">
      <c r="A187" s="80" t="s">
        <v>1856</v>
      </c>
      <c r="B187" s="80">
        <v>161</v>
      </c>
      <c r="C187" s="80">
        <v>8</v>
      </c>
      <c r="D187" s="80">
        <v>10</v>
      </c>
      <c r="E187" s="80">
        <v>2011</v>
      </c>
      <c r="F187" s="80" t="s">
        <v>87</v>
      </c>
      <c r="G187" s="80" t="s">
        <v>1848</v>
      </c>
      <c r="H187" s="80" t="s">
        <v>1849</v>
      </c>
      <c r="I187" s="177"/>
      <c r="J187" s="81">
        <v>546.04999469692848</v>
      </c>
      <c r="K187" s="81">
        <v>4.2278745416575241</v>
      </c>
      <c r="L187" s="81">
        <v>8.2720703202801431</v>
      </c>
      <c r="M187" s="81">
        <v>141.91052695171868</v>
      </c>
      <c r="N187" s="81">
        <v>169.08096209612671</v>
      </c>
      <c r="O187" s="81">
        <v>105.6239266202208</v>
      </c>
      <c r="P187" s="81">
        <v>44.323333679503229</v>
      </c>
      <c r="Q187" s="81">
        <v>7.6782797068310567</v>
      </c>
      <c r="R187" s="81">
        <v>0</v>
      </c>
      <c r="S187" s="81">
        <v>11.390488875530222</v>
      </c>
      <c r="T187" s="82"/>
      <c r="U187" s="81">
        <v>24843043</v>
      </c>
      <c r="V187" s="81">
        <v>1703</v>
      </c>
      <c r="W187" s="81">
        <v>165</v>
      </c>
      <c r="X187" s="81">
        <v>26017</v>
      </c>
      <c r="Y187" s="81">
        <v>44928</v>
      </c>
      <c r="Z187" s="81">
        <v>54809</v>
      </c>
      <c r="AA187" s="81">
        <v>8957</v>
      </c>
      <c r="AB187" s="81">
        <v>109411</v>
      </c>
      <c r="AC187" s="81">
        <v>0</v>
      </c>
      <c r="AD187" s="81">
        <v>11.390488875530222</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102.56399999999999</v>
      </c>
      <c r="BJ187" s="81">
        <v>0</v>
      </c>
      <c r="BK187" s="81">
        <v>8.4439999999999991</v>
      </c>
      <c r="BL187" s="81">
        <v>0</v>
      </c>
      <c r="BM187" s="82"/>
      <c r="BN187" s="81">
        <v>0</v>
      </c>
      <c r="BO187" s="81">
        <v>0</v>
      </c>
      <c r="BP187" s="81">
        <v>4</v>
      </c>
      <c r="BQ187" s="81">
        <v>0</v>
      </c>
      <c r="BR187" s="81">
        <v>3</v>
      </c>
      <c r="BS187" s="81">
        <v>0</v>
      </c>
      <c r="BT187"/>
      <c r="BU187" s="80">
        <v>110.676</v>
      </c>
      <c r="BV187" s="80">
        <v>0</v>
      </c>
      <c r="BW187" s="80">
        <v>0</v>
      </c>
      <c r="BX187" s="80">
        <v>0.33200000000000002</v>
      </c>
      <c r="BY187" s="80">
        <v>0</v>
      </c>
      <c r="BZ187" s="80">
        <v>0</v>
      </c>
      <c r="CA187" s="80">
        <v>0</v>
      </c>
      <c r="CB187" s="80">
        <v>0</v>
      </c>
      <c r="CC187" s="80">
        <v>0</v>
      </c>
    </row>
    <row r="188" spans="1:81">
      <c r="A188" s="80" t="s">
        <v>1857</v>
      </c>
      <c r="B188" s="80">
        <v>162</v>
      </c>
      <c r="C188" s="80">
        <v>9</v>
      </c>
      <c r="D188" s="80">
        <v>10</v>
      </c>
      <c r="E188" s="80">
        <v>2012</v>
      </c>
      <c r="F188" s="80" t="s">
        <v>88</v>
      </c>
      <c r="G188" s="80" t="s">
        <v>1848</v>
      </c>
      <c r="H188" s="80" t="s">
        <v>1849</v>
      </c>
      <c r="I188" s="177"/>
      <c r="J188" s="81">
        <v>604.73035639734894</v>
      </c>
      <c r="K188" s="81">
        <v>4.0061466852180585</v>
      </c>
      <c r="L188" s="81">
        <v>8.2886237846533071</v>
      </c>
      <c r="M188" s="81">
        <v>155.13904279829242</v>
      </c>
      <c r="N188" s="81">
        <v>187.58138363817534</v>
      </c>
      <c r="O188" s="81">
        <v>105.46576244267632</v>
      </c>
      <c r="P188" s="81">
        <v>43.868837866034276</v>
      </c>
      <c r="Q188" s="81">
        <v>8.3837457780808595</v>
      </c>
      <c r="R188" s="81">
        <v>0</v>
      </c>
      <c r="S188" s="81">
        <v>11.62678537373419</v>
      </c>
      <c r="T188" s="82"/>
      <c r="U188" s="81">
        <v>26988009</v>
      </c>
      <c r="V188" s="81">
        <v>1703</v>
      </c>
      <c r="W188" s="81">
        <v>165</v>
      </c>
      <c r="X188" s="81">
        <v>26017</v>
      </c>
      <c r="Y188" s="81">
        <v>45644</v>
      </c>
      <c r="Z188" s="81">
        <v>55161</v>
      </c>
      <c r="AA188" s="81">
        <v>8815</v>
      </c>
      <c r="AB188" s="81">
        <v>109955</v>
      </c>
      <c r="AC188" s="81">
        <v>0</v>
      </c>
      <c r="AD188" s="81">
        <v>11.62678537373419</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104.7</v>
      </c>
      <c r="BJ188" s="81">
        <v>0</v>
      </c>
      <c r="BK188" s="81">
        <v>10.789</v>
      </c>
      <c r="BL188" s="81">
        <v>0</v>
      </c>
      <c r="BM188" s="82"/>
      <c r="BN188" s="81">
        <v>0</v>
      </c>
      <c r="BO188" s="81">
        <v>0</v>
      </c>
      <c r="BP188" s="81">
        <v>4</v>
      </c>
      <c r="BQ188" s="81">
        <v>0</v>
      </c>
      <c r="BR188" s="81">
        <v>3</v>
      </c>
      <c r="BS188" s="81">
        <v>0</v>
      </c>
      <c r="BT188"/>
      <c r="BU188" s="80">
        <v>115.489</v>
      </c>
      <c r="BV188" s="80">
        <v>0</v>
      </c>
      <c r="BW188" s="80">
        <v>0</v>
      </c>
      <c r="BX188" s="80">
        <v>0</v>
      </c>
      <c r="BY188" s="80">
        <v>0</v>
      </c>
      <c r="BZ188" s="80">
        <v>0</v>
      </c>
      <c r="CA188" s="80">
        <v>0</v>
      </c>
      <c r="CB188" s="80">
        <v>0</v>
      </c>
      <c r="CC188" s="80">
        <v>0</v>
      </c>
    </row>
    <row r="189" spans="1:81">
      <c r="A189" s="80" t="s">
        <v>1858</v>
      </c>
      <c r="B189" s="80">
        <v>163</v>
      </c>
      <c r="C189" s="80">
        <v>10</v>
      </c>
      <c r="D189" s="80">
        <v>10</v>
      </c>
      <c r="E189" s="80">
        <v>2013</v>
      </c>
      <c r="F189" s="80" t="s">
        <v>89</v>
      </c>
      <c r="G189" s="80" t="s">
        <v>1848</v>
      </c>
      <c r="H189" s="80" t="s">
        <v>1849</v>
      </c>
      <c r="I189" s="177"/>
      <c r="J189" s="81">
        <v>605.92321753516967</v>
      </c>
      <c r="K189" s="81">
        <v>3.571859828756772</v>
      </c>
      <c r="L189" s="81">
        <v>7.9533826993204135</v>
      </c>
      <c r="M189" s="81">
        <v>151.41532560693975</v>
      </c>
      <c r="N189" s="81">
        <v>186.59358721763107</v>
      </c>
      <c r="O189" s="81">
        <v>102.12769280504928</v>
      </c>
      <c r="P189" s="81">
        <v>43.274835647791924</v>
      </c>
      <c r="Q189" s="81">
        <v>8.4778544520610488</v>
      </c>
      <c r="R189" s="81">
        <v>0</v>
      </c>
      <c r="S189" s="81">
        <v>12.62424916125943</v>
      </c>
      <c r="T189" s="82"/>
      <c r="U189" s="81">
        <v>25339451</v>
      </c>
      <c r="V189" s="81">
        <v>1703</v>
      </c>
      <c r="W189" s="81">
        <v>165</v>
      </c>
      <c r="X189" s="81">
        <v>26017</v>
      </c>
      <c r="Y189" s="81">
        <v>45937</v>
      </c>
      <c r="Z189" s="81">
        <v>55800</v>
      </c>
      <c r="AA189" s="81">
        <v>8663</v>
      </c>
      <c r="AB189" s="81">
        <v>109595</v>
      </c>
      <c r="AC189" s="81">
        <v>0</v>
      </c>
      <c r="AD189" s="81">
        <v>12.62424916125943</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114.16200000000001</v>
      </c>
      <c r="BJ189" s="81">
        <v>0</v>
      </c>
      <c r="BK189" s="81">
        <v>12.455000000000002</v>
      </c>
      <c r="BL189" s="81">
        <v>0</v>
      </c>
      <c r="BM189" s="82"/>
      <c r="BN189" s="81">
        <v>0</v>
      </c>
      <c r="BO189" s="81">
        <v>0</v>
      </c>
      <c r="BP189" s="81">
        <v>4</v>
      </c>
      <c r="BQ189" s="81">
        <v>0</v>
      </c>
      <c r="BR189" s="81">
        <v>3</v>
      </c>
      <c r="BS189" s="81">
        <v>0</v>
      </c>
      <c r="BT189"/>
      <c r="BU189" s="80">
        <v>126.617</v>
      </c>
      <c r="BV189" s="80">
        <v>0</v>
      </c>
      <c r="BW189" s="80">
        <v>0</v>
      </c>
      <c r="BX189" s="80">
        <v>0</v>
      </c>
      <c r="BY189" s="80">
        <v>0</v>
      </c>
      <c r="BZ189" s="80">
        <v>0</v>
      </c>
      <c r="CA189" s="80">
        <v>0</v>
      </c>
      <c r="CB189" s="80">
        <v>0</v>
      </c>
      <c r="CC189" s="80">
        <v>0</v>
      </c>
    </row>
    <row r="190" spans="1:81">
      <c r="A190" s="80" t="s">
        <v>1859</v>
      </c>
      <c r="B190" s="80">
        <v>164</v>
      </c>
      <c r="C190" s="80">
        <v>11</v>
      </c>
      <c r="D190" s="80">
        <v>10</v>
      </c>
      <c r="E190" s="80">
        <v>2014</v>
      </c>
      <c r="F190" s="80" t="s">
        <v>90</v>
      </c>
      <c r="G190" s="80" t="s">
        <v>1848</v>
      </c>
      <c r="H190" s="80" t="s">
        <v>1849</v>
      </c>
      <c r="I190" s="177"/>
      <c r="J190" s="81">
        <v>583.49994414882599</v>
      </c>
      <c r="K190" s="81">
        <v>3.8786305224391846</v>
      </c>
      <c r="L190" s="81">
        <v>6.0893408737950576</v>
      </c>
      <c r="M190" s="81">
        <v>133.95276315708202</v>
      </c>
      <c r="N190" s="81">
        <v>183.37468332422182</v>
      </c>
      <c r="O190" s="81">
        <v>97.873293224534123</v>
      </c>
      <c r="P190" s="81">
        <v>43.540082500688413</v>
      </c>
      <c r="Q190" s="81">
        <v>8.1157862331630231</v>
      </c>
      <c r="R190" s="81">
        <v>0</v>
      </c>
      <c r="S190" s="81">
        <v>13.413527373276002</v>
      </c>
      <c r="T190" s="82"/>
      <c r="U190" s="81">
        <v>27123908</v>
      </c>
      <c r="V190" s="81">
        <v>1601</v>
      </c>
      <c r="W190" s="81">
        <v>107</v>
      </c>
      <c r="X190" s="81">
        <v>23761</v>
      </c>
      <c r="Y190" s="81">
        <v>46492</v>
      </c>
      <c r="Z190" s="81">
        <v>56321</v>
      </c>
      <c r="AA190" s="81">
        <v>8671</v>
      </c>
      <c r="AB190" s="81">
        <v>109348</v>
      </c>
      <c r="AC190" s="81">
        <v>0</v>
      </c>
      <c r="AD190" s="81">
        <v>13.413527373276002</v>
      </c>
      <c r="AE190" s="82"/>
      <c r="AF190" s="81">
        <v>329929111.45029902</v>
      </c>
      <c r="AG190" s="81">
        <v>3296025.1276506204</v>
      </c>
      <c r="AH190" s="81">
        <v>1302599.8132620498</v>
      </c>
      <c r="AI190" s="81">
        <v>171933297.04787529</v>
      </c>
      <c r="AJ190" s="81">
        <v>261404311.48488083</v>
      </c>
      <c r="AK190" s="81">
        <v>0</v>
      </c>
      <c r="AL190" s="81">
        <v>0</v>
      </c>
      <c r="AM190" s="81">
        <v>15011846.389329733</v>
      </c>
      <c r="AN190" s="81">
        <v>0</v>
      </c>
      <c r="AO190" s="81">
        <v>0</v>
      </c>
      <c r="AP190" s="82"/>
      <c r="AQ190" s="81">
        <v>1708</v>
      </c>
      <c r="AR190" s="81">
        <v>98</v>
      </c>
      <c r="AS190" s="81">
        <v>0</v>
      </c>
      <c r="AT190" s="81">
        <v>0</v>
      </c>
      <c r="AU190" s="81">
        <v>0</v>
      </c>
      <c r="AV190" s="81">
        <v>0</v>
      </c>
      <c r="AW190" s="81" t="s">
        <v>564</v>
      </c>
      <c r="AX190" s="82"/>
      <c r="AY190" s="81">
        <v>6486.5</v>
      </c>
      <c r="AZ190" s="81">
        <v>1793.2</v>
      </c>
      <c r="BA190" s="81">
        <v>0</v>
      </c>
      <c r="BB190" s="81">
        <v>0</v>
      </c>
      <c r="BC190" s="81">
        <v>0</v>
      </c>
      <c r="BD190" s="81">
        <v>0</v>
      </c>
      <c r="BE190" s="81" t="s">
        <v>564</v>
      </c>
      <c r="BF190" s="82"/>
      <c r="BG190" s="81">
        <v>0</v>
      </c>
      <c r="BH190" s="81">
        <v>0</v>
      </c>
      <c r="BI190" s="81">
        <v>113.66800000000001</v>
      </c>
      <c r="BJ190" s="81">
        <v>0</v>
      </c>
      <c r="BK190" s="81">
        <v>12.707000000000001</v>
      </c>
      <c r="BL190" s="81">
        <v>0</v>
      </c>
      <c r="BM190" s="82"/>
      <c r="BN190" s="81">
        <v>0</v>
      </c>
      <c r="BO190" s="81">
        <v>0</v>
      </c>
      <c r="BP190" s="81">
        <v>4</v>
      </c>
      <c r="BQ190" s="81">
        <v>0</v>
      </c>
      <c r="BR190" s="81">
        <v>3</v>
      </c>
      <c r="BS190" s="81">
        <v>0</v>
      </c>
      <c r="BT190"/>
      <c r="BU190" s="80">
        <v>126.375</v>
      </c>
      <c r="BV190" s="80">
        <v>0</v>
      </c>
      <c r="BW190" s="80">
        <v>0</v>
      </c>
      <c r="BX190" s="80">
        <v>0</v>
      </c>
      <c r="BY190" s="80">
        <v>0</v>
      </c>
      <c r="BZ190" s="80">
        <v>0</v>
      </c>
      <c r="CA190" s="80">
        <v>0</v>
      </c>
      <c r="CB190" s="80">
        <v>0</v>
      </c>
      <c r="CC190" s="80">
        <v>0</v>
      </c>
    </row>
    <row r="191" spans="1:81">
      <c r="A191" s="80" t="s">
        <v>1860</v>
      </c>
      <c r="B191" s="80">
        <v>165</v>
      </c>
      <c r="C191" s="80">
        <v>12</v>
      </c>
      <c r="D191" s="80">
        <v>10</v>
      </c>
      <c r="E191" s="80">
        <v>2015</v>
      </c>
      <c r="F191" s="80" t="s">
        <v>91</v>
      </c>
      <c r="G191" s="80" t="s">
        <v>1848</v>
      </c>
      <c r="H191" s="80" t="s">
        <v>1849</v>
      </c>
      <c r="I191" s="177"/>
      <c r="J191" s="81">
        <v>563.82278193702518</v>
      </c>
      <c r="K191" s="81">
        <v>3.7111208677750129</v>
      </c>
      <c r="L191" s="81">
        <v>6.131803470094618</v>
      </c>
      <c r="M191" s="81">
        <v>149.04779347106302</v>
      </c>
      <c r="N191" s="81">
        <v>174.99914134052418</v>
      </c>
      <c r="O191" s="81">
        <v>97.059789708775071</v>
      </c>
      <c r="P191" s="81">
        <v>43.011507429819147</v>
      </c>
      <c r="Q191" s="81">
        <v>7.9165427458234463</v>
      </c>
      <c r="R191" s="81">
        <v>0</v>
      </c>
      <c r="S191" s="81">
        <v>13.194382324938571</v>
      </c>
      <c r="T191" s="82"/>
      <c r="U191" s="81">
        <v>29283171</v>
      </c>
      <c r="V191" s="81">
        <v>1601</v>
      </c>
      <c r="W191" s="81">
        <v>107</v>
      </c>
      <c r="X191" s="81">
        <v>23761</v>
      </c>
      <c r="Y191" s="81">
        <v>47042</v>
      </c>
      <c r="Z191" s="81">
        <v>56391</v>
      </c>
      <c r="AA191" s="81">
        <v>8559</v>
      </c>
      <c r="AB191" s="81">
        <v>108957</v>
      </c>
      <c r="AC191" s="81">
        <v>0</v>
      </c>
      <c r="AD191" s="81">
        <v>13.194382324938571</v>
      </c>
      <c r="AE191" s="82"/>
      <c r="AF191" s="81">
        <v>316405614.47502512</v>
      </c>
      <c r="AG191" s="81">
        <v>2907418.0888554826</v>
      </c>
      <c r="AH191" s="81">
        <v>1173663.8758389316</v>
      </c>
      <c r="AI191" s="81">
        <v>182238998.72292885</v>
      </c>
      <c r="AJ191" s="81">
        <v>253626508.70346543</v>
      </c>
      <c r="AK191" s="81">
        <v>0</v>
      </c>
      <c r="AL191" s="81">
        <v>0</v>
      </c>
      <c r="AM191" s="81">
        <v>14932099.792575257</v>
      </c>
      <c r="AN191" s="81">
        <v>0</v>
      </c>
      <c r="AO191" s="81">
        <v>0</v>
      </c>
      <c r="AP191" s="82"/>
      <c r="AQ191" s="81">
        <v>1940</v>
      </c>
      <c r="AR191" s="81">
        <v>164</v>
      </c>
      <c r="AS191" s="81">
        <v>0</v>
      </c>
      <c r="AT191" s="81">
        <v>0</v>
      </c>
      <c r="AU191" s="81">
        <v>0</v>
      </c>
      <c r="AV191" s="81">
        <v>0</v>
      </c>
      <c r="AW191" s="81" t="s">
        <v>564</v>
      </c>
      <c r="AX191" s="82"/>
      <c r="AY191" s="81">
        <v>7544.6</v>
      </c>
      <c r="AZ191" s="81">
        <v>3614.1</v>
      </c>
      <c r="BA191" s="81">
        <v>0</v>
      </c>
      <c r="BB191" s="81">
        <v>0</v>
      </c>
      <c r="BC191" s="81">
        <v>0</v>
      </c>
      <c r="BD191" s="81">
        <v>0</v>
      </c>
      <c r="BE191" s="81" t="s">
        <v>564</v>
      </c>
      <c r="BF191" s="82"/>
      <c r="BG191" s="81">
        <v>0</v>
      </c>
      <c r="BH191" s="81">
        <v>0</v>
      </c>
      <c r="BI191" s="81">
        <v>114.93300000000001</v>
      </c>
      <c r="BJ191" s="81">
        <v>0</v>
      </c>
      <c r="BK191" s="81">
        <v>9.1140000000000008</v>
      </c>
      <c r="BL191" s="81">
        <v>0</v>
      </c>
      <c r="BM191" s="82"/>
      <c r="BN191" s="81">
        <v>0</v>
      </c>
      <c r="BO191" s="81">
        <v>0</v>
      </c>
      <c r="BP191" s="81">
        <v>5</v>
      </c>
      <c r="BQ191" s="81">
        <v>0</v>
      </c>
      <c r="BR191" s="81">
        <v>2</v>
      </c>
      <c r="BS191" s="81">
        <v>0</v>
      </c>
      <c r="BT191"/>
      <c r="BU191" s="80">
        <v>124.047</v>
      </c>
      <c r="BV191" s="80">
        <v>0</v>
      </c>
      <c r="BW191" s="80">
        <v>0</v>
      </c>
      <c r="BX191" s="80">
        <v>0</v>
      </c>
      <c r="BY191" s="80">
        <v>0</v>
      </c>
      <c r="BZ191" s="80">
        <v>0</v>
      </c>
      <c r="CA191" s="80">
        <v>0</v>
      </c>
      <c r="CB191" s="80">
        <v>0</v>
      </c>
      <c r="CC191" s="80">
        <v>0</v>
      </c>
    </row>
    <row r="192" spans="1:81">
      <c r="A192" s="80" t="s">
        <v>1861</v>
      </c>
      <c r="B192" s="80">
        <v>166</v>
      </c>
      <c r="C192" s="80">
        <v>13</v>
      </c>
      <c r="D192" s="80">
        <v>10</v>
      </c>
      <c r="E192" s="80">
        <v>2016</v>
      </c>
      <c r="F192" s="80" t="s">
        <v>92</v>
      </c>
      <c r="G192" s="80" t="s">
        <v>1848</v>
      </c>
      <c r="H192" s="80" t="s">
        <v>1849</v>
      </c>
      <c r="I192" s="177"/>
      <c r="J192" s="81">
        <v>708.55274620268256</v>
      </c>
      <c r="K192" s="81">
        <v>3.4476362584469844</v>
      </c>
      <c r="L192" s="81">
        <v>6.0886466040457092</v>
      </c>
      <c r="M192" s="81">
        <v>109.02461305550194</v>
      </c>
      <c r="N192" s="81">
        <v>155.33488204334088</v>
      </c>
      <c r="O192" s="81">
        <v>95.865846692439973</v>
      </c>
      <c r="P192" s="81">
        <v>41.551789980087271</v>
      </c>
      <c r="Q192" s="81">
        <v>7.6576419315271993</v>
      </c>
      <c r="R192" s="81">
        <v>0</v>
      </c>
      <c r="S192" s="81">
        <v>12.258516366854893</v>
      </c>
      <c r="T192" s="82"/>
      <c r="U192" s="81">
        <v>33161363</v>
      </c>
      <c r="V192" s="81">
        <v>1601</v>
      </c>
      <c r="W192" s="81">
        <v>107</v>
      </c>
      <c r="X192" s="81">
        <v>23761</v>
      </c>
      <c r="Y192" s="81">
        <v>47426</v>
      </c>
      <c r="Z192" s="81">
        <v>56382</v>
      </c>
      <c r="AA192" s="81">
        <v>8552</v>
      </c>
      <c r="AB192" s="81">
        <v>108416</v>
      </c>
      <c r="AC192" s="81">
        <v>0</v>
      </c>
      <c r="AD192" s="81">
        <v>12.25851636685489</v>
      </c>
      <c r="AE192" s="82"/>
      <c r="AF192" s="81">
        <v>398285797.32123852</v>
      </c>
      <c r="AG192" s="81">
        <v>2592136.398241567</v>
      </c>
      <c r="AH192" s="81">
        <v>1052427.2139179611</v>
      </c>
      <c r="AI192" s="81">
        <v>169599654.87395191</v>
      </c>
      <c r="AJ192" s="81">
        <v>223779926.26513821</v>
      </c>
      <c r="AK192" s="81">
        <v>0</v>
      </c>
      <c r="AL192" s="81">
        <v>0</v>
      </c>
      <c r="AM192" s="81">
        <v>14869501.187510449</v>
      </c>
      <c r="AN192" s="81">
        <v>0</v>
      </c>
      <c r="AO192" s="81">
        <v>0</v>
      </c>
      <c r="AP192" s="82"/>
      <c r="AQ192" s="81">
        <v>2141</v>
      </c>
      <c r="AR192" s="81">
        <v>224</v>
      </c>
      <c r="AS192" s="81">
        <v>0</v>
      </c>
      <c r="AT192" s="81">
        <v>0</v>
      </c>
      <c r="AU192" s="81">
        <v>0</v>
      </c>
      <c r="AV192" s="81">
        <v>0</v>
      </c>
      <c r="AW192" s="81" t="s">
        <v>564</v>
      </c>
      <c r="AX192" s="82"/>
      <c r="AY192" s="81">
        <v>8574.9</v>
      </c>
      <c r="AZ192" s="81">
        <v>6917.8</v>
      </c>
      <c r="BA192" s="81">
        <v>0</v>
      </c>
      <c r="BB192" s="81">
        <v>0</v>
      </c>
      <c r="BC192" s="81">
        <v>0</v>
      </c>
      <c r="BD192" s="81">
        <v>0</v>
      </c>
      <c r="BE192" s="81" t="s">
        <v>564</v>
      </c>
      <c r="BF192" s="82"/>
      <c r="BG192" s="81">
        <v>0</v>
      </c>
      <c r="BH192" s="81">
        <v>0</v>
      </c>
      <c r="BI192" s="81">
        <v>114.14700000000001</v>
      </c>
      <c r="BJ192" s="81">
        <v>0</v>
      </c>
      <c r="BK192" s="81">
        <v>9.1430000000000007</v>
      </c>
      <c r="BL192" s="81">
        <v>0</v>
      </c>
      <c r="BM192" s="82"/>
      <c r="BN192" s="81">
        <v>0</v>
      </c>
      <c r="BO192" s="81">
        <v>0</v>
      </c>
      <c r="BP192" s="81">
        <v>5</v>
      </c>
      <c r="BQ192" s="81">
        <v>0</v>
      </c>
      <c r="BR192" s="81">
        <v>2</v>
      </c>
      <c r="BS192" s="81">
        <v>0</v>
      </c>
      <c r="BT192"/>
      <c r="BU192" s="80">
        <v>123.29</v>
      </c>
      <c r="BV192" s="80">
        <v>0</v>
      </c>
      <c r="BW192" s="80">
        <v>0</v>
      </c>
      <c r="BX192" s="80">
        <v>0</v>
      </c>
      <c r="BY192" s="80">
        <v>0</v>
      </c>
      <c r="BZ192" s="80">
        <v>0</v>
      </c>
      <c r="CA192" s="80">
        <v>0</v>
      </c>
      <c r="CB192" s="80">
        <v>0</v>
      </c>
      <c r="CC192" s="80">
        <v>0</v>
      </c>
    </row>
    <row r="193" spans="1:81">
      <c r="A193" s="80" t="s">
        <v>1862</v>
      </c>
      <c r="B193" s="80">
        <v>167</v>
      </c>
      <c r="C193" s="80">
        <v>14</v>
      </c>
      <c r="D193" s="80">
        <v>10</v>
      </c>
      <c r="E193" s="80">
        <v>2017</v>
      </c>
      <c r="F193" s="80" t="s">
        <v>71</v>
      </c>
      <c r="G193" s="80" t="s">
        <v>1848</v>
      </c>
      <c r="H193" s="80" t="s">
        <v>1849</v>
      </c>
      <c r="I193" s="177"/>
      <c r="J193" s="81">
        <v>569.29422206764332</v>
      </c>
      <c r="K193" s="81">
        <v>3.4326159952315423</v>
      </c>
      <c r="L193" s="81">
        <v>6.0630320863914591</v>
      </c>
      <c r="M193" s="81">
        <v>99.15424779918078</v>
      </c>
      <c r="N193" s="81">
        <v>169.11554621435215</v>
      </c>
      <c r="O193" s="81">
        <v>94.86352028745695</v>
      </c>
      <c r="P193" s="81">
        <v>41.085800594216401</v>
      </c>
      <c r="Q193" s="81">
        <v>7.3798178897529736</v>
      </c>
      <c r="R193" s="81">
        <v>0</v>
      </c>
      <c r="S193" s="81">
        <v>8.5076180136407764</v>
      </c>
      <c r="T193" s="82"/>
      <c r="U193" s="81">
        <v>31435362</v>
      </c>
      <c r="V193" s="81">
        <v>1601</v>
      </c>
      <c r="W193" s="81">
        <v>107</v>
      </c>
      <c r="X193" s="81">
        <v>23761</v>
      </c>
      <c r="Y193" s="81">
        <v>47913</v>
      </c>
      <c r="Z193" s="81">
        <v>56718</v>
      </c>
      <c r="AA193" s="81">
        <v>8510</v>
      </c>
      <c r="AB193" s="81">
        <v>108049</v>
      </c>
      <c r="AC193" s="81">
        <v>0</v>
      </c>
      <c r="AD193" s="81">
        <v>8.5076180136407764</v>
      </c>
      <c r="AE193" s="82"/>
      <c r="AF193" s="81">
        <v>352204080.31710851</v>
      </c>
      <c r="AG193" s="81">
        <v>2612071.9188958541</v>
      </c>
      <c r="AH193" s="81">
        <v>1259714.2888745761</v>
      </c>
      <c r="AI193" s="81">
        <v>160490280.33228791</v>
      </c>
      <c r="AJ193" s="81">
        <v>244694419.21249649</v>
      </c>
      <c r="AK193" s="81">
        <v>0</v>
      </c>
      <c r="AL193" s="81">
        <v>0</v>
      </c>
      <c r="AM193" s="81">
        <v>14842354.252172939</v>
      </c>
      <c r="AN193" s="81">
        <v>0</v>
      </c>
      <c r="AO193" s="81">
        <v>0</v>
      </c>
      <c r="AP193" s="82"/>
      <c r="AQ193" s="81">
        <v>2302</v>
      </c>
      <c r="AR193" s="81">
        <v>265</v>
      </c>
      <c r="AS193" s="81">
        <v>0</v>
      </c>
      <c r="AT193" s="81">
        <v>0</v>
      </c>
      <c r="AU193" s="81">
        <v>0</v>
      </c>
      <c r="AV193" s="81">
        <v>0</v>
      </c>
      <c r="AW193" s="81" t="s">
        <v>564</v>
      </c>
      <c r="AX193" s="82"/>
      <c r="AY193" s="81">
        <v>9342.7999999999993</v>
      </c>
      <c r="AZ193" s="81">
        <v>7615.0999999999967</v>
      </c>
      <c r="BA193" s="81">
        <v>0</v>
      </c>
      <c r="BB193" s="81">
        <v>0</v>
      </c>
      <c r="BC193" s="81">
        <v>0</v>
      </c>
      <c r="BD193" s="81">
        <v>0</v>
      </c>
      <c r="BE193" s="81" t="s">
        <v>564</v>
      </c>
      <c r="BF193" s="82"/>
      <c r="BG193" s="81">
        <v>0</v>
      </c>
      <c r="BH193" s="81">
        <v>0</v>
      </c>
      <c r="BI193" s="81">
        <v>97.244</v>
      </c>
      <c r="BJ193" s="81">
        <v>0</v>
      </c>
      <c r="BK193" s="81">
        <v>8.9030000000000005</v>
      </c>
      <c r="BL193" s="81">
        <v>0</v>
      </c>
      <c r="BM193" s="82"/>
      <c r="BN193" s="81">
        <v>0</v>
      </c>
      <c r="BO193" s="81">
        <v>0</v>
      </c>
      <c r="BP193" s="81">
        <v>5</v>
      </c>
      <c r="BQ193" s="81">
        <v>0</v>
      </c>
      <c r="BR193" s="81">
        <v>2</v>
      </c>
      <c r="BS193" s="81">
        <v>0</v>
      </c>
      <c r="BT193"/>
      <c r="BU193" s="80">
        <v>106.14700000000001</v>
      </c>
      <c r="BV193" s="80">
        <v>0</v>
      </c>
      <c r="BW193" s="80">
        <v>0</v>
      </c>
      <c r="BX193" s="80">
        <v>0</v>
      </c>
      <c r="BY193" s="80">
        <v>0</v>
      </c>
      <c r="BZ193" s="80">
        <v>0</v>
      </c>
      <c r="CA193" s="80">
        <v>0</v>
      </c>
      <c r="CB193" s="80">
        <v>0</v>
      </c>
      <c r="CC193" s="80">
        <v>0</v>
      </c>
    </row>
    <row r="194" spans="1:81">
      <c r="A194" s="80" t="s">
        <v>1863</v>
      </c>
      <c r="B194" s="80">
        <v>168</v>
      </c>
      <c r="C194" s="80">
        <v>15</v>
      </c>
      <c r="D194" s="80">
        <v>10</v>
      </c>
      <c r="E194" s="80">
        <v>2018</v>
      </c>
      <c r="F194" s="80" t="s">
        <v>93</v>
      </c>
      <c r="G194" s="80" t="s">
        <v>1848</v>
      </c>
      <c r="H194" s="80" t="s">
        <v>1849</v>
      </c>
      <c r="I194" s="177"/>
      <c r="J194" s="81">
        <v>514.9470376204265</v>
      </c>
      <c r="K194" s="81">
        <v>3.238927720040051</v>
      </c>
      <c r="L194" s="81">
        <v>5.6869577019074677</v>
      </c>
      <c r="M194" s="81">
        <v>105.23016073494632</v>
      </c>
      <c r="N194" s="81">
        <v>161.84390048736441</v>
      </c>
      <c r="O194" s="81">
        <v>92.682448768870671</v>
      </c>
      <c r="P194" s="81">
        <v>40.75808083096625</v>
      </c>
      <c r="Q194" s="81">
        <v>6.8126060165202649</v>
      </c>
      <c r="R194" s="81">
        <v>0</v>
      </c>
      <c r="S194" s="81">
        <v>7.1985309181940806</v>
      </c>
      <c r="T194" s="82"/>
      <c r="U194" s="81">
        <v>28334091</v>
      </c>
      <c r="V194" s="81">
        <v>1601</v>
      </c>
      <c r="W194" s="81">
        <v>107</v>
      </c>
      <c r="X194" s="81">
        <v>23761</v>
      </c>
      <c r="Y194" s="81">
        <v>48280</v>
      </c>
      <c r="Z194" s="81">
        <v>56475</v>
      </c>
      <c r="AA194" s="81">
        <v>8527</v>
      </c>
      <c r="AB194" s="81">
        <v>107489</v>
      </c>
      <c r="AC194" s="81">
        <v>0</v>
      </c>
      <c r="AD194" s="81">
        <v>7.1985309181940806</v>
      </c>
      <c r="AE194" s="82"/>
      <c r="AF194" s="81">
        <v>313367568.57743508</v>
      </c>
      <c r="AG194" s="81">
        <v>2319533.715198529</v>
      </c>
      <c r="AH194" s="81">
        <v>1210178.906689838</v>
      </c>
      <c r="AI194" s="81">
        <v>166309836.3586857</v>
      </c>
      <c r="AJ194" s="81">
        <v>244035648.65734619</v>
      </c>
      <c r="AK194" s="81">
        <v>0</v>
      </c>
      <c r="AL194" s="81">
        <v>0</v>
      </c>
      <c r="AM194" s="81">
        <v>14795980.23928442</v>
      </c>
      <c r="AN194" s="81">
        <v>0</v>
      </c>
      <c r="AO194" s="81">
        <v>0</v>
      </c>
      <c r="AP194" s="82"/>
      <c r="AQ194" s="81">
        <v>2468</v>
      </c>
      <c r="AR194" s="81">
        <v>312</v>
      </c>
      <c r="AS194" s="81">
        <v>0</v>
      </c>
      <c r="AT194" s="81">
        <v>0</v>
      </c>
      <c r="AU194" s="81">
        <v>0</v>
      </c>
      <c r="AV194" s="81">
        <v>0</v>
      </c>
      <c r="AW194" s="81" t="s">
        <v>564</v>
      </c>
      <c r="AX194" s="82"/>
      <c r="AY194" s="81">
        <v>10155.799999999999</v>
      </c>
      <c r="AZ194" s="81">
        <v>8803.2000000000007</v>
      </c>
      <c r="BA194" s="81">
        <v>0</v>
      </c>
      <c r="BB194" s="81">
        <v>0</v>
      </c>
      <c r="BC194" s="81">
        <v>0</v>
      </c>
      <c r="BD194" s="81">
        <v>0</v>
      </c>
      <c r="BE194" s="81" t="s">
        <v>564</v>
      </c>
      <c r="BF194" s="82"/>
      <c r="BG194" s="81">
        <v>0</v>
      </c>
      <c r="BH194" s="81">
        <v>0</v>
      </c>
      <c r="BI194" s="81">
        <v>113.551</v>
      </c>
      <c r="BJ194" s="81">
        <v>0</v>
      </c>
      <c r="BK194" s="81">
        <v>8.7520000000000007</v>
      </c>
      <c r="BL194" s="81">
        <v>0</v>
      </c>
      <c r="BM194" s="82"/>
      <c r="BN194" s="81">
        <v>0</v>
      </c>
      <c r="BO194" s="81">
        <v>0</v>
      </c>
      <c r="BP194" s="81">
        <v>5</v>
      </c>
      <c r="BQ194" s="81">
        <v>0</v>
      </c>
      <c r="BR194" s="81">
        <v>2</v>
      </c>
      <c r="BS194" s="81">
        <v>0</v>
      </c>
      <c r="BT194"/>
      <c r="BU194" s="80">
        <v>122.303</v>
      </c>
      <c r="BV194" s="80">
        <v>0</v>
      </c>
      <c r="BW194" s="80">
        <v>0</v>
      </c>
      <c r="BX194" s="80">
        <v>0</v>
      </c>
      <c r="BY194" s="80">
        <v>0</v>
      </c>
      <c r="BZ194" s="80">
        <v>0</v>
      </c>
      <c r="CA194" s="80">
        <v>0</v>
      </c>
      <c r="CB194" s="80">
        <v>0</v>
      </c>
      <c r="CC194" s="80">
        <v>0</v>
      </c>
    </row>
    <row r="195" spans="1:81">
      <c r="A195" s="80" t="s">
        <v>1864</v>
      </c>
      <c r="B195" s="80">
        <v>169</v>
      </c>
      <c r="C195" s="80">
        <v>16</v>
      </c>
      <c r="D195" s="80">
        <v>10</v>
      </c>
      <c r="E195" s="80">
        <v>2019</v>
      </c>
      <c r="F195" s="80" t="s">
        <v>73</v>
      </c>
      <c r="G195" s="80" t="s">
        <v>1848</v>
      </c>
      <c r="H195" s="80" t="s">
        <v>1849</v>
      </c>
      <c r="I195" s="177"/>
      <c r="J195" s="81">
        <v>536.71459530750371</v>
      </c>
      <c r="K195" s="81">
        <v>2.9577397499878111</v>
      </c>
      <c r="L195" s="81">
        <v>5.7358880076024139</v>
      </c>
      <c r="M195" s="81">
        <v>102.8622361408233</v>
      </c>
      <c r="N195" s="81">
        <v>155.97232571572707</v>
      </c>
      <c r="O195" s="81">
        <v>90.253699073976534</v>
      </c>
      <c r="P195" s="81">
        <v>41.44107546470655</v>
      </c>
      <c r="Q195" s="81">
        <v>6.6088262741470229</v>
      </c>
      <c r="R195" s="81">
        <v>0</v>
      </c>
      <c r="S195" s="81">
        <v>10.22133612351992</v>
      </c>
      <c r="T195" s="82"/>
      <c r="U195" s="81">
        <v>29621253</v>
      </c>
      <c r="V195" s="81">
        <v>1601</v>
      </c>
      <c r="W195" s="81">
        <v>107</v>
      </c>
      <c r="X195" s="81">
        <v>23761</v>
      </c>
      <c r="Y195" s="81">
        <v>48797</v>
      </c>
      <c r="Z195" s="81">
        <v>56505</v>
      </c>
      <c r="AA195" s="81">
        <v>8605</v>
      </c>
      <c r="AB195" s="81">
        <v>107097</v>
      </c>
      <c r="AC195" s="81">
        <v>0</v>
      </c>
      <c r="AD195" s="81">
        <v>10.22133612351992</v>
      </c>
      <c r="AE195" s="82"/>
      <c r="AF195" s="81">
        <v>324517093.05912483</v>
      </c>
      <c r="AG195" s="81">
        <v>2239729.1112595838</v>
      </c>
      <c r="AH195" s="81">
        <v>1280976.087664271</v>
      </c>
      <c r="AI195" s="81">
        <v>169218044.35564631</v>
      </c>
      <c r="AJ195" s="81">
        <v>233829144.02246186</v>
      </c>
      <c r="AK195" s="81">
        <v>0</v>
      </c>
      <c r="AL195" s="81">
        <v>0</v>
      </c>
      <c r="AM195" s="81">
        <v>14585805.17421565</v>
      </c>
      <c r="AN195" s="81">
        <v>0</v>
      </c>
      <c r="AO195" s="81">
        <v>0</v>
      </c>
      <c r="AP195" s="82"/>
      <c r="AQ195" s="81">
        <v>2660</v>
      </c>
      <c r="AR195" s="81">
        <v>334</v>
      </c>
      <c r="AS195" s="81">
        <v>0</v>
      </c>
      <c r="AT195" s="81">
        <v>0</v>
      </c>
      <c r="AU195" s="81">
        <v>0</v>
      </c>
      <c r="AV195" s="81">
        <v>0</v>
      </c>
      <c r="AW195" s="81" t="s">
        <v>564</v>
      </c>
      <c r="AX195" s="82"/>
      <c r="AY195" s="81">
        <v>11125.69999999999</v>
      </c>
      <c r="AZ195" s="81">
        <v>12953.4</v>
      </c>
      <c r="BA195" s="81">
        <v>0</v>
      </c>
      <c r="BB195" s="81">
        <v>0</v>
      </c>
      <c r="BC195" s="81">
        <v>0</v>
      </c>
      <c r="BD195" s="81">
        <v>0</v>
      </c>
      <c r="BE195" s="81" t="s">
        <v>564</v>
      </c>
      <c r="BF195" s="82"/>
      <c r="BG195" s="81">
        <v>0</v>
      </c>
      <c r="BH195" s="81">
        <v>0</v>
      </c>
      <c r="BI195" s="81">
        <v>111.29600000000001</v>
      </c>
      <c r="BJ195" s="81">
        <v>0</v>
      </c>
      <c r="BK195" s="81">
        <v>8.3659999999999997</v>
      </c>
      <c r="BL195" s="81">
        <v>0</v>
      </c>
      <c r="BM195" s="82"/>
      <c r="BN195" s="81">
        <v>0</v>
      </c>
      <c r="BO195" s="81">
        <v>0</v>
      </c>
      <c r="BP195" s="81">
        <v>5</v>
      </c>
      <c r="BQ195" s="81">
        <v>0</v>
      </c>
      <c r="BR195" s="81">
        <v>2</v>
      </c>
      <c r="BS195" s="81">
        <v>0</v>
      </c>
      <c r="BT195"/>
      <c r="BU195" s="80">
        <v>119.66200000000001</v>
      </c>
      <c r="BV195" s="80">
        <v>0</v>
      </c>
      <c r="BW195" s="80">
        <v>0</v>
      </c>
      <c r="BX195" s="80">
        <v>0</v>
      </c>
      <c r="BY195" s="80">
        <v>0</v>
      </c>
      <c r="BZ195" s="80">
        <v>0</v>
      </c>
      <c r="CA195" s="80">
        <v>0</v>
      </c>
      <c r="CB195" s="80">
        <v>0</v>
      </c>
      <c r="CC195" s="80">
        <v>0</v>
      </c>
    </row>
    <row r="196" spans="1:81">
      <c r="A196" s="80" t="s">
        <v>1865</v>
      </c>
      <c r="B196" s="80">
        <v>170</v>
      </c>
      <c r="C196" s="80">
        <v>17</v>
      </c>
      <c r="D196" s="80">
        <v>10</v>
      </c>
      <c r="E196" s="80">
        <v>2020</v>
      </c>
      <c r="F196" s="80" t="s">
        <v>218</v>
      </c>
      <c r="G196" s="80" t="s">
        <v>1848</v>
      </c>
      <c r="H196" s="80" t="s">
        <v>1849</v>
      </c>
      <c r="I196" s="177"/>
      <c r="J196" s="81">
        <v>446.46434812614359</v>
      </c>
      <c r="K196" s="81">
        <v>2.5203847176399812</v>
      </c>
      <c r="L196" s="81">
        <v>7.0698178916935968</v>
      </c>
      <c r="M196" s="81">
        <v>95.240899651991739</v>
      </c>
      <c r="N196" s="81">
        <v>152.09538091805013</v>
      </c>
      <c r="O196" s="81">
        <v>79.755136289953711</v>
      </c>
      <c r="P196" s="81">
        <v>38.559065851113552</v>
      </c>
      <c r="Q196" s="81">
        <v>6.3229746109535094</v>
      </c>
      <c r="R196" s="81">
        <v>0</v>
      </c>
      <c r="S196" s="81">
        <v>7.4763305635232529</v>
      </c>
      <c r="T196" s="82"/>
      <c r="U196" s="81">
        <v>29855114</v>
      </c>
      <c r="V196" s="81">
        <v>1161</v>
      </c>
      <c r="W196" s="81">
        <v>143</v>
      </c>
      <c r="X196" s="81">
        <v>24468</v>
      </c>
      <c r="Y196" s="81">
        <v>49870</v>
      </c>
      <c r="Z196" s="81">
        <v>56991</v>
      </c>
      <c r="AA196" s="81">
        <v>8699</v>
      </c>
      <c r="AB196" s="81">
        <v>107236</v>
      </c>
      <c r="AC196" s="81">
        <v>0</v>
      </c>
      <c r="AD196" s="81">
        <v>7.4763305635232529</v>
      </c>
      <c r="AE196" s="82"/>
      <c r="AF196" s="81">
        <v>320627168.35311478</v>
      </c>
      <c r="AG196" s="81">
        <v>1800344.7011484844</v>
      </c>
      <c r="AH196" s="81">
        <v>1279954.4795135555</v>
      </c>
      <c r="AI196" s="81">
        <v>159161475.78955659</v>
      </c>
      <c r="AJ196" s="81">
        <v>236832273.47438124</v>
      </c>
      <c r="AK196" s="81"/>
      <c r="AL196" s="81"/>
      <c r="AM196" s="81">
        <v>13995489.416809436</v>
      </c>
      <c r="AN196" s="81"/>
      <c r="AO196" s="81"/>
      <c r="AP196" s="82"/>
      <c r="AQ196" s="81">
        <v>2814</v>
      </c>
      <c r="AR196" s="81">
        <v>360</v>
      </c>
      <c r="AS196" s="81">
        <v>0</v>
      </c>
      <c r="AT196" s="81">
        <v>0</v>
      </c>
      <c r="AU196" s="81">
        <v>0</v>
      </c>
      <c r="AV196" s="81">
        <v>0</v>
      </c>
      <c r="AW196" s="81">
        <v>0</v>
      </c>
      <c r="AX196" s="82"/>
      <c r="AY196" s="81">
        <v>11962.799999999979</v>
      </c>
      <c r="AZ196" s="81">
        <v>16930.700000000012</v>
      </c>
      <c r="BA196" s="81">
        <v>0</v>
      </c>
      <c r="BB196" s="81">
        <v>0</v>
      </c>
      <c r="BC196" s="81">
        <v>0</v>
      </c>
      <c r="BD196" s="81">
        <v>0</v>
      </c>
      <c r="BE196" s="81">
        <v>0</v>
      </c>
      <c r="BF196" s="82"/>
      <c r="BG196" s="81">
        <v>0</v>
      </c>
      <c r="BH196" s="81">
        <v>0</v>
      </c>
      <c r="BI196" s="81">
        <v>107.28</v>
      </c>
      <c r="BJ196" s="81">
        <v>0</v>
      </c>
      <c r="BK196" s="81">
        <v>9.027000000000001</v>
      </c>
      <c r="BL196" s="81">
        <v>0</v>
      </c>
      <c r="BM196" s="82"/>
      <c r="BN196" s="81">
        <v>0</v>
      </c>
      <c r="BO196" s="81">
        <v>0</v>
      </c>
      <c r="BP196" s="81">
        <v>5</v>
      </c>
      <c r="BQ196" s="81">
        <v>0</v>
      </c>
      <c r="BR196" s="81">
        <v>2</v>
      </c>
      <c r="BS196" s="81">
        <v>0</v>
      </c>
      <c r="BT196"/>
      <c r="BU196" s="80">
        <v>116.307</v>
      </c>
      <c r="BV196" s="80">
        <v>0</v>
      </c>
      <c r="BW196" s="80">
        <v>0</v>
      </c>
      <c r="BX196" s="80">
        <v>0</v>
      </c>
      <c r="BY196" s="80">
        <v>0</v>
      </c>
      <c r="BZ196" s="80">
        <v>0</v>
      </c>
      <c r="CA196" s="80">
        <v>0</v>
      </c>
      <c r="CB196" s="80">
        <v>0</v>
      </c>
      <c r="CC196" s="80">
        <v>0</v>
      </c>
    </row>
    <row r="197" spans="1:81">
      <c r="A197" s="80" t="s">
        <v>1866</v>
      </c>
      <c r="B197" s="80">
        <v>170</v>
      </c>
      <c r="C197" s="80">
        <v>18</v>
      </c>
      <c r="D197" s="80">
        <v>10</v>
      </c>
      <c r="E197" s="80">
        <v>2021</v>
      </c>
      <c r="F197" s="80" t="s">
        <v>75</v>
      </c>
      <c r="G197" s="174" t="s">
        <v>1848</v>
      </c>
      <c r="H197" s="80" t="s">
        <v>1849</v>
      </c>
      <c r="I197" s="177"/>
      <c r="J197" s="81">
        <v>520.28401591884574</v>
      </c>
      <c r="K197" s="81">
        <v>2.6840066481250635</v>
      </c>
      <c r="L197" s="81">
        <v>5.8568407493160706</v>
      </c>
      <c r="M197" s="81">
        <v>100.83392203665004</v>
      </c>
      <c r="N197" s="81">
        <v>154.76047099502588</v>
      </c>
      <c r="O197" s="81">
        <v>77.643391041326822</v>
      </c>
      <c r="P197" s="81">
        <v>40.030385867051884</v>
      </c>
      <c r="Q197" s="81">
        <v>6.3231332176617974</v>
      </c>
      <c r="R197" s="81">
        <v>0</v>
      </c>
      <c r="S197" s="81">
        <v>6.5650127258889608</v>
      </c>
      <c r="T197" s="82"/>
      <c r="U197" s="81">
        <v>31478834</v>
      </c>
      <c r="V197" s="81">
        <v>1161</v>
      </c>
      <c r="W197" s="81">
        <v>143</v>
      </c>
      <c r="X197" s="81">
        <v>24468</v>
      </c>
      <c r="Y197" s="81">
        <v>49550</v>
      </c>
      <c r="Z197" s="81">
        <v>57129</v>
      </c>
      <c r="AA197" s="81">
        <v>8807</v>
      </c>
      <c r="AB197" s="81">
        <v>105967</v>
      </c>
      <c r="AC197" s="81">
        <v>0</v>
      </c>
      <c r="AD197" s="81">
        <v>6.5650127258889608</v>
      </c>
      <c r="AE197" s="82"/>
      <c r="AF197" s="81">
        <v>318429941.20373827</v>
      </c>
      <c r="AG197" s="81">
        <v>1907938.7846525251</v>
      </c>
      <c r="AH197" s="81">
        <v>1021248.8651382938</v>
      </c>
      <c r="AI197" s="81">
        <v>166529008.99218377</v>
      </c>
      <c r="AJ197" s="81">
        <v>224265208.55885497</v>
      </c>
      <c r="AK197" s="81">
        <v>0</v>
      </c>
      <c r="AL197" s="81">
        <v>0</v>
      </c>
      <c r="AM197" s="81">
        <v>13909640.399329452</v>
      </c>
      <c r="AN197" s="81">
        <v>0</v>
      </c>
      <c r="AO197" s="81">
        <v>0</v>
      </c>
      <c r="AP197" s="82"/>
      <c r="AQ197" s="81">
        <v>2952</v>
      </c>
      <c r="AR197" s="81">
        <v>367</v>
      </c>
      <c r="AS197" s="81">
        <v>0</v>
      </c>
      <c r="AT197" s="81">
        <v>0</v>
      </c>
      <c r="AU197" s="81">
        <v>0</v>
      </c>
      <c r="AV197" s="81">
        <v>0</v>
      </c>
      <c r="AW197" s="81"/>
      <c r="AX197" s="82"/>
      <c r="AY197" s="81">
        <v>12786.19999999997</v>
      </c>
      <c r="AZ197" s="81">
        <v>17871.700000000012</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1867</v>
      </c>
      <c r="B198" s="80">
        <v>170</v>
      </c>
      <c r="C198" s="80">
        <v>19</v>
      </c>
      <c r="D198" s="80">
        <v>10</v>
      </c>
      <c r="E198" s="80">
        <v>2022</v>
      </c>
      <c r="F198" s="80" t="s">
        <v>568</v>
      </c>
      <c r="G198" s="174" t="s">
        <v>1848</v>
      </c>
      <c r="H198" s="80" t="s">
        <v>1849</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3171</v>
      </c>
      <c r="AR198" s="81">
        <v>379</v>
      </c>
      <c r="AS198" s="81">
        <v>0</v>
      </c>
      <c r="AT198" s="81">
        <v>0</v>
      </c>
      <c r="AU198" s="81">
        <v>0</v>
      </c>
      <c r="AV198" s="81">
        <v>0</v>
      </c>
      <c r="AW198" s="81"/>
      <c r="AX198" s="82"/>
      <c r="AY198" s="81">
        <v>14076.399999999951</v>
      </c>
      <c r="AZ198" s="81">
        <v>18405.200000000008</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1868</v>
      </c>
      <c r="B199" s="80">
        <v>120</v>
      </c>
      <c r="C199" s="80">
        <v>1</v>
      </c>
      <c r="D199" s="80">
        <v>8</v>
      </c>
      <c r="E199" s="80">
        <v>1990</v>
      </c>
      <c r="F199" s="80" t="s">
        <v>562</v>
      </c>
      <c r="G199" s="80" t="s">
        <v>1869</v>
      </c>
      <c r="H199" s="80" t="s">
        <v>1870</v>
      </c>
      <c r="I199" s="177"/>
      <c r="J199" s="81">
        <v>1954.8705925546678</v>
      </c>
      <c r="K199" s="81">
        <v>16.201495891270923</v>
      </c>
      <c r="L199" s="81">
        <v>36.178983780473381</v>
      </c>
      <c r="M199" s="81">
        <v>65.320790857851264</v>
      </c>
      <c r="N199" s="81">
        <v>84.476070183429556</v>
      </c>
      <c r="O199" s="81">
        <v>75.495057574228028</v>
      </c>
      <c r="P199" s="81">
        <v>129.12095390255473</v>
      </c>
      <c r="Q199" s="81">
        <v>7.0982211356143603</v>
      </c>
      <c r="R199" s="81">
        <v>27.529786080947094</v>
      </c>
      <c r="S199" s="81">
        <v>7.3235621401891056</v>
      </c>
      <c r="T199" s="82"/>
      <c r="U199" s="81">
        <v>50337646</v>
      </c>
      <c r="V199" s="81">
        <v>5482</v>
      </c>
      <c r="W199" s="81">
        <v>408</v>
      </c>
      <c r="X199" s="81">
        <v>25627</v>
      </c>
      <c r="Y199" s="81">
        <v>36681</v>
      </c>
      <c r="Z199" s="81">
        <v>31052</v>
      </c>
      <c r="AA199" s="81">
        <v>31352</v>
      </c>
      <c r="AB199" s="81">
        <v>115251</v>
      </c>
      <c r="AC199" s="81">
        <v>4768208.5</v>
      </c>
      <c r="AD199" s="81">
        <v>7.3235621401891056</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1871</v>
      </c>
      <c r="B200" s="80">
        <v>121</v>
      </c>
      <c r="C200" s="80">
        <v>2</v>
      </c>
      <c r="D200" s="80">
        <v>8</v>
      </c>
      <c r="E200" s="80">
        <v>2005</v>
      </c>
      <c r="F200" s="80" t="s">
        <v>565</v>
      </c>
      <c r="G200" s="80" t="s">
        <v>1869</v>
      </c>
      <c r="H200" s="80" t="s">
        <v>1870</v>
      </c>
      <c r="I200" s="177"/>
      <c r="J200" s="81">
        <v>2167.9004661410881</v>
      </c>
      <c r="K200" s="81">
        <v>9.4434868830480152</v>
      </c>
      <c r="L200" s="81">
        <v>29.494460812663821</v>
      </c>
      <c r="M200" s="81">
        <v>108.88287510122333</v>
      </c>
      <c r="N200" s="81">
        <v>143.01479642681952</v>
      </c>
      <c r="O200" s="81">
        <v>124.97529904118181</v>
      </c>
      <c r="P200" s="81">
        <v>126.46585856355262</v>
      </c>
      <c r="Q200" s="81">
        <v>6.8455466074149482</v>
      </c>
      <c r="R200" s="81">
        <v>29.977793139679406</v>
      </c>
      <c r="S200" s="81">
        <v>13.812925856</v>
      </c>
      <c r="T200" s="82"/>
      <c r="U200" s="81">
        <v>67757896</v>
      </c>
      <c r="V200" s="81">
        <v>4304</v>
      </c>
      <c r="W200" s="81">
        <v>347</v>
      </c>
      <c r="X200" s="81">
        <v>24448</v>
      </c>
      <c r="Y200" s="81">
        <v>46263</v>
      </c>
      <c r="Z200" s="81">
        <v>59484</v>
      </c>
      <c r="AA200" s="81">
        <v>25149</v>
      </c>
      <c r="AB200" s="81">
        <v>116194</v>
      </c>
      <c r="AC200" s="81">
        <v>5300952</v>
      </c>
      <c r="AD200" s="81">
        <v>13.812925856</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1872</v>
      </c>
      <c r="B201" s="80">
        <v>122</v>
      </c>
      <c r="C201" s="80">
        <v>3</v>
      </c>
      <c r="D201" s="80">
        <v>8</v>
      </c>
      <c r="E201" s="80">
        <v>2006</v>
      </c>
      <c r="F201" s="80" t="s">
        <v>566</v>
      </c>
      <c r="G201" s="80" t="s">
        <v>1869</v>
      </c>
      <c r="H201" s="80" t="s">
        <v>1870</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1873</v>
      </c>
      <c r="B202" s="80">
        <v>123</v>
      </c>
      <c r="C202" s="80">
        <v>4</v>
      </c>
      <c r="D202" s="80">
        <v>8</v>
      </c>
      <c r="E202" s="80">
        <v>2007</v>
      </c>
      <c r="F202" s="80" t="s">
        <v>567</v>
      </c>
      <c r="G202" s="80" t="s">
        <v>1869</v>
      </c>
      <c r="H202" s="80" t="s">
        <v>1870</v>
      </c>
      <c r="I202" s="177"/>
      <c r="J202" s="81">
        <v>2198.8632339208289</v>
      </c>
      <c r="K202" s="81">
        <v>9.1835712221580224</v>
      </c>
      <c r="L202" s="81">
        <v>36.395528708686705</v>
      </c>
      <c r="M202" s="81">
        <v>113.88555269235023</v>
      </c>
      <c r="N202" s="81">
        <v>146.11958386023611</v>
      </c>
      <c r="O202" s="81">
        <v>122.78308544424091</v>
      </c>
      <c r="P202" s="81">
        <v>123.58244063279477</v>
      </c>
      <c r="Q202" s="81">
        <v>7.1709355264066614</v>
      </c>
      <c r="R202" s="81">
        <v>28.969118363062304</v>
      </c>
      <c r="S202" s="81">
        <v>10.515095047799999</v>
      </c>
      <c r="T202" s="82"/>
      <c r="U202" s="81">
        <v>88804781</v>
      </c>
      <c r="V202" s="81">
        <v>4132</v>
      </c>
      <c r="W202" s="81">
        <v>411</v>
      </c>
      <c r="X202" s="81">
        <v>28894</v>
      </c>
      <c r="Y202" s="81">
        <v>47036</v>
      </c>
      <c r="Z202" s="81">
        <v>60752</v>
      </c>
      <c r="AA202" s="81">
        <v>24201</v>
      </c>
      <c r="AB202" s="81">
        <v>115280</v>
      </c>
      <c r="AC202" s="81">
        <v>5269569</v>
      </c>
      <c r="AD202" s="81">
        <v>10.515095047799999</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1874</v>
      </c>
      <c r="B203" s="80">
        <v>124</v>
      </c>
      <c r="C203" s="80">
        <v>5</v>
      </c>
      <c r="D203" s="80">
        <v>8</v>
      </c>
      <c r="E203" s="80">
        <v>2008</v>
      </c>
      <c r="F203" s="80" t="s">
        <v>84</v>
      </c>
      <c r="G203" s="80" t="s">
        <v>1869</v>
      </c>
      <c r="H203" s="80" t="s">
        <v>1870</v>
      </c>
      <c r="I203" s="177"/>
      <c r="J203" s="81">
        <v>1940.8420355408414</v>
      </c>
      <c r="K203" s="81">
        <v>6.7966721920319815</v>
      </c>
      <c r="L203" s="81">
        <v>31.60065698862762</v>
      </c>
      <c r="M203" s="81">
        <v>121.05870928784056</v>
      </c>
      <c r="N203" s="81">
        <v>155.35889296788457</v>
      </c>
      <c r="O203" s="81">
        <v>119.53156916036798</v>
      </c>
      <c r="P203" s="81">
        <v>120.62602379742556</v>
      </c>
      <c r="Q203" s="81">
        <v>7.0247742518606628</v>
      </c>
      <c r="R203" s="81">
        <v>29.531153101042221</v>
      </c>
      <c r="S203" s="81">
        <v>11.822335912000002</v>
      </c>
      <c r="T203" s="82"/>
      <c r="U203" s="81">
        <v>85098413</v>
      </c>
      <c r="V203" s="81">
        <v>4132</v>
      </c>
      <c r="W203" s="81">
        <v>411</v>
      </c>
      <c r="X203" s="81">
        <v>28894</v>
      </c>
      <c r="Y203" s="81">
        <v>47379</v>
      </c>
      <c r="Z203" s="81">
        <v>61219</v>
      </c>
      <c r="AA203" s="81">
        <v>23649</v>
      </c>
      <c r="AB203" s="81">
        <v>114786</v>
      </c>
      <c r="AC203" s="81">
        <v>5578028.5</v>
      </c>
      <c r="AD203" s="81">
        <v>11.822335912000002</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1875</v>
      </c>
      <c r="B204" s="80">
        <v>125</v>
      </c>
      <c r="C204" s="80">
        <v>6</v>
      </c>
      <c r="D204" s="80">
        <v>8</v>
      </c>
      <c r="E204" s="80">
        <v>2009</v>
      </c>
      <c r="F204" s="80" t="s">
        <v>85</v>
      </c>
      <c r="G204" s="80" t="s">
        <v>1869</v>
      </c>
      <c r="H204" s="80" t="s">
        <v>1870</v>
      </c>
      <c r="I204" s="177"/>
      <c r="J204" s="81">
        <v>1807.1750163855643</v>
      </c>
      <c r="K204" s="81">
        <v>8.0997508203839459</v>
      </c>
      <c r="L204" s="81">
        <v>52.414690489668544</v>
      </c>
      <c r="M204" s="81">
        <v>134.68285085884077</v>
      </c>
      <c r="N204" s="81">
        <v>144.99408298272513</v>
      </c>
      <c r="O204" s="81">
        <v>122.27302392267795</v>
      </c>
      <c r="P204" s="81">
        <v>114.84091228685158</v>
      </c>
      <c r="Q204" s="81">
        <v>6.6911779316676041</v>
      </c>
      <c r="R204" s="81">
        <v>28.376243610493344</v>
      </c>
      <c r="S204" s="81">
        <v>11.594021488780001</v>
      </c>
      <c r="T204" s="82"/>
      <c r="U204" s="81">
        <v>67781102</v>
      </c>
      <c r="V204" s="81">
        <v>4449</v>
      </c>
      <c r="W204" s="81">
        <v>816</v>
      </c>
      <c r="X204" s="81">
        <v>31861</v>
      </c>
      <c r="Y204" s="81">
        <v>47951</v>
      </c>
      <c r="Z204" s="81">
        <v>61812</v>
      </c>
      <c r="AA204" s="81">
        <v>23114</v>
      </c>
      <c r="AB204" s="81">
        <v>114775</v>
      </c>
      <c r="AC204" s="81">
        <v>5228994.5</v>
      </c>
      <c r="AD204" s="81">
        <v>11.594021488780001</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731.75199999999995</v>
      </c>
      <c r="BJ204" s="81">
        <v>268.58699999999999</v>
      </c>
      <c r="BK204" s="81">
        <v>16.609000000000002</v>
      </c>
      <c r="BL204" s="81">
        <v>0</v>
      </c>
      <c r="BM204" s="82"/>
      <c r="BN204" s="81">
        <v>0</v>
      </c>
      <c r="BO204" s="81">
        <v>0</v>
      </c>
      <c r="BP204" s="81">
        <v>20</v>
      </c>
      <c r="BQ204" s="81">
        <v>2</v>
      </c>
      <c r="BR204" s="81">
        <v>3</v>
      </c>
      <c r="BS204" s="81">
        <v>0</v>
      </c>
      <c r="BT204"/>
      <c r="BU204" s="80"/>
      <c r="BV204" s="80"/>
      <c r="BW204" s="80"/>
      <c r="BX204" s="80"/>
      <c r="BY204" s="80"/>
      <c r="BZ204" s="80"/>
      <c r="CA204" s="80"/>
      <c r="CB204" s="80"/>
      <c r="CC204" s="80"/>
    </row>
    <row r="205" spans="1:81">
      <c r="A205" s="80" t="s">
        <v>1876</v>
      </c>
      <c r="B205" s="80">
        <v>126</v>
      </c>
      <c r="C205" s="80">
        <v>7</v>
      </c>
      <c r="D205" s="80">
        <v>8</v>
      </c>
      <c r="E205" s="80">
        <v>2010</v>
      </c>
      <c r="F205" s="80" t="s">
        <v>86</v>
      </c>
      <c r="G205" s="80" t="s">
        <v>1869</v>
      </c>
      <c r="H205" s="80" t="s">
        <v>1870</v>
      </c>
      <c r="I205" s="177"/>
      <c r="J205" s="81">
        <v>1965.6822681729395</v>
      </c>
      <c r="K205" s="81">
        <v>7.8126251088490761</v>
      </c>
      <c r="L205" s="81">
        <v>48.830190664944453</v>
      </c>
      <c r="M205" s="81">
        <v>120.24626642767686</v>
      </c>
      <c r="N205" s="81">
        <v>132.23782959360744</v>
      </c>
      <c r="O205" s="81">
        <v>122.74316467571845</v>
      </c>
      <c r="P205" s="81">
        <v>115.77466070587805</v>
      </c>
      <c r="Q205" s="81">
        <v>6.9602416976095407</v>
      </c>
      <c r="R205" s="81">
        <v>39.714484652394752</v>
      </c>
      <c r="S205" s="81">
        <v>11.486186357799999</v>
      </c>
      <c r="T205" s="82"/>
      <c r="U205" s="81">
        <v>81137131</v>
      </c>
      <c r="V205" s="81">
        <v>4449</v>
      </c>
      <c r="W205" s="81">
        <v>816</v>
      </c>
      <c r="X205" s="81">
        <v>31861</v>
      </c>
      <c r="Y205" s="81">
        <v>48242</v>
      </c>
      <c r="Z205" s="81">
        <v>62338</v>
      </c>
      <c r="AA205" s="81">
        <v>22720</v>
      </c>
      <c r="AB205" s="81">
        <v>114400</v>
      </c>
      <c r="AC205" s="81">
        <v>6935283.5</v>
      </c>
      <c r="AD205" s="81">
        <v>11.486186357799999</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921.88300000000004</v>
      </c>
      <c r="BJ205" s="81">
        <v>260.05399999999997</v>
      </c>
      <c r="BK205" s="81">
        <v>18.371000000000002</v>
      </c>
      <c r="BL205" s="81">
        <v>0</v>
      </c>
      <c r="BM205" s="82"/>
      <c r="BN205" s="81">
        <v>0</v>
      </c>
      <c r="BO205" s="81">
        <v>0</v>
      </c>
      <c r="BP205" s="81">
        <v>21</v>
      </c>
      <c r="BQ205" s="81">
        <v>2</v>
      </c>
      <c r="BR205" s="81">
        <v>3</v>
      </c>
      <c r="BS205" s="81">
        <v>0</v>
      </c>
      <c r="BT205"/>
      <c r="BU205" s="80">
        <v>1136.43</v>
      </c>
      <c r="BV205" s="80">
        <v>0</v>
      </c>
      <c r="BW205" s="80">
        <v>0</v>
      </c>
      <c r="BX205" s="80">
        <v>0</v>
      </c>
      <c r="BY205" s="80">
        <v>0</v>
      </c>
      <c r="BZ205" s="80">
        <v>0</v>
      </c>
      <c r="CA205" s="80">
        <v>42.008000000000003</v>
      </c>
      <c r="CB205" s="80">
        <v>21.87</v>
      </c>
      <c r="CC205" s="80">
        <v>0</v>
      </c>
    </row>
    <row r="206" spans="1:81">
      <c r="A206" s="80" t="s">
        <v>1877</v>
      </c>
      <c r="B206" s="80">
        <v>127</v>
      </c>
      <c r="C206" s="80">
        <v>8</v>
      </c>
      <c r="D206" s="80">
        <v>8</v>
      </c>
      <c r="E206" s="80">
        <v>2011</v>
      </c>
      <c r="F206" s="80" t="s">
        <v>87</v>
      </c>
      <c r="G206" s="80" t="s">
        <v>1869</v>
      </c>
      <c r="H206" s="80" t="s">
        <v>1870</v>
      </c>
      <c r="I206" s="177"/>
      <c r="J206" s="81">
        <v>2284.3094321125177</v>
      </c>
      <c r="K206" s="81">
        <v>11.233276155319848</v>
      </c>
      <c r="L206" s="81">
        <v>39.133197338015805</v>
      </c>
      <c r="M206" s="81">
        <v>166.87211611355082</v>
      </c>
      <c r="N206" s="81">
        <v>190.41697092407762</v>
      </c>
      <c r="O206" s="81">
        <v>122.12013731315606</v>
      </c>
      <c r="P206" s="81">
        <v>110.78606614008243</v>
      </c>
      <c r="Q206" s="81">
        <v>8.0032754871669898</v>
      </c>
      <c r="R206" s="81">
        <v>44.886613140200829</v>
      </c>
      <c r="S206" s="81">
        <v>16.663594336479999</v>
      </c>
      <c r="T206" s="82"/>
      <c r="U206" s="81">
        <v>88772410</v>
      </c>
      <c r="V206" s="81">
        <v>4449</v>
      </c>
      <c r="W206" s="81">
        <v>816</v>
      </c>
      <c r="X206" s="81">
        <v>31861</v>
      </c>
      <c r="Y206" s="81">
        <v>48527</v>
      </c>
      <c r="Z206" s="81">
        <v>63369</v>
      </c>
      <c r="AA206" s="81">
        <v>22388</v>
      </c>
      <c r="AB206" s="81">
        <v>114042</v>
      </c>
      <c r="AC206" s="81">
        <v>7825521</v>
      </c>
      <c r="AD206" s="81">
        <v>16.663594336479999</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841.35599999999999</v>
      </c>
      <c r="BJ206" s="81">
        <v>296.09399999999999</v>
      </c>
      <c r="BK206" s="81">
        <v>14.517000000000001</v>
      </c>
      <c r="BL206" s="81">
        <v>0</v>
      </c>
      <c r="BM206" s="82"/>
      <c r="BN206" s="81">
        <v>0</v>
      </c>
      <c r="BO206" s="81">
        <v>0</v>
      </c>
      <c r="BP206" s="81">
        <v>26</v>
      </c>
      <c r="BQ206" s="81">
        <v>2</v>
      </c>
      <c r="BR206" s="81">
        <v>3</v>
      </c>
      <c r="BS206" s="81">
        <v>0</v>
      </c>
      <c r="BT206"/>
      <c r="BU206" s="80">
        <v>1086.1379999999999</v>
      </c>
      <c r="BV206" s="80">
        <v>0</v>
      </c>
      <c r="BW206" s="80">
        <v>0</v>
      </c>
      <c r="BX206" s="80">
        <v>0</v>
      </c>
      <c r="BY206" s="80">
        <v>8.0020000000000007</v>
      </c>
      <c r="BZ206" s="80">
        <v>0</v>
      </c>
      <c r="CA206" s="80">
        <v>36.869</v>
      </c>
      <c r="CB206" s="80">
        <v>20.957999999999998</v>
      </c>
      <c r="CC206" s="80">
        <v>0</v>
      </c>
    </row>
    <row r="207" spans="1:81">
      <c r="A207" s="80" t="s">
        <v>1878</v>
      </c>
      <c r="B207" s="80">
        <v>128</v>
      </c>
      <c r="C207" s="80">
        <v>9</v>
      </c>
      <c r="D207" s="80">
        <v>8</v>
      </c>
      <c r="E207" s="80">
        <v>2012</v>
      </c>
      <c r="F207" s="80" t="s">
        <v>88</v>
      </c>
      <c r="G207" s="80" t="s">
        <v>1869</v>
      </c>
      <c r="H207" s="80" t="s">
        <v>1870</v>
      </c>
      <c r="I207" s="177"/>
      <c r="J207" s="81">
        <v>2904.3480118982661</v>
      </c>
      <c r="K207" s="81">
        <v>11.305336956507906</v>
      </c>
      <c r="L207" s="81">
        <v>38.893294704759739</v>
      </c>
      <c r="M207" s="81">
        <v>187.11411899519646</v>
      </c>
      <c r="N207" s="81">
        <v>220.56028636456756</v>
      </c>
      <c r="O207" s="81">
        <v>122.11895565664472</v>
      </c>
      <c r="P207" s="81">
        <v>109.99806277401653</v>
      </c>
      <c r="Q207" s="81">
        <v>8.7064233473850141</v>
      </c>
      <c r="R207" s="81">
        <v>43.063108863090008</v>
      </c>
      <c r="S207" s="81">
        <v>12.71270342069</v>
      </c>
      <c r="T207" s="82"/>
      <c r="U207" s="81">
        <v>88599347</v>
      </c>
      <c r="V207" s="81">
        <v>4449</v>
      </c>
      <c r="W207" s="81">
        <v>816</v>
      </c>
      <c r="X207" s="81">
        <v>31861</v>
      </c>
      <c r="Y207" s="81">
        <v>49435</v>
      </c>
      <c r="Z207" s="81">
        <v>63871</v>
      </c>
      <c r="AA207" s="81">
        <v>22103</v>
      </c>
      <c r="AB207" s="81">
        <v>114187</v>
      </c>
      <c r="AC207" s="81">
        <v>7313158.5</v>
      </c>
      <c r="AD207" s="81">
        <v>12.71270342069</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1045.0940000000001</v>
      </c>
      <c r="BJ207" s="81">
        <v>302.03300000000002</v>
      </c>
      <c r="BK207" s="81">
        <v>19.269000000000002</v>
      </c>
      <c r="BL207" s="81">
        <v>0</v>
      </c>
      <c r="BM207" s="82"/>
      <c r="BN207" s="81">
        <v>0</v>
      </c>
      <c r="BO207" s="81">
        <v>0</v>
      </c>
      <c r="BP207" s="81">
        <v>27</v>
      </c>
      <c r="BQ207" s="81">
        <v>2</v>
      </c>
      <c r="BR207" s="81">
        <v>3</v>
      </c>
      <c r="BS207" s="81">
        <v>0</v>
      </c>
      <c r="BT207"/>
      <c r="BU207" s="80">
        <v>1312.9480000000001</v>
      </c>
      <c r="BV207" s="80">
        <v>0</v>
      </c>
      <c r="BW207" s="80">
        <v>0</v>
      </c>
      <c r="BX207" s="80">
        <v>0</v>
      </c>
      <c r="BY207" s="80">
        <v>5.3</v>
      </c>
      <c r="BZ207" s="80">
        <v>0</v>
      </c>
      <c r="CA207" s="80">
        <v>30.649000000000001</v>
      </c>
      <c r="CB207" s="80">
        <v>17.498999999999999</v>
      </c>
      <c r="CC207" s="80">
        <v>0</v>
      </c>
    </row>
    <row r="208" spans="1:81">
      <c r="A208" s="80" t="s">
        <v>1879</v>
      </c>
      <c r="B208" s="80">
        <v>129</v>
      </c>
      <c r="C208" s="80">
        <v>10</v>
      </c>
      <c r="D208" s="80">
        <v>8</v>
      </c>
      <c r="E208" s="80">
        <v>2013</v>
      </c>
      <c r="F208" s="80" t="s">
        <v>89</v>
      </c>
      <c r="G208" s="80" t="s">
        <v>1869</v>
      </c>
      <c r="H208" s="80" t="s">
        <v>1870</v>
      </c>
      <c r="I208" s="177"/>
      <c r="J208" s="81">
        <v>2369.0925806368914</v>
      </c>
      <c r="K208" s="81">
        <v>9.4227766166196698</v>
      </c>
      <c r="L208" s="81">
        <v>40.200231975601071</v>
      </c>
      <c r="M208" s="81">
        <v>190.00553951765673</v>
      </c>
      <c r="N208" s="81">
        <v>231.10531447027998</v>
      </c>
      <c r="O208" s="81">
        <v>118.41504653752479</v>
      </c>
      <c r="P208" s="81">
        <v>109.66821445361006</v>
      </c>
      <c r="Q208" s="81">
        <v>8.8032146950043284</v>
      </c>
      <c r="R208" s="81">
        <v>35.28557424578613</v>
      </c>
      <c r="S208" s="81">
        <v>16.0468245896</v>
      </c>
      <c r="T208" s="82"/>
      <c r="U208" s="81">
        <v>79957119</v>
      </c>
      <c r="V208" s="81">
        <v>4449</v>
      </c>
      <c r="W208" s="81">
        <v>816</v>
      </c>
      <c r="X208" s="81">
        <v>31861</v>
      </c>
      <c r="Y208" s="81">
        <v>49518</v>
      </c>
      <c r="Z208" s="81">
        <v>64699</v>
      </c>
      <c r="AA208" s="81">
        <v>21954</v>
      </c>
      <c r="AB208" s="81">
        <v>113801</v>
      </c>
      <c r="AC208" s="81">
        <v>5849353.5</v>
      </c>
      <c r="AD208" s="81">
        <v>16.0468245896</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976.17</v>
      </c>
      <c r="BJ208" s="81">
        <v>272.70800000000003</v>
      </c>
      <c r="BK208" s="81">
        <v>36.64</v>
      </c>
      <c r="BL208" s="81">
        <v>0</v>
      </c>
      <c r="BM208" s="82"/>
      <c r="BN208" s="81">
        <v>0</v>
      </c>
      <c r="BO208" s="81">
        <v>0</v>
      </c>
      <c r="BP208" s="81">
        <v>25</v>
      </c>
      <c r="BQ208" s="81">
        <v>2</v>
      </c>
      <c r="BR208" s="81">
        <v>3</v>
      </c>
      <c r="BS208" s="81">
        <v>0</v>
      </c>
      <c r="BT208"/>
      <c r="BU208" s="80">
        <v>1210.645</v>
      </c>
      <c r="BV208" s="80">
        <v>13.781000000000001</v>
      </c>
      <c r="BW208" s="80">
        <v>0</v>
      </c>
      <c r="BX208" s="80">
        <v>0</v>
      </c>
      <c r="BY208" s="80">
        <v>7.4210000000000003</v>
      </c>
      <c r="BZ208" s="80">
        <v>0</v>
      </c>
      <c r="CA208" s="80">
        <v>36.609000000000002</v>
      </c>
      <c r="CB208" s="80">
        <v>17.062000000000001</v>
      </c>
      <c r="CC208" s="80">
        <v>0</v>
      </c>
    </row>
    <row r="209" spans="1:81">
      <c r="A209" s="80" t="s">
        <v>1880</v>
      </c>
      <c r="B209" s="80">
        <v>130</v>
      </c>
      <c r="C209" s="80">
        <v>11</v>
      </c>
      <c r="D209" s="80">
        <v>8</v>
      </c>
      <c r="E209" s="80">
        <v>2014</v>
      </c>
      <c r="F209" s="80" t="s">
        <v>90</v>
      </c>
      <c r="G209" s="80" t="s">
        <v>1869</v>
      </c>
      <c r="H209" s="80" t="s">
        <v>1870</v>
      </c>
      <c r="I209" s="177"/>
      <c r="J209" s="81">
        <v>2218.1132044260544</v>
      </c>
      <c r="K209" s="81">
        <v>9.6667981908072971</v>
      </c>
      <c r="L209" s="81">
        <v>38.251964064854263</v>
      </c>
      <c r="M209" s="81">
        <v>179.619965532013</v>
      </c>
      <c r="N209" s="81">
        <v>213.25605060212584</v>
      </c>
      <c r="O209" s="81">
        <v>113.44376795495128</v>
      </c>
      <c r="P209" s="81">
        <v>109.61094001932041</v>
      </c>
      <c r="Q209" s="81">
        <v>8.3837939158636825</v>
      </c>
      <c r="R209" s="81">
        <v>35.174970951021187</v>
      </c>
      <c r="S209" s="81">
        <v>14.757680094560003</v>
      </c>
      <c r="T209" s="82"/>
      <c r="U209" s="81">
        <v>85934343</v>
      </c>
      <c r="V209" s="81">
        <v>3855</v>
      </c>
      <c r="W209" s="81">
        <v>662</v>
      </c>
      <c r="X209" s="81">
        <v>31408</v>
      </c>
      <c r="Y209" s="81">
        <v>49764</v>
      </c>
      <c r="Z209" s="81">
        <v>65281</v>
      </c>
      <c r="AA209" s="81">
        <v>21829</v>
      </c>
      <c r="AB209" s="81">
        <v>112959</v>
      </c>
      <c r="AC209" s="81">
        <v>5849353.5</v>
      </c>
      <c r="AD209" s="81">
        <v>14.757680094560003</v>
      </c>
      <c r="AE209" s="82"/>
      <c r="AF209" s="81">
        <v>1033553908.4106131</v>
      </c>
      <c r="AG209" s="81">
        <v>7413197.848950997</v>
      </c>
      <c r="AH209" s="81">
        <v>8855439.244609097</v>
      </c>
      <c r="AI209" s="81">
        <v>184020376.13196445</v>
      </c>
      <c r="AJ209" s="81">
        <v>267578282.60031581</v>
      </c>
      <c r="AK209" s="81">
        <v>0</v>
      </c>
      <c r="AL209" s="81">
        <v>0</v>
      </c>
      <c r="AM209" s="81">
        <v>15507582.729380483</v>
      </c>
      <c r="AN209" s="81">
        <v>0</v>
      </c>
      <c r="AO209" s="81">
        <v>0</v>
      </c>
      <c r="AP209" s="82"/>
      <c r="AQ209" s="81">
        <v>2711</v>
      </c>
      <c r="AR209" s="81">
        <v>606</v>
      </c>
      <c r="AS209" s="81">
        <v>0</v>
      </c>
      <c r="AT209" s="81">
        <v>0</v>
      </c>
      <c r="AU209" s="81">
        <v>0</v>
      </c>
      <c r="AV209" s="81">
        <v>0</v>
      </c>
      <c r="AW209" s="81" t="s">
        <v>564</v>
      </c>
      <c r="AX209" s="82"/>
      <c r="AY209" s="81">
        <v>11832.931</v>
      </c>
      <c r="AZ209" s="81">
        <v>81183.039999999994</v>
      </c>
      <c r="BA209" s="81">
        <v>0</v>
      </c>
      <c r="BB209" s="81">
        <v>0</v>
      </c>
      <c r="BC209" s="81">
        <v>0</v>
      </c>
      <c r="BD209" s="81">
        <v>0</v>
      </c>
      <c r="BE209" s="81" t="s">
        <v>564</v>
      </c>
      <c r="BF209" s="82"/>
      <c r="BG209" s="81">
        <v>0</v>
      </c>
      <c r="BH209" s="81">
        <v>0</v>
      </c>
      <c r="BI209" s="81">
        <v>1004.2380000000001</v>
      </c>
      <c r="BJ209" s="81">
        <v>312.22699999999998</v>
      </c>
      <c r="BK209" s="81">
        <v>35.887999999999998</v>
      </c>
      <c r="BL209" s="81">
        <v>0</v>
      </c>
      <c r="BM209" s="82"/>
      <c r="BN209" s="81">
        <v>0</v>
      </c>
      <c r="BO209" s="81">
        <v>0</v>
      </c>
      <c r="BP209" s="81">
        <v>26</v>
      </c>
      <c r="BQ209" s="81">
        <v>2</v>
      </c>
      <c r="BR209" s="81">
        <v>3</v>
      </c>
      <c r="BS209" s="81">
        <v>0</v>
      </c>
      <c r="BT209"/>
      <c r="BU209" s="80">
        <v>1283.105</v>
      </c>
      <c r="BV209" s="80">
        <v>12.481999999999999</v>
      </c>
      <c r="BW209" s="80">
        <v>0</v>
      </c>
      <c r="BX209" s="80">
        <v>0</v>
      </c>
      <c r="BY209" s="80">
        <v>8.6850000000000005</v>
      </c>
      <c r="BZ209" s="80">
        <v>0</v>
      </c>
      <c r="CA209" s="80">
        <v>39.814</v>
      </c>
      <c r="CB209" s="80">
        <v>8.2669999999999995</v>
      </c>
      <c r="CC209" s="80">
        <v>0</v>
      </c>
    </row>
    <row r="210" spans="1:81">
      <c r="A210" s="80" t="s">
        <v>1881</v>
      </c>
      <c r="B210" s="80">
        <v>131</v>
      </c>
      <c r="C210" s="80">
        <v>12</v>
      </c>
      <c r="D210" s="80">
        <v>8</v>
      </c>
      <c r="E210" s="80">
        <v>2015</v>
      </c>
      <c r="F210" s="80" t="s">
        <v>91</v>
      </c>
      <c r="G210" s="80" t="s">
        <v>1869</v>
      </c>
      <c r="H210" s="80" t="s">
        <v>1870</v>
      </c>
      <c r="I210" s="177"/>
      <c r="J210" s="81">
        <v>2612.0013607209225</v>
      </c>
      <c r="K210" s="81">
        <v>9.0750968691915546</v>
      </c>
      <c r="L210" s="81">
        <v>30.694837776960334</v>
      </c>
      <c r="M210" s="81">
        <v>168.76861018285894</v>
      </c>
      <c r="N210" s="81">
        <v>186.85247527819311</v>
      </c>
      <c r="O210" s="81">
        <v>112.81042608027053</v>
      </c>
      <c r="P210" s="81">
        <v>108.54136569420071</v>
      </c>
      <c r="Q210" s="81">
        <v>8.154350728854185</v>
      </c>
      <c r="R210" s="81">
        <v>39.053320824195701</v>
      </c>
      <c r="S210" s="81">
        <v>11.002630117380001</v>
      </c>
      <c r="T210" s="82"/>
      <c r="U210" s="81">
        <v>96334579</v>
      </c>
      <c r="V210" s="81">
        <v>3855</v>
      </c>
      <c r="W210" s="81">
        <v>662</v>
      </c>
      <c r="X210" s="81">
        <v>31408</v>
      </c>
      <c r="Y210" s="81">
        <v>50062</v>
      </c>
      <c r="Z210" s="81">
        <v>65542</v>
      </c>
      <c r="AA210" s="81">
        <v>21599</v>
      </c>
      <c r="AB210" s="81">
        <v>112230</v>
      </c>
      <c r="AC210" s="81">
        <v>6689943</v>
      </c>
      <c r="AD210" s="81">
        <v>11.002630117380001</v>
      </c>
      <c r="AE210" s="82"/>
      <c r="AF210" s="81">
        <v>1206420911.0542183</v>
      </c>
      <c r="AG210" s="81">
        <v>6527955.078840835</v>
      </c>
      <c r="AH210" s="81">
        <v>6420918.0760975378</v>
      </c>
      <c r="AI210" s="81">
        <v>184535931.99134997</v>
      </c>
      <c r="AJ210" s="81">
        <v>239254616.60580167</v>
      </c>
      <c r="AK210" s="81">
        <v>0</v>
      </c>
      <c r="AL210" s="81">
        <v>0</v>
      </c>
      <c r="AM210" s="81">
        <v>15380650.712856641</v>
      </c>
      <c r="AN210" s="81">
        <v>0</v>
      </c>
      <c r="AO210" s="81">
        <v>0</v>
      </c>
      <c r="AP210" s="82"/>
      <c r="AQ210" s="81">
        <v>2880</v>
      </c>
      <c r="AR210" s="81">
        <v>829</v>
      </c>
      <c r="AS210" s="81">
        <v>0</v>
      </c>
      <c r="AT210" s="81">
        <v>1</v>
      </c>
      <c r="AU210" s="81">
        <v>0</v>
      </c>
      <c r="AV210" s="81">
        <v>0</v>
      </c>
      <c r="AW210" s="81" t="s">
        <v>564</v>
      </c>
      <c r="AX210" s="82"/>
      <c r="AY210" s="81">
        <v>12738.338</v>
      </c>
      <c r="AZ210" s="81">
        <v>121368.65999999999</v>
      </c>
      <c r="BA210" s="81">
        <v>0</v>
      </c>
      <c r="BB210" s="81">
        <v>49.9</v>
      </c>
      <c r="BC210" s="81">
        <v>0</v>
      </c>
      <c r="BD210" s="81">
        <v>0</v>
      </c>
      <c r="BE210" s="81" t="s">
        <v>564</v>
      </c>
      <c r="BF210" s="82"/>
      <c r="BG210" s="81">
        <v>0</v>
      </c>
      <c r="BH210" s="81">
        <v>0</v>
      </c>
      <c r="BI210" s="81">
        <v>1129.5039999999999</v>
      </c>
      <c r="BJ210" s="81">
        <v>315.66300000000001</v>
      </c>
      <c r="BK210" s="81">
        <v>30.867000000000001</v>
      </c>
      <c r="BL210" s="81">
        <v>0</v>
      </c>
      <c r="BM210" s="82"/>
      <c r="BN210" s="81">
        <v>0</v>
      </c>
      <c r="BO210" s="81">
        <v>0</v>
      </c>
      <c r="BP210" s="81">
        <v>25</v>
      </c>
      <c r="BQ210" s="81">
        <v>2</v>
      </c>
      <c r="BR210" s="81">
        <v>3</v>
      </c>
      <c r="BS210" s="81">
        <v>0</v>
      </c>
      <c r="BT210"/>
      <c r="BU210" s="80">
        <v>1414.393</v>
      </c>
      <c r="BV210" s="80">
        <v>8.7859999999999996</v>
      </c>
      <c r="BW210" s="80">
        <v>0</v>
      </c>
      <c r="BX210" s="80">
        <v>0</v>
      </c>
      <c r="BY210" s="80">
        <v>8.3670000000000009</v>
      </c>
      <c r="BZ210" s="80">
        <v>0</v>
      </c>
      <c r="CA210" s="80">
        <v>32.805</v>
      </c>
      <c r="CB210" s="80">
        <v>7.5490000000000004</v>
      </c>
      <c r="CC210" s="80">
        <v>4.1340000000000003</v>
      </c>
    </row>
    <row r="211" spans="1:81">
      <c r="A211" s="80" t="s">
        <v>1882</v>
      </c>
      <c r="B211" s="80">
        <v>132</v>
      </c>
      <c r="C211" s="80">
        <v>13</v>
      </c>
      <c r="D211" s="80">
        <v>8</v>
      </c>
      <c r="E211" s="80">
        <v>2016</v>
      </c>
      <c r="F211" s="80" t="s">
        <v>92</v>
      </c>
      <c r="G211" s="80" t="s">
        <v>1869</v>
      </c>
      <c r="H211" s="80" t="s">
        <v>1870</v>
      </c>
      <c r="I211" s="177"/>
      <c r="J211" s="81">
        <v>1885.9110936289858</v>
      </c>
      <c r="K211" s="81">
        <v>8.4241309130314068</v>
      </c>
      <c r="L211" s="81">
        <v>30.681021090456699</v>
      </c>
      <c r="M211" s="81">
        <v>128.4672593176511</v>
      </c>
      <c r="N211" s="81">
        <v>157.72063739067832</v>
      </c>
      <c r="O211" s="81">
        <v>112.17334439786354</v>
      </c>
      <c r="P211" s="81">
        <v>106.01245387927082</v>
      </c>
      <c r="Q211" s="81">
        <v>7.8838763167349324</v>
      </c>
      <c r="R211" s="81">
        <v>37.733821375002165</v>
      </c>
      <c r="S211" s="81">
        <v>16.21854604416</v>
      </c>
      <c r="T211" s="82"/>
      <c r="U211" s="81">
        <v>71973293</v>
      </c>
      <c r="V211" s="81">
        <v>3855</v>
      </c>
      <c r="W211" s="81">
        <v>662</v>
      </c>
      <c r="X211" s="81">
        <v>31408</v>
      </c>
      <c r="Y211" s="81">
        <v>50332</v>
      </c>
      <c r="Z211" s="81">
        <v>65973</v>
      </c>
      <c r="AA211" s="81">
        <v>21819</v>
      </c>
      <c r="AB211" s="81">
        <v>111619</v>
      </c>
      <c r="AC211" s="81">
        <v>6444565.2587325517</v>
      </c>
      <c r="AD211" s="81">
        <v>16.21854604416</v>
      </c>
      <c r="AE211" s="82"/>
      <c r="AF211" s="81">
        <v>865616875.60525477</v>
      </c>
      <c r="AG211" s="81">
        <v>6352936.575224312</v>
      </c>
      <c r="AH211" s="81">
        <v>5212223.9400602616</v>
      </c>
      <c r="AI211" s="81">
        <v>185365901.918423</v>
      </c>
      <c r="AJ211" s="81">
        <v>249099058.0619005</v>
      </c>
      <c r="AK211" s="81">
        <v>0</v>
      </c>
      <c r="AL211" s="81">
        <v>0</v>
      </c>
      <c r="AM211" s="81">
        <v>15308799.928504361</v>
      </c>
      <c r="AN211" s="81">
        <v>0</v>
      </c>
      <c r="AO211" s="81">
        <v>0</v>
      </c>
      <c r="AP211" s="82"/>
      <c r="AQ211" s="81">
        <v>3068</v>
      </c>
      <c r="AR211" s="81">
        <v>937</v>
      </c>
      <c r="AS211" s="81">
        <v>0</v>
      </c>
      <c r="AT211" s="81">
        <v>1</v>
      </c>
      <c r="AU211" s="81">
        <v>0</v>
      </c>
      <c r="AV211" s="81">
        <v>0</v>
      </c>
      <c r="AW211" s="81" t="s">
        <v>564</v>
      </c>
      <c r="AX211" s="82"/>
      <c r="AY211" s="81">
        <v>13740.36</v>
      </c>
      <c r="AZ211" s="81">
        <v>127258.86</v>
      </c>
      <c r="BA211" s="81">
        <v>0</v>
      </c>
      <c r="BB211" s="81">
        <v>49.9</v>
      </c>
      <c r="BC211" s="81">
        <v>0</v>
      </c>
      <c r="BD211" s="81">
        <v>0</v>
      </c>
      <c r="BE211" s="81" t="s">
        <v>564</v>
      </c>
      <c r="BF211" s="82"/>
      <c r="BG211" s="81">
        <v>0</v>
      </c>
      <c r="BH211" s="81">
        <v>0</v>
      </c>
      <c r="BI211" s="81">
        <v>1138.453</v>
      </c>
      <c r="BJ211" s="81">
        <v>275.51100000000002</v>
      </c>
      <c r="BK211" s="81">
        <v>35.533000000000001</v>
      </c>
      <c r="BL211" s="81">
        <v>0</v>
      </c>
      <c r="BM211" s="82"/>
      <c r="BN211" s="81">
        <v>0</v>
      </c>
      <c r="BO211" s="81">
        <v>0</v>
      </c>
      <c r="BP211" s="81">
        <v>25</v>
      </c>
      <c r="BQ211" s="81">
        <v>2</v>
      </c>
      <c r="BR211" s="81">
        <v>3</v>
      </c>
      <c r="BS211" s="81">
        <v>0</v>
      </c>
      <c r="BT211"/>
      <c r="BU211" s="80">
        <v>1384.8340000000001</v>
      </c>
      <c r="BV211" s="80">
        <v>13.989000000000001</v>
      </c>
      <c r="BW211" s="80">
        <v>0</v>
      </c>
      <c r="BX211" s="80">
        <v>0</v>
      </c>
      <c r="BY211" s="80">
        <v>7.0750000000000002</v>
      </c>
      <c r="BZ211" s="80">
        <v>0</v>
      </c>
      <c r="CA211" s="80">
        <v>31.741</v>
      </c>
      <c r="CB211" s="80">
        <v>7.9080000000000004</v>
      </c>
      <c r="CC211" s="80">
        <v>3.95</v>
      </c>
    </row>
    <row r="212" spans="1:81">
      <c r="A212" s="80" t="s">
        <v>1883</v>
      </c>
      <c r="B212" s="80">
        <v>133</v>
      </c>
      <c r="C212" s="80">
        <v>14</v>
      </c>
      <c r="D212" s="80">
        <v>8</v>
      </c>
      <c r="E212" s="80">
        <v>2017</v>
      </c>
      <c r="F212" s="80" t="s">
        <v>71</v>
      </c>
      <c r="G212" s="80" t="s">
        <v>1869</v>
      </c>
      <c r="H212" s="80" t="s">
        <v>1870</v>
      </c>
      <c r="I212" s="177"/>
      <c r="J212" s="81">
        <v>1921.3973390076626</v>
      </c>
      <c r="K212" s="81">
        <v>8.4681128682222067</v>
      </c>
      <c r="L212" s="81">
        <v>28.091462941886217</v>
      </c>
      <c r="M212" s="81">
        <v>124.69450760988818</v>
      </c>
      <c r="N212" s="81">
        <v>168.76468089658141</v>
      </c>
      <c r="O212" s="81">
        <v>110.52357777276072</v>
      </c>
      <c r="P212" s="81">
        <v>104.47670092348329</v>
      </c>
      <c r="Q212" s="81">
        <v>7.5654590805492656</v>
      </c>
      <c r="R212" s="81">
        <v>36.567048313419882</v>
      </c>
      <c r="S212" s="81">
        <v>12.064139548799998</v>
      </c>
      <c r="T212" s="82"/>
      <c r="U212" s="81">
        <v>82515763</v>
      </c>
      <c r="V212" s="81">
        <v>3855</v>
      </c>
      <c r="W212" s="81">
        <v>662</v>
      </c>
      <c r="X212" s="81">
        <v>31408</v>
      </c>
      <c r="Y212" s="81">
        <v>50553</v>
      </c>
      <c r="Z212" s="81">
        <v>66081</v>
      </c>
      <c r="AA212" s="81">
        <v>21640</v>
      </c>
      <c r="AB212" s="81">
        <v>110767</v>
      </c>
      <c r="AC212" s="81">
        <v>6369211.4999999981</v>
      </c>
      <c r="AD212" s="81">
        <v>12.0641395488</v>
      </c>
      <c r="AE212" s="82"/>
      <c r="AF212" s="81">
        <v>855142205.98421502</v>
      </c>
      <c r="AG212" s="81">
        <v>6395643.6920642788</v>
      </c>
      <c r="AH212" s="81">
        <v>6084324.2062251447</v>
      </c>
      <c r="AI212" s="81">
        <v>181690840.94953299</v>
      </c>
      <c r="AJ212" s="81">
        <v>267768934.54800841</v>
      </c>
      <c r="AK212" s="81">
        <v>0</v>
      </c>
      <c r="AL212" s="81">
        <v>0</v>
      </c>
      <c r="AM212" s="81">
        <v>15215717.43792575</v>
      </c>
      <c r="AN212" s="81">
        <v>0</v>
      </c>
      <c r="AO212" s="81">
        <v>0</v>
      </c>
      <c r="AP212" s="82"/>
      <c r="AQ212" s="81">
        <v>3243</v>
      </c>
      <c r="AR212" s="81">
        <v>1034</v>
      </c>
      <c r="AS212" s="81">
        <v>0</v>
      </c>
      <c r="AT212" s="81">
        <v>1</v>
      </c>
      <c r="AU212" s="81">
        <v>0</v>
      </c>
      <c r="AV212" s="81">
        <v>0</v>
      </c>
      <c r="AW212" s="81" t="s">
        <v>564</v>
      </c>
      <c r="AX212" s="82"/>
      <c r="AY212" s="81">
        <v>14778.772999999999</v>
      </c>
      <c r="AZ212" s="81">
        <v>133690.26</v>
      </c>
      <c r="BA212" s="81">
        <v>0</v>
      </c>
      <c r="BB212" s="81">
        <v>49.9</v>
      </c>
      <c r="BC212" s="81">
        <v>0</v>
      </c>
      <c r="BD212" s="81">
        <v>0</v>
      </c>
      <c r="BE212" s="81" t="s">
        <v>564</v>
      </c>
      <c r="BF212" s="82"/>
      <c r="BG212" s="81">
        <v>0</v>
      </c>
      <c r="BH212" s="81">
        <v>0</v>
      </c>
      <c r="BI212" s="81">
        <v>1047.855</v>
      </c>
      <c r="BJ212" s="81">
        <v>305.34699999999998</v>
      </c>
      <c r="BK212" s="81">
        <v>29.106000000000002</v>
      </c>
      <c r="BL212" s="81">
        <v>0</v>
      </c>
      <c r="BM212" s="82"/>
      <c r="BN212" s="81">
        <v>0</v>
      </c>
      <c r="BO212" s="81">
        <v>0</v>
      </c>
      <c r="BP212" s="81">
        <v>26</v>
      </c>
      <c r="BQ212" s="81">
        <v>2</v>
      </c>
      <c r="BR212" s="81">
        <v>3</v>
      </c>
      <c r="BS212" s="81">
        <v>0</v>
      </c>
      <c r="BT212"/>
      <c r="BU212" s="80">
        <v>1312.3710000000001</v>
      </c>
      <c r="BV212" s="80">
        <v>10.832000000000001</v>
      </c>
      <c r="BW212" s="80">
        <v>0</v>
      </c>
      <c r="BX212" s="80">
        <v>0</v>
      </c>
      <c r="BY212" s="80">
        <v>7.55</v>
      </c>
      <c r="BZ212" s="80">
        <v>0</v>
      </c>
      <c r="CA212" s="80">
        <v>38.195999999999998</v>
      </c>
      <c r="CB212" s="80">
        <v>8.6270000000000007</v>
      </c>
      <c r="CC212" s="80">
        <v>4.7320000000000002</v>
      </c>
    </row>
    <row r="213" spans="1:81">
      <c r="A213" s="80" t="s">
        <v>1884</v>
      </c>
      <c r="B213" s="80">
        <v>134</v>
      </c>
      <c r="C213" s="80">
        <v>15</v>
      </c>
      <c r="D213" s="80">
        <v>8</v>
      </c>
      <c r="E213" s="80">
        <v>2018</v>
      </c>
      <c r="F213" s="80" t="s">
        <v>93</v>
      </c>
      <c r="G213" s="80" t="s">
        <v>1869</v>
      </c>
      <c r="H213" s="80" t="s">
        <v>1870</v>
      </c>
      <c r="I213" s="177"/>
      <c r="J213" s="81">
        <v>1901.1783382143008</v>
      </c>
      <c r="K213" s="81">
        <v>7.9711030068500461</v>
      </c>
      <c r="L213" s="81">
        <v>25.388093683768847</v>
      </c>
      <c r="M213" s="81">
        <v>124.54218467478557</v>
      </c>
      <c r="N213" s="81">
        <v>145.02439881956153</v>
      </c>
      <c r="O213" s="81">
        <v>108.75561217289579</v>
      </c>
      <c r="P213" s="81">
        <v>103.02086503457437</v>
      </c>
      <c r="Q213" s="81">
        <v>6.9515340220669941</v>
      </c>
      <c r="R213" s="81">
        <v>36.087270652077279</v>
      </c>
      <c r="S213" s="81">
        <v>15.349580925770002</v>
      </c>
      <c r="T213" s="82"/>
      <c r="U213" s="81">
        <v>84504479</v>
      </c>
      <c r="V213" s="81">
        <v>3855</v>
      </c>
      <c r="W213" s="81">
        <v>662</v>
      </c>
      <c r="X213" s="81">
        <v>31408</v>
      </c>
      <c r="Y213" s="81">
        <v>50487</v>
      </c>
      <c r="Z213" s="81">
        <v>66269</v>
      </c>
      <c r="AA213" s="81">
        <v>21553</v>
      </c>
      <c r="AB213" s="81">
        <v>109681</v>
      </c>
      <c r="AC213" s="81">
        <v>6261010</v>
      </c>
      <c r="AD213" s="81">
        <v>15.349580925770001</v>
      </c>
      <c r="AE213" s="82"/>
      <c r="AF213" s="81">
        <v>922063268.66272151</v>
      </c>
      <c r="AG213" s="81">
        <v>5703235.6858577132</v>
      </c>
      <c r="AH213" s="81">
        <v>5326802.406923457</v>
      </c>
      <c r="AI213" s="81">
        <v>178498487.9481287</v>
      </c>
      <c r="AJ213" s="81">
        <v>233234781.01827371</v>
      </c>
      <c r="AK213" s="81">
        <v>0</v>
      </c>
      <c r="AL213" s="81">
        <v>0</v>
      </c>
      <c r="AM213" s="81">
        <v>15097711.47396436</v>
      </c>
      <c r="AN213" s="81">
        <v>0</v>
      </c>
      <c r="AO213" s="81">
        <v>0</v>
      </c>
      <c r="AP213" s="82"/>
      <c r="AQ213" s="81">
        <v>3459</v>
      </c>
      <c r="AR213" s="81">
        <v>1123</v>
      </c>
      <c r="AS213" s="81">
        <v>0</v>
      </c>
      <c r="AT213" s="81">
        <v>1</v>
      </c>
      <c r="AU213" s="81">
        <v>0</v>
      </c>
      <c r="AV213" s="81">
        <v>0</v>
      </c>
      <c r="AW213" s="81" t="s">
        <v>564</v>
      </c>
      <c r="AX213" s="82"/>
      <c r="AY213" s="81">
        <v>16090.087999999991</v>
      </c>
      <c r="AZ213" s="81">
        <v>140877.26</v>
      </c>
      <c r="BA213" s="81">
        <v>0</v>
      </c>
      <c r="BB213" s="81">
        <v>50</v>
      </c>
      <c r="BC213" s="81">
        <v>0</v>
      </c>
      <c r="BD213" s="81">
        <v>0</v>
      </c>
      <c r="BE213" s="81" t="s">
        <v>564</v>
      </c>
      <c r="BF213" s="82"/>
      <c r="BG213" s="81">
        <v>0.13600000000000001</v>
      </c>
      <c r="BH213" s="81">
        <v>0</v>
      </c>
      <c r="BI213" s="81">
        <v>897.16</v>
      </c>
      <c r="BJ213" s="81">
        <v>234.893</v>
      </c>
      <c r="BK213" s="81">
        <v>28.981999999999999</v>
      </c>
      <c r="BL213" s="81">
        <v>0</v>
      </c>
      <c r="BM213" s="82"/>
      <c r="BN213" s="81">
        <v>1</v>
      </c>
      <c r="BO213" s="81">
        <v>0</v>
      </c>
      <c r="BP213" s="81">
        <v>23</v>
      </c>
      <c r="BQ213" s="81">
        <v>2</v>
      </c>
      <c r="BR213" s="81">
        <v>3</v>
      </c>
      <c r="BS213" s="81">
        <v>0</v>
      </c>
      <c r="BT213"/>
      <c r="BU213" s="80">
        <v>1145.271</v>
      </c>
      <c r="BV213" s="80">
        <v>12.164</v>
      </c>
      <c r="BW213" s="80">
        <v>0</v>
      </c>
      <c r="BX213" s="80">
        <v>0</v>
      </c>
      <c r="BY213" s="80">
        <v>3.7360000000000002</v>
      </c>
      <c r="BZ213" s="80">
        <v>0</v>
      </c>
      <c r="CA213" s="80">
        <v>0</v>
      </c>
      <c r="CB213" s="80">
        <v>0</v>
      </c>
      <c r="CC213" s="80">
        <v>0</v>
      </c>
    </row>
    <row r="214" spans="1:81">
      <c r="A214" s="80" t="s">
        <v>1885</v>
      </c>
      <c r="B214" s="80">
        <v>135</v>
      </c>
      <c r="C214" s="80">
        <v>16</v>
      </c>
      <c r="D214" s="80">
        <v>8</v>
      </c>
      <c r="E214" s="80">
        <v>2019</v>
      </c>
      <c r="F214" s="80" t="s">
        <v>73</v>
      </c>
      <c r="G214" s="80" t="s">
        <v>1869</v>
      </c>
      <c r="H214" s="80" t="s">
        <v>1870</v>
      </c>
      <c r="I214" s="177"/>
      <c r="J214" s="81">
        <v>1697.908502756379</v>
      </c>
      <c r="K214" s="81">
        <v>6.6828984366952469</v>
      </c>
      <c r="L214" s="81">
        <v>24.994919467446234</v>
      </c>
      <c r="M214" s="81">
        <v>99.96873641932207</v>
      </c>
      <c r="N214" s="81">
        <v>119.2347811222018</v>
      </c>
      <c r="O214" s="81">
        <v>106.46438471067751</v>
      </c>
      <c r="P214" s="81">
        <v>102.65635846666878</v>
      </c>
      <c r="Q214" s="81">
        <v>6.7238514585593787</v>
      </c>
      <c r="R214" s="81">
        <v>40.044398702786665</v>
      </c>
      <c r="S214" s="81">
        <v>15.783670000000001</v>
      </c>
      <c r="T214" s="82"/>
      <c r="U214" s="81">
        <v>79470089</v>
      </c>
      <c r="V214" s="81">
        <v>3855</v>
      </c>
      <c r="W214" s="81">
        <v>662</v>
      </c>
      <c r="X214" s="81">
        <v>31408</v>
      </c>
      <c r="Y214" s="81">
        <v>50692</v>
      </c>
      <c r="Z214" s="81">
        <v>66654</v>
      </c>
      <c r="AA214" s="81">
        <v>21316</v>
      </c>
      <c r="AB214" s="81">
        <v>108961</v>
      </c>
      <c r="AC214" s="81">
        <v>7061350</v>
      </c>
      <c r="AD214" s="81">
        <v>15.783670000000001</v>
      </c>
      <c r="AE214" s="82"/>
      <c r="AF214" s="81">
        <v>846914746.19902301</v>
      </c>
      <c r="AG214" s="81">
        <v>5504814.33836836</v>
      </c>
      <c r="AH214" s="81">
        <v>6217311.0950625818</v>
      </c>
      <c r="AI214" s="81">
        <v>179084888.61603099</v>
      </c>
      <c r="AJ214" s="81">
        <v>235225695.48442703</v>
      </c>
      <c r="AK214" s="81">
        <v>0</v>
      </c>
      <c r="AL214" s="81">
        <v>0</v>
      </c>
      <c r="AM214" s="81">
        <v>14839667.942031164</v>
      </c>
      <c r="AN214" s="81">
        <v>0</v>
      </c>
      <c r="AO214" s="81">
        <v>0</v>
      </c>
      <c r="AP214" s="82"/>
      <c r="AQ214" s="81">
        <v>3668</v>
      </c>
      <c r="AR214" s="81">
        <v>1202</v>
      </c>
      <c r="AS214" s="81">
        <v>0</v>
      </c>
      <c r="AT214" s="81">
        <v>1</v>
      </c>
      <c r="AU214" s="81">
        <v>0</v>
      </c>
      <c r="AV214" s="81">
        <v>0</v>
      </c>
      <c r="AW214" s="81" t="s">
        <v>564</v>
      </c>
      <c r="AX214" s="82"/>
      <c r="AY214" s="81">
        <v>17320.729999999989</v>
      </c>
      <c r="AZ214" s="81">
        <v>143785.76</v>
      </c>
      <c r="BA214" s="81">
        <v>0</v>
      </c>
      <c r="BB214" s="81">
        <v>49.9</v>
      </c>
      <c r="BC214" s="81">
        <v>0</v>
      </c>
      <c r="BD214" s="81">
        <v>0</v>
      </c>
      <c r="BE214" s="81" t="s">
        <v>564</v>
      </c>
      <c r="BF214" s="82"/>
      <c r="BG214" s="81">
        <v>0.156</v>
      </c>
      <c r="BH214" s="81">
        <v>0</v>
      </c>
      <c r="BI214" s="81">
        <v>845.09199999999998</v>
      </c>
      <c r="BJ214" s="81">
        <v>289.12299999999999</v>
      </c>
      <c r="BK214" s="81">
        <v>30.780999999999999</v>
      </c>
      <c r="BL214" s="81">
        <v>0</v>
      </c>
      <c r="BM214" s="82"/>
      <c r="BN214" s="81">
        <v>1</v>
      </c>
      <c r="BO214" s="81">
        <v>0</v>
      </c>
      <c r="BP214" s="81">
        <v>23</v>
      </c>
      <c r="BQ214" s="81">
        <v>2</v>
      </c>
      <c r="BR214" s="81">
        <v>3</v>
      </c>
      <c r="BS214" s="81">
        <v>0</v>
      </c>
      <c r="BT214"/>
      <c r="BU214" s="80">
        <v>1142.2860000000001</v>
      </c>
      <c r="BV214" s="80">
        <v>15.847</v>
      </c>
      <c r="BW214" s="80">
        <v>0</v>
      </c>
      <c r="BX214" s="80">
        <v>0</v>
      </c>
      <c r="BY214" s="80">
        <v>7.0190000000000001</v>
      </c>
      <c r="BZ214" s="80">
        <v>0</v>
      </c>
      <c r="CA214" s="80">
        <v>0</v>
      </c>
      <c r="CB214" s="80">
        <v>0</v>
      </c>
      <c r="CC214" s="80">
        <v>0</v>
      </c>
    </row>
    <row r="215" spans="1:81">
      <c r="A215" s="80" t="s">
        <v>1886</v>
      </c>
      <c r="B215" s="80">
        <v>136</v>
      </c>
      <c r="C215" s="80">
        <v>17</v>
      </c>
      <c r="D215" s="80">
        <v>8</v>
      </c>
      <c r="E215" s="80">
        <v>2020</v>
      </c>
      <c r="F215" s="80" t="s">
        <v>218</v>
      </c>
      <c r="G215" s="80" t="s">
        <v>1869</v>
      </c>
      <c r="H215" s="80" t="s">
        <v>1870</v>
      </c>
      <c r="I215" s="177"/>
      <c r="J215" s="81">
        <v>1780.404439741834</v>
      </c>
      <c r="K215" s="81">
        <v>8.5535181602473713</v>
      </c>
      <c r="L215" s="81">
        <v>41.842973380364349</v>
      </c>
      <c r="M215" s="81">
        <v>120.30393650444287</v>
      </c>
      <c r="N215" s="81">
        <v>163.93803890739795</v>
      </c>
      <c r="O215" s="81">
        <v>93.377225683830105</v>
      </c>
      <c r="P215" s="81">
        <v>95.792616635063212</v>
      </c>
      <c r="Q215" s="81">
        <v>6.3694965529136933</v>
      </c>
      <c r="R215" s="81">
        <v>39.198952586314341</v>
      </c>
      <c r="S215" s="81">
        <v>12.290378238754</v>
      </c>
      <c r="T215" s="82"/>
      <c r="U215" s="81">
        <v>72715240</v>
      </c>
      <c r="V215" s="81">
        <v>3957</v>
      </c>
      <c r="W215" s="81">
        <v>910</v>
      </c>
      <c r="X215" s="81">
        <v>30073</v>
      </c>
      <c r="Y215" s="81">
        <v>50854</v>
      </c>
      <c r="Z215" s="81">
        <v>66725</v>
      </c>
      <c r="AA215" s="81">
        <v>21611</v>
      </c>
      <c r="AB215" s="81">
        <v>108025</v>
      </c>
      <c r="AC215" s="81">
        <v>6948326.5</v>
      </c>
      <c r="AD215" s="81">
        <v>12.290378238754</v>
      </c>
      <c r="AE215" s="82"/>
      <c r="AF215" s="81">
        <v>854706975.8812741</v>
      </c>
      <c r="AG215" s="81">
        <v>5834889.0205515837</v>
      </c>
      <c r="AH215" s="81">
        <v>11858451.988158908</v>
      </c>
      <c r="AI215" s="81">
        <v>166315480.62744623</v>
      </c>
      <c r="AJ215" s="81">
        <v>244903078.29111266</v>
      </c>
      <c r="AK215" s="81"/>
      <c r="AL215" s="81"/>
      <c r="AM215" s="81">
        <v>14098462.682782268</v>
      </c>
      <c r="AN215" s="81"/>
      <c r="AO215" s="81"/>
      <c r="AP215" s="82"/>
      <c r="AQ215" s="81">
        <v>3850</v>
      </c>
      <c r="AR215" s="81">
        <v>1273</v>
      </c>
      <c r="AS215" s="81">
        <v>0</v>
      </c>
      <c r="AT215" s="81">
        <v>1</v>
      </c>
      <c r="AU215" s="81">
        <v>0</v>
      </c>
      <c r="AV215" s="81">
        <v>0</v>
      </c>
      <c r="AW215" s="81">
        <v>0</v>
      </c>
      <c r="AX215" s="82"/>
      <c r="AY215" s="81">
        <v>18443.57799999998</v>
      </c>
      <c r="AZ215" s="81">
        <v>146903.86000000039</v>
      </c>
      <c r="BA215" s="81">
        <v>0</v>
      </c>
      <c r="BB215" s="81">
        <v>49.9</v>
      </c>
      <c r="BC215" s="81">
        <v>0</v>
      </c>
      <c r="BD215" s="81">
        <v>0</v>
      </c>
      <c r="BE215" s="81">
        <v>0</v>
      </c>
      <c r="BF215" s="82"/>
      <c r="BG215" s="81">
        <v>0.23100000000000001</v>
      </c>
      <c r="BH215" s="81">
        <v>0</v>
      </c>
      <c r="BI215" s="81">
        <v>826.79600000000005</v>
      </c>
      <c r="BJ215" s="81">
        <v>251.67</v>
      </c>
      <c r="BK215" s="81">
        <v>21.532</v>
      </c>
      <c r="BL215" s="81">
        <v>0</v>
      </c>
      <c r="BM215" s="82"/>
      <c r="BN215" s="81">
        <v>1</v>
      </c>
      <c r="BO215" s="81">
        <v>0</v>
      </c>
      <c r="BP215" s="81">
        <v>23</v>
      </c>
      <c r="BQ215" s="81">
        <v>2</v>
      </c>
      <c r="BR215" s="81">
        <v>3</v>
      </c>
      <c r="BS215" s="81">
        <v>0</v>
      </c>
      <c r="BT215"/>
      <c r="BU215" s="80">
        <v>1058.799</v>
      </c>
      <c r="BV215" s="80">
        <v>11.189</v>
      </c>
      <c r="BW215" s="80">
        <v>0</v>
      </c>
      <c r="BX215" s="80">
        <v>0</v>
      </c>
      <c r="BY215" s="80">
        <v>6.2850000000000001</v>
      </c>
      <c r="BZ215" s="80">
        <v>0</v>
      </c>
      <c r="CA215" s="80">
        <v>19.108000000000001</v>
      </c>
      <c r="CB215" s="80">
        <v>4.8479999999999999</v>
      </c>
      <c r="CC215" s="80">
        <v>0</v>
      </c>
    </row>
    <row r="216" spans="1:81">
      <c r="A216" s="80" t="s">
        <v>1887</v>
      </c>
      <c r="B216" s="80">
        <v>136</v>
      </c>
      <c r="C216" s="80">
        <v>18</v>
      </c>
      <c r="D216" s="80">
        <v>8</v>
      </c>
      <c r="E216" s="80">
        <v>2021</v>
      </c>
      <c r="F216" s="80" t="s">
        <v>75</v>
      </c>
      <c r="G216" s="174" t="s">
        <v>1869</v>
      </c>
      <c r="H216" s="80" t="s">
        <v>1870</v>
      </c>
      <c r="I216" s="177"/>
      <c r="J216" s="81">
        <v>2017.2054629733159</v>
      </c>
      <c r="K216" s="81">
        <v>8.7399102923895224</v>
      </c>
      <c r="L216" s="81">
        <v>38.777793280809945</v>
      </c>
      <c r="M216" s="81">
        <v>130.23246787097096</v>
      </c>
      <c r="N216" s="81">
        <v>149.03544307101092</v>
      </c>
      <c r="O216" s="81">
        <v>90.367181531776538</v>
      </c>
      <c r="P216" s="81">
        <v>98.37375284666787</v>
      </c>
      <c r="Q216" s="81">
        <v>6.3753451474649818</v>
      </c>
      <c r="R216" s="81">
        <v>39.028000527367517</v>
      </c>
      <c r="S216" s="81">
        <v>13.24445597055</v>
      </c>
      <c r="T216" s="82"/>
      <c r="U216" s="81">
        <v>103432723</v>
      </c>
      <c r="V216" s="81">
        <v>3957</v>
      </c>
      <c r="W216" s="81">
        <v>910</v>
      </c>
      <c r="X216" s="81">
        <v>30073</v>
      </c>
      <c r="Y216" s="81">
        <v>50649</v>
      </c>
      <c r="Z216" s="81">
        <v>66491</v>
      </c>
      <c r="AA216" s="81">
        <v>21643</v>
      </c>
      <c r="AB216" s="81">
        <v>106842</v>
      </c>
      <c r="AC216" s="81">
        <v>6705389.9999999991</v>
      </c>
      <c r="AD216" s="81">
        <v>13.24445597055</v>
      </c>
      <c r="AE216" s="82"/>
      <c r="AF216" s="81">
        <v>961276267.15973639</v>
      </c>
      <c r="AG216" s="81">
        <v>6237187.725401517</v>
      </c>
      <c r="AH216" s="81">
        <v>11658299.509394266</v>
      </c>
      <c r="AI216" s="81">
        <v>202889168.25851369</v>
      </c>
      <c r="AJ216" s="81">
        <v>236743721.43854594</v>
      </c>
      <c r="AK216" s="81">
        <v>0</v>
      </c>
      <c r="AL216" s="81">
        <v>0</v>
      </c>
      <c r="AM216" s="81">
        <v>14024496.30116128</v>
      </c>
      <c r="AN216" s="81">
        <v>0</v>
      </c>
      <c r="AO216" s="81">
        <v>0</v>
      </c>
      <c r="AP216" s="82"/>
      <c r="AQ216" s="81">
        <v>3997</v>
      </c>
      <c r="AR216" s="81">
        <v>1305</v>
      </c>
      <c r="AS216" s="81">
        <v>0</v>
      </c>
      <c r="AT216" s="81">
        <v>1</v>
      </c>
      <c r="AU216" s="81">
        <v>0</v>
      </c>
      <c r="AV216" s="81">
        <v>0</v>
      </c>
      <c r="AW216" s="81"/>
      <c r="AX216" s="82"/>
      <c r="AY216" s="81">
        <v>19362.186999999962</v>
      </c>
      <c r="AZ216" s="81">
        <v>148403.16000000029</v>
      </c>
      <c r="BA216" s="81">
        <v>0</v>
      </c>
      <c r="BB216" s="81">
        <v>49.9</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1888</v>
      </c>
      <c r="B217" s="80">
        <v>136</v>
      </c>
      <c r="C217" s="80">
        <v>19</v>
      </c>
      <c r="D217" s="80">
        <v>8</v>
      </c>
      <c r="E217" s="80">
        <v>2022</v>
      </c>
      <c r="F217" s="80" t="s">
        <v>568</v>
      </c>
      <c r="G217" s="174" t="s">
        <v>1869</v>
      </c>
      <c r="H217" s="80" t="s">
        <v>1870</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4216</v>
      </c>
      <c r="AR217" s="81">
        <v>1333</v>
      </c>
      <c r="AS217" s="81">
        <v>0</v>
      </c>
      <c r="AT217" s="81">
        <v>1</v>
      </c>
      <c r="AU217" s="81">
        <v>0</v>
      </c>
      <c r="AV217" s="81">
        <v>0</v>
      </c>
      <c r="AW217" s="81"/>
      <c r="AX217" s="82"/>
      <c r="AY217" s="81">
        <v>20828.405999999934</v>
      </c>
      <c r="AZ217" s="81">
        <v>149376.26000000018</v>
      </c>
      <c r="BA217" s="81">
        <v>0</v>
      </c>
      <c r="BB217" s="81">
        <v>49.9</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1889</v>
      </c>
      <c r="B218" s="80">
        <v>1</v>
      </c>
      <c r="C218" s="80">
        <v>1</v>
      </c>
      <c r="D218" s="80">
        <v>1</v>
      </c>
      <c r="E218" s="80">
        <v>1990</v>
      </c>
      <c r="F218" s="80" t="s">
        <v>562</v>
      </c>
      <c r="G218" s="80" t="s">
        <v>1890</v>
      </c>
      <c r="H218" s="80" t="s">
        <v>1891</v>
      </c>
      <c r="I218" s="177" t="s">
        <v>563</v>
      </c>
      <c r="J218" s="81">
        <v>259.95834470089829</v>
      </c>
      <c r="K218" s="81">
        <v>12.610562433262722</v>
      </c>
      <c r="L218" s="81">
        <v>10.145143901838026</v>
      </c>
      <c r="M218" s="81">
        <v>94.717273501599053</v>
      </c>
      <c r="N218" s="81">
        <v>129.33881077756445</v>
      </c>
      <c r="O218" s="81">
        <v>129.3714737743083</v>
      </c>
      <c r="P218" s="81">
        <v>126.81463423601252</v>
      </c>
      <c r="Q218" s="81">
        <v>8.7972834124552843</v>
      </c>
      <c r="R218" s="81">
        <v>0</v>
      </c>
      <c r="S218" s="81">
        <v>9.3442275876039087</v>
      </c>
      <c r="T218" s="82"/>
      <c r="U218" s="81">
        <v>50345163</v>
      </c>
      <c r="V218" s="81">
        <v>4446</v>
      </c>
      <c r="W218" s="81">
        <v>139</v>
      </c>
      <c r="X218" s="81">
        <v>37658</v>
      </c>
      <c r="Y218" s="81">
        <v>45237</v>
      </c>
      <c r="Z218" s="81">
        <v>53212</v>
      </c>
      <c r="AA218" s="81">
        <v>30792</v>
      </c>
      <c r="AB218" s="81">
        <v>142838</v>
      </c>
      <c r="AC218" s="81">
        <v>0</v>
      </c>
      <c r="AD218" s="81">
        <v>9.3442275876039087</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1892</v>
      </c>
      <c r="B219" s="80">
        <v>2</v>
      </c>
      <c r="C219" s="80">
        <v>2</v>
      </c>
      <c r="D219" s="80">
        <v>1</v>
      </c>
      <c r="E219" s="80">
        <v>2005</v>
      </c>
      <c r="F219" s="80" t="s">
        <v>565</v>
      </c>
      <c r="G219" s="80" t="s">
        <v>1890</v>
      </c>
      <c r="H219" s="80" t="s">
        <v>1891</v>
      </c>
      <c r="I219" s="177"/>
      <c r="J219" s="81">
        <v>195.40055971654903</v>
      </c>
      <c r="K219" s="81">
        <v>7.53190050554901</v>
      </c>
      <c r="L219" s="81">
        <v>12.592424373505242</v>
      </c>
      <c r="M219" s="81">
        <v>132.42180878594419</v>
      </c>
      <c r="N219" s="81">
        <v>167.28586989884363</v>
      </c>
      <c r="O219" s="81">
        <v>165.36473399457566</v>
      </c>
      <c r="P219" s="81">
        <v>103.42955103324785</v>
      </c>
      <c r="Q219" s="81">
        <v>7.6151506776135927</v>
      </c>
      <c r="R219" s="81">
        <v>0</v>
      </c>
      <c r="S219" s="81">
        <v>40.565863</v>
      </c>
      <c r="T219" s="82"/>
      <c r="U219" s="81">
        <v>34701873</v>
      </c>
      <c r="V219" s="81">
        <v>3344</v>
      </c>
      <c r="W219" s="81">
        <v>161</v>
      </c>
      <c r="X219" s="81">
        <v>28816</v>
      </c>
      <c r="Y219" s="81">
        <v>48914</v>
      </c>
      <c r="Z219" s="81">
        <v>78708</v>
      </c>
      <c r="AA219" s="81">
        <v>20568</v>
      </c>
      <c r="AB219" s="81">
        <v>129257</v>
      </c>
      <c r="AC219" s="81">
        <v>0</v>
      </c>
      <c r="AD219" s="81">
        <v>40.565863</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1893</v>
      </c>
      <c r="B220" s="80">
        <v>3</v>
      </c>
      <c r="C220" s="80">
        <v>3</v>
      </c>
      <c r="D220" s="80">
        <v>1</v>
      </c>
      <c r="E220" s="80">
        <v>2006</v>
      </c>
      <c r="F220" s="80" t="s">
        <v>566</v>
      </c>
      <c r="G220" s="80" t="s">
        <v>1890</v>
      </c>
      <c r="H220" s="80" t="s">
        <v>1891</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1894</v>
      </c>
      <c r="B221" s="80">
        <v>4</v>
      </c>
      <c r="C221" s="80">
        <v>4</v>
      </c>
      <c r="D221" s="80">
        <v>1</v>
      </c>
      <c r="E221" s="80">
        <v>2007</v>
      </c>
      <c r="F221" s="80" t="s">
        <v>567</v>
      </c>
      <c r="G221" s="80" t="s">
        <v>1890</v>
      </c>
      <c r="H221" s="80" t="s">
        <v>1891</v>
      </c>
      <c r="I221" s="177"/>
      <c r="J221" s="81">
        <v>153.4382605454278</v>
      </c>
      <c r="K221" s="81">
        <v>7.1045810440203043</v>
      </c>
      <c r="L221" s="81">
        <v>9.4743392029381805</v>
      </c>
      <c r="M221" s="81">
        <v>145.0222796109442</v>
      </c>
      <c r="N221" s="81">
        <v>165.33801786585539</v>
      </c>
      <c r="O221" s="81">
        <v>158.79018727256914</v>
      </c>
      <c r="P221" s="81">
        <v>98.432921186634928</v>
      </c>
      <c r="Q221" s="81">
        <v>7.8712960667589558</v>
      </c>
      <c r="R221" s="81">
        <v>0</v>
      </c>
      <c r="S221" s="81">
        <v>46.192588076669999</v>
      </c>
      <c r="T221" s="82"/>
      <c r="U221" s="81">
        <v>27484567</v>
      </c>
      <c r="V221" s="81">
        <v>3034</v>
      </c>
      <c r="W221" s="81">
        <v>225</v>
      </c>
      <c r="X221" s="81">
        <v>33819</v>
      </c>
      <c r="Y221" s="81">
        <v>49156</v>
      </c>
      <c r="Z221" s="81">
        <v>78568</v>
      </c>
      <c r="AA221" s="81">
        <v>19276</v>
      </c>
      <c r="AB221" s="81">
        <v>126539</v>
      </c>
      <c r="AC221" s="81">
        <v>0</v>
      </c>
      <c r="AD221" s="81">
        <v>46.192588076669999</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1895</v>
      </c>
      <c r="B222" s="80">
        <v>5</v>
      </c>
      <c r="C222" s="80">
        <v>5</v>
      </c>
      <c r="D222" s="80">
        <v>1</v>
      </c>
      <c r="E222" s="80">
        <v>2008</v>
      </c>
      <c r="F222" s="80" t="s">
        <v>84</v>
      </c>
      <c r="G222" s="80" t="s">
        <v>1890</v>
      </c>
      <c r="H222" s="80" t="s">
        <v>1891</v>
      </c>
      <c r="I222" s="177"/>
      <c r="J222" s="81">
        <v>144.75634483854745</v>
      </c>
      <c r="K222" s="81">
        <v>5.3076399222113935</v>
      </c>
      <c r="L222" s="81">
        <v>8.3499096240854254</v>
      </c>
      <c r="M222" s="81">
        <v>153.74641624904768</v>
      </c>
      <c r="N222" s="81">
        <v>170.7684434889224</v>
      </c>
      <c r="O222" s="81">
        <v>153.35319056868718</v>
      </c>
      <c r="P222" s="81">
        <v>94.485029592097391</v>
      </c>
      <c r="Q222" s="81">
        <v>7.6536539080218686</v>
      </c>
      <c r="R222" s="81">
        <v>0</v>
      </c>
      <c r="S222" s="81">
        <v>43.91559091500001</v>
      </c>
      <c r="T222" s="82"/>
      <c r="U222" s="81">
        <v>27191164</v>
      </c>
      <c r="V222" s="81">
        <v>3034</v>
      </c>
      <c r="W222" s="81">
        <v>225</v>
      </c>
      <c r="X222" s="81">
        <v>33819</v>
      </c>
      <c r="Y222" s="81">
        <v>49131</v>
      </c>
      <c r="Z222" s="81">
        <v>78541</v>
      </c>
      <c r="AA222" s="81">
        <v>18524</v>
      </c>
      <c r="AB222" s="81">
        <v>125062</v>
      </c>
      <c r="AC222" s="81">
        <v>0</v>
      </c>
      <c r="AD222" s="81">
        <v>43.91559091500001</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1896</v>
      </c>
      <c r="B223" s="80">
        <v>6</v>
      </c>
      <c r="C223" s="80">
        <v>6</v>
      </c>
      <c r="D223" s="80">
        <v>1</v>
      </c>
      <c r="E223" s="80">
        <v>2009</v>
      </c>
      <c r="F223" s="80" t="s">
        <v>85</v>
      </c>
      <c r="G223" s="80" t="s">
        <v>1890</v>
      </c>
      <c r="H223" s="80" t="s">
        <v>1891</v>
      </c>
      <c r="I223" s="177"/>
      <c r="J223" s="81">
        <v>114.46456819124975</v>
      </c>
      <c r="K223" s="81">
        <v>4.9681037967605262</v>
      </c>
      <c r="L223" s="81">
        <v>7.9206313051125168</v>
      </c>
      <c r="M223" s="81">
        <v>150.382050056476</v>
      </c>
      <c r="N223" s="81">
        <v>151.93300957599337</v>
      </c>
      <c r="O223" s="81">
        <v>155.11614526138601</v>
      </c>
      <c r="P223" s="81">
        <v>89.208643251294447</v>
      </c>
      <c r="Q223" s="81">
        <v>7.2179023282053247</v>
      </c>
      <c r="R223" s="81">
        <v>0</v>
      </c>
      <c r="S223" s="81">
        <v>36.529445274300009</v>
      </c>
      <c r="T223" s="82"/>
      <c r="U223" s="81">
        <v>19364507</v>
      </c>
      <c r="V223" s="81">
        <v>3002</v>
      </c>
      <c r="W223" s="81">
        <v>309</v>
      </c>
      <c r="X223" s="81">
        <v>35393</v>
      </c>
      <c r="Y223" s="81">
        <v>49293</v>
      </c>
      <c r="Z223" s="81">
        <v>78415</v>
      </c>
      <c r="AA223" s="81">
        <v>17955</v>
      </c>
      <c r="AB223" s="81">
        <v>123810</v>
      </c>
      <c r="AC223" s="81">
        <v>0</v>
      </c>
      <c r="AD223" s="81">
        <v>36.529445274300009</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51.99</v>
      </c>
      <c r="BJ223" s="81">
        <v>0</v>
      </c>
      <c r="BK223" s="81">
        <v>39.728999999999999</v>
      </c>
      <c r="BL223" s="81">
        <v>0</v>
      </c>
      <c r="BM223" s="82"/>
      <c r="BN223" s="81">
        <v>0</v>
      </c>
      <c r="BO223" s="81">
        <v>0</v>
      </c>
      <c r="BP223" s="81">
        <v>8</v>
      </c>
      <c r="BQ223" s="81">
        <v>0</v>
      </c>
      <c r="BR223" s="81">
        <v>3</v>
      </c>
      <c r="BS223" s="81">
        <v>0</v>
      </c>
      <c r="BT223"/>
      <c r="BU223" s="80"/>
      <c r="BV223" s="80"/>
      <c r="BW223" s="80"/>
      <c r="BX223" s="80"/>
      <c r="BY223" s="80"/>
      <c r="BZ223" s="80"/>
      <c r="CA223" s="80"/>
      <c r="CB223" s="80"/>
      <c r="CC223" s="80"/>
    </row>
    <row r="224" spans="1:81">
      <c r="A224" s="80" t="s">
        <v>1897</v>
      </c>
      <c r="B224" s="80">
        <v>7</v>
      </c>
      <c r="C224" s="80">
        <v>7</v>
      </c>
      <c r="D224" s="80">
        <v>1</v>
      </c>
      <c r="E224" s="80">
        <v>2010</v>
      </c>
      <c r="F224" s="80" t="s">
        <v>86</v>
      </c>
      <c r="G224" s="80" t="s">
        <v>1890</v>
      </c>
      <c r="H224" s="80" t="s">
        <v>1891</v>
      </c>
      <c r="I224" s="177"/>
      <c r="J224" s="81">
        <v>115.49034768385616</v>
      </c>
      <c r="K224" s="81">
        <v>5.297752904002718</v>
      </c>
      <c r="L224" s="81">
        <v>7.6120878562491541</v>
      </c>
      <c r="M224" s="81">
        <v>155.67897190625453</v>
      </c>
      <c r="N224" s="81">
        <v>161.99571222659037</v>
      </c>
      <c r="O224" s="81">
        <v>154.74325951850739</v>
      </c>
      <c r="P224" s="81">
        <v>89.073110437444896</v>
      </c>
      <c r="Q224" s="81">
        <v>7.4598702362526312</v>
      </c>
      <c r="R224" s="81">
        <v>0</v>
      </c>
      <c r="S224" s="81">
        <v>36.432744863039993</v>
      </c>
      <c r="T224" s="82"/>
      <c r="U224" s="81">
        <v>21010551</v>
      </c>
      <c r="V224" s="81">
        <v>3002</v>
      </c>
      <c r="W224" s="81">
        <v>309</v>
      </c>
      <c r="X224" s="81">
        <v>35393</v>
      </c>
      <c r="Y224" s="81">
        <v>49388</v>
      </c>
      <c r="Z224" s="81">
        <v>78590</v>
      </c>
      <c r="AA224" s="81">
        <v>17480</v>
      </c>
      <c r="AB224" s="81">
        <v>122612</v>
      </c>
      <c r="AC224" s="81">
        <v>0</v>
      </c>
      <c r="AD224" s="81">
        <v>36.432744863039993</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41.197000000000003</v>
      </c>
      <c r="BJ224" s="81">
        <v>0</v>
      </c>
      <c r="BK224" s="81">
        <v>47.137999999999998</v>
      </c>
      <c r="BL224" s="81">
        <v>0</v>
      </c>
      <c r="BM224" s="82"/>
      <c r="BN224" s="81">
        <v>0</v>
      </c>
      <c r="BO224" s="81">
        <v>0</v>
      </c>
      <c r="BP224" s="81">
        <v>7</v>
      </c>
      <c r="BQ224" s="81">
        <v>0</v>
      </c>
      <c r="BR224" s="81">
        <v>4</v>
      </c>
      <c r="BS224" s="81">
        <v>0</v>
      </c>
      <c r="BT224"/>
      <c r="BU224" s="80">
        <v>55.978000000000002</v>
      </c>
      <c r="BV224" s="80">
        <v>32.356999999999999</v>
      </c>
      <c r="BW224" s="80">
        <v>0</v>
      </c>
      <c r="BX224" s="80">
        <v>0</v>
      </c>
      <c r="BY224" s="80">
        <v>0</v>
      </c>
      <c r="BZ224" s="80">
        <v>0</v>
      </c>
      <c r="CA224" s="80">
        <v>0</v>
      </c>
      <c r="CB224" s="80">
        <v>0</v>
      </c>
      <c r="CC224" s="80">
        <v>0</v>
      </c>
    </row>
    <row r="225" spans="1:81">
      <c r="A225" s="80" t="s">
        <v>1898</v>
      </c>
      <c r="B225" s="80">
        <v>8</v>
      </c>
      <c r="C225" s="80">
        <v>8</v>
      </c>
      <c r="D225" s="80">
        <v>1</v>
      </c>
      <c r="E225" s="80">
        <v>2011</v>
      </c>
      <c r="F225" s="80" t="s">
        <v>87</v>
      </c>
      <c r="G225" s="80" t="s">
        <v>1890</v>
      </c>
      <c r="H225" s="80" t="s">
        <v>1891</v>
      </c>
      <c r="I225" s="177"/>
      <c r="J225" s="81">
        <v>125.98894649100393</v>
      </c>
      <c r="K225" s="81">
        <v>6.9242198218362709</v>
      </c>
      <c r="L225" s="81">
        <v>11.986352150627585</v>
      </c>
      <c r="M225" s="81">
        <v>183.74255551430119</v>
      </c>
      <c r="N225" s="81">
        <v>171.57414079730819</v>
      </c>
      <c r="O225" s="81">
        <v>152.23921171968476</v>
      </c>
      <c r="P225" s="81">
        <v>85.415324622295998</v>
      </c>
      <c r="Q225" s="81">
        <v>8.4918569215653381</v>
      </c>
      <c r="R225" s="81">
        <v>0</v>
      </c>
      <c r="S225" s="81">
        <v>42.644596724999992</v>
      </c>
      <c r="T225" s="82"/>
      <c r="U225" s="81">
        <v>20349288</v>
      </c>
      <c r="V225" s="81">
        <v>3002</v>
      </c>
      <c r="W225" s="81">
        <v>309</v>
      </c>
      <c r="X225" s="81">
        <v>35393</v>
      </c>
      <c r="Y225" s="81">
        <v>49290</v>
      </c>
      <c r="Z225" s="81">
        <v>78998</v>
      </c>
      <c r="AA225" s="81">
        <v>17261</v>
      </c>
      <c r="AB225" s="81">
        <v>121004</v>
      </c>
      <c r="AC225" s="81">
        <v>0</v>
      </c>
      <c r="AD225" s="81">
        <v>42.644596724999992</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51.558</v>
      </c>
      <c r="BJ225" s="81">
        <v>0</v>
      </c>
      <c r="BK225" s="81">
        <v>46.021999999999998</v>
      </c>
      <c r="BL225" s="81">
        <v>0</v>
      </c>
      <c r="BM225" s="82"/>
      <c r="BN225" s="81">
        <v>0</v>
      </c>
      <c r="BO225" s="81">
        <v>0</v>
      </c>
      <c r="BP225" s="81">
        <v>8</v>
      </c>
      <c r="BQ225" s="81">
        <v>0</v>
      </c>
      <c r="BR225" s="81">
        <v>4</v>
      </c>
      <c r="BS225" s="81">
        <v>0</v>
      </c>
      <c r="BT225"/>
      <c r="BU225" s="80">
        <v>64.209999999999994</v>
      </c>
      <c r="BV225" s="80">
        <v>33.369999999999997</v>
      </c>
      <c r="BW225" s="80">
        <v>0</v>
      </c>
      <c r="BX225" s="80">
        <v>0</v>
      </c>
      <c r="BY225" s="80">
        <v>0</v>
      </c>
      <c r="BZ225" s="80">
        <v>0</v>
      </c>
      <c r="CA225" s="80">
        <v>0</v>
      </c>
      <c r="CB225" s="80">
        <v>0</v>
      </c>
      <c r="CC225" s="80">
        <v>0</v>
      </c>
    </row>
    <row r="226" spans="1:81">
      <c r="A226" s="80" t="s">
        <v>1899</v>
      </c>
      <c r="B226" s="80">
        <v>9</v>
      </c>
      <c r="C226" s="80">
        <v>9</v>
      </c>
      <c r="D226" s="80">
        <v>1</v>
      </c>
      <c r="E226" s="80">
        <v>2012</v>
      </c>
      <c r="F226" s="80" t="s">
        <v>88</v>
      </c>
      <c r="G226" s="80" t="s">
        <v>1890</v>
      </c>
      <c r="H226" s="80" t="s">
        <v>1891</v>
      </c>
      <c r="I226" s="177"/>
      <c r="J226" s="81">
        <v>144.95787716084322</v>
      </c>
      <c r="K226" s="81">
        <v>6.588182843529129</v>
      </c>
      <c r="L226" s="81">
        <v>11.86670771181991</v>
      </c>
      <c r="M226" s="81">
        <v>187.29803867694235</v>
      </c>
      <c r="N226" s="81">
        <v>204.43422043859925</v>
      </c>
      <c r="O226" s="81">
        <v>151.71804683292999</v>
      </c>
      <c r="P226" s="81">
        <v>83.890754385449782</v>
      </c>
      <c r="Q226" s="81">
        <v>9.2374078919582949</v>
      </c>
      <c r="R226" s="81">
        <v>0</v>
      </c>
      <c r="S226" s="81">
        <v>47.868801142971201</v>
      </c>
      <c r="T226" s="82"/>
      <c r="U226" s="81">
        <v>22146688</v>
      </c>
      <c r="V226" s="81">
        <v>3002</v>
      </c>
      <c r="W226" s="81">
        <v>309</v>
      </c>
      <c r="X226" s="81">
        <v>35393</v>
      </c>
      <c r="Y226" s="81">
        <v>50039</v>
      </c>
      <c r="Z226" s="81">
        <v>79352</v>
      </c>
      <c r="AA226" s="81">
        <v>16857</v>
      </c>
      <c r="AB226" s="81">
        <v>121151</v>
      </c>
      <c r="AC226" s="81">
        <v>0</v>
      </c>
      <c r="AD226" s="81">
        <v>47.868801142971201</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57.84</v>
      </c>
      <c r="BJ226" s="81">
        <v>0</v>
      </c>
      <c r="BK226" s="81">
        <v>51.423999999999992</v>
      </c>
      <c r="BL226" s="81">
        <v>0</v>
      </c>
      <c r="BM226" s="82"/>
      <c r="BN226" s="81">
        <v>0</v>
      </c>
      <c r="BO226" s="81">
        <v>0</v>
      </c>
      <c r="BP226" s="81">
        <v>8</v>
      </c>
      <c r="BQ226" s="81">
        <v>0</v>
      </c>
      <c r="BR226" s="81">
        <v>4</v>
      </c>
      <c r="BS226" s="81">
        <v>0</v>
      </c>
      <c r="BT226"/>
      <c r="BU226" s="80">
        <v>72.56</v>
      </c>
      <c r="BV226" s="80">
        <v>36.704000000000001</v>
      </c>
      <c r="BW226" s="80">
        <v>0</v>
      </c>
      <c r="BX226" s="80">
        <v>0</v>
      </c>
      <c r="BY226" s="80">
        <v>0</v>
      </c>
      <c r="BZ226" s="80">
        <v>0</v>
      </c>
      <c r="CA226" s="80">
        <v>0</v>
      </c>
      <c r="CB226" s="80">
        <v>0</v>
      </c>
      <c r="CC226" s="80">
        <v>0</v>
      </c>
    </row>
    <row r="227" spans="1:81">
      <c r="A227" s="80" t="s">
        <v>1900</v>
      </c>
      <c r="B227" s="80">
        <v>10</v>
      </c>
      <c r="C227" s="80">
        <v>10</v>
      </c>
      <c r="D227" s="80">
        <v>1</v>
      </c>
      <c r="E227" s="80">
        <v>2013</v>
      </c>
      <c r="F227" s="80" t="s">
        <v>89</v>
      </c>
      <c r="G227" s="80" t="s">
        <v>1890</v>
      </c>
      <c r="H227" s="80" t="s">
        <v>1891</v>
      </c>
      <c r="I227" s="177"/>
      <c r="J227" s="81">
        <v>145.04166210800989</v>
      </c>
      <c r="K227" s="81">
        <v>5.6738357256527783</v>
      </c>
      <c r="L227" s="81">
        <v>11.469361138370303</v>
      </c>
      <c r="M227" s="81">
        <v>178.04380777556827</v>
      </c>
      <c r="N227" s="81">
        <v>168.78934031511517</v>
      </c>
      <c r="O227" s="81">
        <v>146.23660672264225</v>
      </c>
      <c r="P227" s="81">
        <v>82.183723430390486</v>
      </c>
      <c r="Q227" s="81">
        <v>9.2985265436885474</v>
      </c>
      <c r="R227" s="81">
        <v>0</v>
      </c>
      <c r="S227" s="81">
        <v>38.833397012281601</v>
      </c>
      <c r="T227" s="82"/>
      <c r="U227" s="81">
        <v>21334665</v>
      </c>
      <c r="V227" s="81">
        <v>3002</v>
      </c>
      <c r="W227" s="81">
        <v>309</v>
      </c>
      <c r="X227" s="81">
        <v>35393</v>
      </c>
      <c r="Y227" s="81">
        <v>50039</v>
      </c>
      <c r="Z227" s="81">
        <v>79900</v>
      </c>
      <c r="AA227" s="81">
        <v>16452</v>
      </c>
      <c r="AB227" s="81">
        <v>120204</v>
      </c>
      <c r="AC227" s="81">
        <v>0</v>
      </c>
      <c r="AD227" s="81">
        <v>38.833397012281601</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46.41</v>
      </c>
      <c r="BJ227" s="81">
        <v>0</v>
      </c>
      <c r="BK227" s="81">
        <v>49.924999999999997</v>
      </c>
      <c r="BL227" s="81">
        <v>0</v>
      </c>
      <c r="BM227" s="82"/>
      <c r="BN227" s="81">
        <v>0</v>
      </c>
      <c r="BO227" s="81">
        <v>0</v>
      </c>
      <c r="BP227" s="81">
        <v>6</v>
      </c>
      <c r="BQ227" s="81">
        <v>0</v>
      </c>
      <c r="BR227" s="81">
        <v>4</v>
      </c>
      <c r="BS227" s="81">
        <v>0</v>
      </c>
      <c r="BT227"/>
      <c r="BU227" s="80">
        <v>62.127000000000002</v>
      </c>
      <c r="BV227" s="80">
        <v>34.207999999999998</v>
      </c>
      <c r="BW227" s="80">
        <v>0</v>
      </c>
      <c r="BX227" s="80">
        <v>0</v>
      </c>
      <c r="BY227" s="80">
        <v>0</v>
      </c>
      <c r="BZ227" s="80">
        <v>0</v>
      </c>
      <c r="CA227" s="80">
        <v>0</v>
      </c>
      <c r="CB227" s="80">
        <v>0</v>
      </c>
      <c r="CC227" s="80">
        <v>0</v>
      </c>
    </row>
    <row r="228" spans="1:81">
      <c r="A228" s="80" t="s">
        <v>1901</v>
      </c>
      <c r="B228" s="80">
        <v>11</v>
      </c>
      <c r="C228" s="80">
        <v>11</v>
      </c>
      <c r="D228" s="80">
        <v>1</v>
      </c>
      <c r="E228" s="80">
        <v>2014</v>
      </c>
      <c r="F228" s="80" t="s">
        <v>90</v>
      </c>
      <c r="G228" s="80" t="s">
        <v>1890</v>
      </c>
      <c r="H228" s="80" t="s">
        <v>1891</v>
      </c>
      <c r="I228" s="177"/>
      <c r="J228" s="81">
        <v>126.90250077017079</v>
      </c>
      <c r="K228" s="81">
        <v>5.0500712272409549</v>
      </c>
      <c r="L228" s="81">
        <v>5.8864788997776456</v>
      </c>
      <c r="M228" s="81">
        <v>173.95042238341352</v>
      </c>
      <c r="N228" s="81">
        <v>173.96699070438771</v>
      </c>
      <c r="O228" s="81">
        <v>139.79540621522429</v>
      </c>
      <c r="P228" s="81">
        <v>81.245362110614508</v>
      </c>
      <c r="Q228" s="81">
        <v>8.796901299389539</v>
      </c>
      <c r="R228" s="81">
        <v>0</v>
      </c>
      <c r="S228" s="81">
        <v>38.908817150311272</v>
      </c>
      <c r="T228" s="82"/>
      <c r="U228" s="81">
        <v>22347273</v>
      </c>
      <c r="V228" s="81">
        <v>2377</v>
      </c>
      <c r="W228" s="81">
        <v>250</v>
      </c>
      <c r="X228" s="81">
        <v>35662</v>
      </c>
      <c r="Y228" s="81">
        <v>49882</v>
      </c>
      <c r="Z228" s="81">
        <v>80445</v>
      </c>
      <c r="AA228" s="81">
        <v>16180</v>
      </c>
      <c r="AB228" s="81">
        <v>118525</v>
      </c>
      <c r="AC228" s="81">
        <v>0</v>
      </c>
      <c r="AD228" s="81">
        <v>38.908817150311272</v>
      </c>
      <c r="AE228" s="82"/>
      <c r="AF228" s="81">
        <v>168770757.86507872</v>
      </c>
      <c r="AG228" s="81">
        <v>4332598.2236291068</v>
      </c>
      <c r="AH228" s="81">
        <v>1476083.5709523102</v>
      </c>
      <c r="AI228" s="81">
        <v>230682616.99659798</v>
      </c>
      <c r="AJ228" s="81">
        <v>224598098.50953487</v>
      </c>
      <c r="AK228" s="81">
        <v>0</v>
      </c>
      <c r="AL228" s="81">
        <v>0</v>
      </c>
      <c r="AM228" s="81">
        <v>16271711.355445972</v>
      </c>
      <c r="AN228" s="81">
        <v>0</v>
      </c>
      <c r="AO228" s="81">
        <v>0</v>
      </c>
      <c r="AP228" s="82"/>
      <c r="AQ228" s="81">
        <v>2137</v>
      </c>
      <c r="AR228" s="81">
        <v>523</v>
      </c>
      <c r="AS228" s="81">
        <v>0</v>
      </c>
      <c r="AT228" s="81">
        <v>1</v>
      </c>
      <c r="AU228" s="81">
        <v>0</v>
      </c>
      <c r="AV228" s="81">
        <v>0</v>
      </c>
      <c r="AW228" s="81" t="s">
        <v>564</v>
      </c>
      <c r="AX228" s="82"/>
      <c r="AY228" s="81">
        <v>8828</v>
      </c>
      <c r="AZ228" s="81">
        <v>24064.5</v>
      </c>
      <c r="BA228" s="81">
        <v>0</v>
      </c>
      <c r="BB228" s="81">
        <v>22</v>
      </c>
      <c r="BC228" s="81">
        <v>0</v>
      </c>
      <c r="BD228" s="81">
        <v>0</v>
      </c>
      <c r="BE228" s="81" t="s">
        <v>564</v>
      </c>
      <c r="BF228" s="82"/>
      <c r="BG228" s="81">
        <v>0</v>
      </c>
      <c r="BH228" s="81">
        <v>0</v>
      </c>
      <c r="BI228" s="81">
        <v>61.48</v>
      </c>
      <c r="BJ228" s="81">
        <v>0</v>
      </c>
      <c r="BK228" s="81">
        <v>50.266999999999996</v>
      </c>
      <c r="BL228" s="81">
        <v>0</v>
      </c>
      <c r="BM228" s="82"/>
      <c r="BN228" s="81">
        <v>0</v>
      </c>
      <c r="BO228" s="81">
        <v>0</v>
      </c>
      <c r="BP228" s="81">
        <v>8</v>
      </c>
      <c r="BQ228" s="81">
        <v>0</v>
      </c>
      <c r="BR228" s="81">
        <v>4</v>
      </c>
      <c r="BS228" s="81">
        <v>0</v>
      </c>
      <c r="BT228"/>
      <c r="BU228" s="80">
        <v>77.257999999999996</v>
      </c>
      <c r="BV228" s="80">
        <v>33.164000000000001</v>
      </c>
      <c r="BW228" s="80">
        <v>0</v>
      </c>
      <c r="BX228" s="80">
        <v>1E-3</v>
      </c>
      <c r="BY228" s="80">
        <v>1.3240000000000001</v>
      </c>
      <c r="BZ228" s="80">
        <v>0</v>
      </c>
      <c r="CA228" s="80">
        <v>0</v>
      </c>
      <c r="CB228" s="80">
        <v>0</v>
      </c>
      <c r="CC228" s="80">
        <v>0</v>
      </c>
    </row>
    <row r="229" spans="1:81">
      <c r="A229" s="80" t="s">
        <v>1902</v>
      </c>
      <c r="B229" s="80">
        <v>12</v>
      </c>
      <c r="C229" s="80">
        <v>12</v>
      </c>
      <c r="D229" s="80">
        <v>1</v>
      </c>
      <c r="E229" s="80">
        <v>2015</v>
      </c>
      <c r="F229" s="80" t="s">
        <v>91</v>
      </c>
      <c r="G229" s="80" t="s">
        <v>1890</v>
      </c>
      <c r="H229" s="80" t="s">
        <v>1891</v>
      </c>
      <c r="I229" s="177"/>
      <c r="J229" s="81">
        <v>112.23953300607265</v>
      </c>
      <c r="K229" s="81">
        <v>5.0703602351737418</v>
      </c>
      <c r="L229" s="81">
        <v>6.3293716486764655</v>
      </c>
      <c r="M229" s="81">
        <v>172.93679498070193</v>
      </c>
      <c r="N229" s="81">
        <v>160.26953498634023</v>
      </c>
      <c r="O229" s="81">
        <v>138.60594430774319</v>
      </c>
      <c r="P229" s="81">
        <v>80.158494568646475</v>
      </c>
      <c r="Q229" s="81">
        <v>8.4961315880587662</v>
      </c>
      <c r="R229" s="81">
        <v>0</v>
      </c>
      <c r="S229" s="81">
        <v>34.748528465632241</v>
      </c>
      <c r="T229" s="82"/>
      <c r="U229" s="81">
        <v>22711920</v>
      </c>
      <c r="V229" s="81">
        <v>2377</v>
      </c>
      <c r="W229" s="81">
        <v>250</v>
      </c>
      <c r="X229" s="81">
        <v>35662</v>
      </c>
      <c r="Y229" s="81">
        <v>49875</v>
      </c>
      <c r="Z229" s="81">
        <v>80529</v>
      </c>
      <c r="AA229" s="81">
        <v>15951</v>
      </c>
      <c r="AB229" s="81">
        <v>116934</v>
      </c>
      <c r="AC229" s="81">
        <v>0</v>
      </c>
      <c r="AD229" s="81">
        <v>34.748528465632241</v>
      </c>
      <c r="AE229" s="82"/>
      <c r="AF229" s="81">
        <v>154924683.8721576</v>
      </c>
      <c r="AG229" s="81">
        <v>3956973.4135115538</v>
      </c>
      <c r="AH229" s="81">
        <v>1336445.321135958</v>
      </c>
      <c r="AI229" s="81">
        <v>227273059.63426402</v>
      </c>
      <c r="AJ229" s="81">
        <v>223021987.52128339</v>
      </c>
      <c r="AK229" s="81">
        <v>0</v>
      </c>
      <c r="AL229" s="81">
        <v>0</v>
      </c>
      <c r="AM229" s="81">
        <v>16025314.180318799</v>
      </c>
      <c r="AN229" s="81">
        <v>0</v>
      </c>
      <c r="AO229" s="81">
        <v>0</v>
      </c>
      <c r="AP229" s="82"/>
      <c r="AQ229" s="81">
        <v>2278</v>
      </c>
      <c r="AR229" s="81">
        <v>842</v>
      </c>
      <c r="AS229" s="81">
        <v>0</v>
      </c>
      <c r="AT229" s="81">
        <v>1</v>
      </c>
      <c r="AU229" s="81">
        <v>0</v>
      </c>
      <c r="AV229" s="81">
        <v>0</v>
      </c>
      <c r="AW229" s="81" t="s">
        <v>564</v>
      </c>
      <c r="AX229" s="82"/>
      <c r="AY229" s="81">
        <v>9494.4</v>
      </c>
      <c r="AZ229" s="81">
        <v>43542.1</v>
      </c>
      <c r="BA229" s="81">
        <v>0</v>
      </c>
      <c r="BB229" s="81">
        <v>22</v>
      </c>
      <c r="BC229" s="81">
        <v>0</v>
      </c>
      <c r="BD229" s="81">
        <v>0</v>
      </c>
      <c r="BE229" s="81" t="s">
        <v>564</v>
      </c>
      <c r="BF229" s="82"/>
      <c r="BG229" s="81">
        <v>0</v>
      </c>
      <c r="BH229" s="81">
        <v>0</v>
      </c>
      <c r="BI229" s="81">
        <v>55.973999999999997</v>
      </c>
      <c r="BJ229" s="81">
        <v>0</v>
      </c>
      <c r="BK229" s="81">
        <v>47.883000000000003</v>
      </c>
      <c r="BL229" s="81">
        <v>0</v>
      </c>
      <c r="BM229" s="82"/>
      <c r="BN229" s="81">
        <v>0</v>
      </c>
      <c r="BO229" s="81">
        <v>0</v>
      </c>
      <c r="BP229" s="81">
        <v>7</v>
      </c>
      <c r="BQ229" s="81">
        <v>0</v>
      </c>
      <c r="BR229" s="81">
        <v>4</v>
      </c>
      <c r="BS229" s="81">
        <v>0</v>
      </c>
      <c r="BT229"/>
      <c r="BU229" s="80">
        <v>70.233000000000004</v>
      </c>
      <c r="BV229" s="80">
        <v>33.624000000000002</v>
      </c>
      <c r="BW229" s="80">
        <v>0</v>
      </c>
      <c r="BX229" s="80">
        <v>0</v>
      </c>
      <c r="BY229" s="80">
        <v>0</v>
      </c>
      <c r="BZ229" s="80">
        <v>0</v>
      </c>
      <c r="CA229" s="80">
        <v>0</v>
      </c>
      <c r="CB229" s="80">
        <v>0</v>
      </c>
      <c r="CC229" s="80">
        <v>0</v>
      </c>
    </row>
    <row r="230" spans="1:81">
      <c r="A230" s="80" t="s">
        <v>1903</v>
      </c>
      <c r="B230" s="80">
        <v>13</v>
      </c>
      <c r="C230" s="80">
        <v>13</v>
      </c>
      <c r="D230" s="80">
        <v>1</v>
      </c>
      <c r="E230" s="80">
        <v>2016</v>
      </c>
      <c r="F230" s="80" t="s">
        <v>92</v>
      </c>
      <c r="G230" s="80" t="s">
        <v>1890</v>
      </c>
      <c r="H230" s="80" t="s">
        <v>1891</v>
      </c>
      <c r="I230" s="177"/>
      <c r="J230" s="81">
        <v>121.50519875663332</v>
      </c>
      <c r="K230" s="81">
        <v>5.0633376712539953</v>
      </c>
      <c r="L230" s="81">
        <v>6.8370712878724911</v>
      </c>
      <c r="M230" s="81">
        <v>144.8315701031286</v>
      </c>
      <c r="N230" s="81">
        <v>158.66948891044228</v>
      </c>
      <c r="O230" s="81">
        <v>136.85477873129372</v>
      </c>
      <c r="P230" s="81">
        <v>76.315945418291705</v>
      </c>
      <c r="Q230" s="81">
        <v>8.1537612951547747</v>
      </c>
      <c r="R230" s="81">
        <v>0</v>
      </c>
      <c r="S230" s="81">
        <v>32.051316428488001</v>
      </c>
      <c r="T230" s="82"/>
      <c r="U230" s="81">
        <v>23936258</v>
      </c>
      <c r="V230" s="81">
        <v>2377</v>
      </c>
      <c r="W230" s="81">
        <v>250</v>
      </c>
      <c r="X230" s="81">
        <v>35662</v>
      </c>
      <c r="Y230" s="81">
        <v>50020</v>
      </c>
      <c r="Z230" s="81">
        <v>80489</v>
      </c>
      <c r="AA230" s="81">
        <v>15707</v>
      </c>
      <c r="AB230" s="81">
        <v>115440</v>
      </c>
      <c r="AC230" s="81">
        <v>0</v>
      </c>
      <c r="AD230" s="81">
        <v>32.051316428488001</v>
      </c>
      <c r="AE230" s="82"/>
      <c r="AF230" s="81">
        <v>166725791.81448221</v>
      </c>
      <c r="AG230" s="81">
        <v>3804942.4639217728</v>
      </c>
      <c r="AH230" s="81">
        <v>1109809.2301913591</v>
      </c>
      <c r="AI230" s="81">
        <v>224404295.98383889</v>
      </c>
      <c r="AJ230" s="81">
        <v>224313885.00391501</v>
      </c>
      <c r="AK230" s="81">
        <v>0</v>
      </c>
      <c r="AL230" s="81">
        <v>0</v>
      </c>
      <c r="AM230" s="81">
        <v>15832858.776252629</v>
      </c>
      <c r="AN230" s="81">
        <v>0</v>
      </c>
      <c r="AO230" s="81">
        <v>0</v>
      </c>
      <c r="AP230" s="82"/>
      <c r="AQ230" s="81">
        <v>2434</v>
      </c>
      <c r="AR230" s="81">
        <v>1077</v>
      </c>
      <c r="AS230" s="81">
        <v>0</v>
      </c>
      <c r="AT230" s="81">
        <v>2</v>
      </c>
      <c r="AU230" s="81">
        <v>0</v>
      </c>
      <c r="AV230" s="81">
        <v>0</v>
      </c>
      <c r="AW230" s="81" t="s">
        <v>564</v>
      </c>
      <c r="AX230" s="82"/>
      <c r="AY230" s="81">
        <v>10345.9</v>
      </c>
      <c r="AZ230" s="81">
        <v>56570.6</v>
      </c>
      <c r="BA230" s="81">
        <v>0</v>
      </c>
      <c r="BB230" s="81">
        <v>2022</v>
      </c>
      <c r="BC230" s="81">
        <v>0</v>
      </c>
      <c r="BD230" s="81">
        <v>0</v>
      </c>
      <c r="BE230" s="81" t="s">
        <v>564</v>
      </c>
      <c r="BF230" s="82"/>
      <c r="BG230" s="81">
        <v>0</v>
      </c>
      <c r="BH230" s="81">
        <v>0</v>
      </c>
      <c r="BI230" s="81">
        <v>50.761000000000003</v>
      </c>
      <c r="BJ230" s="81">
        <v>0</v>
      </c>
      <c r="BK230" s="81">
        <v>40.863</v>
      </c>
      <c r="BL230" s="81">
        <v>0</v>
      </c>
      <c r="BM230" s="82"/>
      <c r="BN230" s="81">
        <v>0</v>
      </c>
      <c r="BO230" s="81">
        <v>0</v>
      </c>
      <c r="BP230" s="81">
        <v>6</v>
      </c>
      <c r="BQ230" s="81">
        <v>0</v>
      </c>
      <c r="BR230" s="81">
        <v>4</v>
      </c>
      <c r="BS230" s="81">
        <v>0</v>
      </c>
      <c r="BT230"/>
      <c r="BU230" s="80">
        <v>63.072000000000003</v>
      </c>
      <c r="BV230" s="80">
        <v>28.552</v>
      </c>
      <c r="BW230" s="80">
        <v>0</v>
      </c>
      <c r="BX230" s="80">
        <v>0</v>
      </c>
      <c r="BY230" s="80">
        <v>0</v>
      </c>
      <c r="BZ230" s="80">
        <v>0</v>
      </c>
      <c r="CA230" s="80">
        <v>0</v>
      </c>
      <c r="CB230" s="80">
        <v>0</v>
      </c>
      <c r="CC230" s="80">
        <v>0</v>
      </c>
    </row>
    <row r="231" spans="1:81">
      <c r="A231" s="80" t="s">
        <v>1904</v>
      </c>
      <c r="B231" s="80">
        <v>14</v>
      </c>
      <c r="C231" s="80">
        <v>14</v>
      </c>
      <c r="D231" s="80">
        <v>1</v>
      </c>
      <c r="E231" s="80">
        <v>2017</v>
      </c>
      <c r="F231" s="80" t="s">
        <v>71</v>
      </c>
      <c r="G231" s="80" t="s">
        <v>1890</v>
      </c>
      <c r="H231" s="80" t="s">
        <v>1891</v>
      </c>
      <c r="I231" s="177"/>
      <c r="J231" s="81">
        <v>113.2188095609369</v>
      </c>
      <c r="K231" s="81">
        <v>5.1040599790018355</v>
      </c>
      <c r="L231" s="81">
        <v>6.0318014241109958</v>
      </c>
      <c r="M231" s="81">
        <v>136.75619044713756</v>
      </c>
      <c r="N231" s="81">
        <v>152.56523838480686</v>
      </c>
      <c r="O231" s="81">
        <v>134.0847472478728</v>
      </c>
      <c r="P231" s="81">
        <v>74.915201859042995</v>
      </c>
      <c r="Q231" s="81">
        <v>7.7688584426505747</v>
      </c>
      <c r="R231" s="81">
        <v>0</v>
      </c>
      <c r="S231" s="81">
        <v>29.605054688035203</v>
      </c>
      <c r="T231" s="82"/>
      <c r="U231" s="81">
        <v>23463761</v>
      </c>
      <c r="V231" s="81">
        <v>2377</v>
      </c>
      <c r="W231" s="81">
        <v>250</v>
      </c>
      <c r="X231" s="81">
        <v>35662</v>
      </c>
      <c r="Y231" s="81">
        <v>50020</v>
      </c>
      <c r="Z231" s="81">
        <v>80168</v>
      </c>
      <c r="AA231" s="81">
        <v>15517</v>
      </c>
      <c r="AB231" s="81">
        <v>113745</v>
      </c>
      <c r="AC231" s="81">
        <v>0</v>
      </c>
      <c r="AD231" s="81">
        <v>29.605054688035199</v>
      </c>
      <c r="AE231" s="82"/>
      <c r="AF231" s="81">
        <v>162241558.45263189</v>
      </c>
      <c r="AG231" s="81">
        <v>3858473.6946653621</v>
      </c>
      <c r="AH231" s="81">
        <v>1291202.378022806</v>
      </c>
      <c r="AI231" s="81">
        <v>220565915.05571291</v>
      </c>
      <c r="AJ231" s="81">
        <v>215478185.4251591</v>
      </c>
      <c r="AK231" s="81">
        <v>0</v>
      </c>
      <c r="AL231" s="81">
        <v>0</v>
      </c>
      <c r="AM231" s="81">
        <v>15624796.01304418</v>
      </c>
      <c r="AN231" s="81">
        <v>0</v>
      </c>
      <c r="AO231" s="81">
        <v>0</v>
      </c>
      <c r="AP231" s="82"/>
      <c r="AQ231" s="81">
        <v>2574</v>
      </c>
      <c r="AR231" s="81">
        <v>1312</v>
      </c>
      <c r="AS231" s="81">
        <v>0</v>
      </c>
      <c r="AT231" s="81">
        <v>2</v>
      </c>
      <c r="AU231" s="81">
        <v>0</v>
      </c>
      <c r="AV231" s="81">
        <v>0</v>
      </c>
      <c r="AW231" s="81" t="s">
        <v>564</v>
      </c>
      <c r="AX231" s="82"/>
      <c r="AY231" s="81">
        <v>11129.8</v>
      </c>
      <c r="AZ231" s="81">
        <v>70452.899999999892</v>
      </c>
      <c r="BA231" s="81">
        <v>0</v>
      </c>
      <c r="BB231" s="81">
        <v>2022</v>
      </c>
      <c r="BC231" s="81">
        <v>0</v>
      </c>
      <c r="BD231" s="81">
        <v>0</v>
      </c>
      <c r="BE231" s="81" t="s">
        <v>564</v>
      </c>
      <c r="BF231" s="82"/>
      <c r="BG231" s="81">
        <v>0</v>
      </c>
      <c r="BH231" s="81">
        <v>0</v>
      </c>
      <c r="BI231" s="81">
        <v>46.28</v>
      </c>
      <c r="BJ231" s="81">
        <v>0</v>
      </c>
      <c r="BK231" s="81">
        <v>37.627000000000002</v>
      </c>
      <c r="BL231" s="81">
        <v>0</v>
      </c>
      <c r="BM231" s="82"/>
      <c r="BN231" s="81">
        <v>0</v>
      </c>
      <c r="BO231" s="81">
        <v>0</v>
      </c>
      <c r="BP231" s="81">
        <v>6</v>
      </c>
      <c r="BQ231" s="81">
        <v>0</v>
      </c>
      <c r="BR231" s="81">
        <v>4</v>
      </c>
      <c r="BS231" s="81">
        <v>0</v>
      </c>
      <c r="BT231"/>
      <c r="BU231" s="80">
        <v>58.225999999999999</v>
      </c>
      <c r="BV231" s="80">
        <v>25.681000000000001</v>
      </c>
      <c r="BW231" s="80">
        <v>0</v>
      </c>
      <c r="BX231" s="80">
        <v>0</v>
      </c>
      <c r="BY231" s="80">
        <v>0</v>
      </c>
      <c r="BZ231" s="80">
        <v>0</v>
      </c>
      <c r="CA231" s="80">
        <v>0</v>
      </c>
      <c r="CB231" s="80">
        <v>0</v>
      </c>
      <c r="CC231" s="80">
        <v>0</v>
      </c>
    </row>
    <row r="232" spans="1:81">
      <c r="A232" s="80" t="s">
        <v>1905</v>
      </c>
      <c r="B232" s="80">
        <v>15</v>
      </c>
      <c r="C232" s="80">
        <v>15</v>
      </c>
      <c r="D232" s="80">
        <v>1</v>
      </c>
      <c r="E232" s="80">
        <v>2018</v>
      </c>
      <c r="F232" s="80" t="s">
        <v>93</v>
      </c>
      <c r="G232" s="80" t="s">
        <v>1890</v>
      </c>
      <c r="H232" s="80" t="s">
        <v>1891</v>
      </c>
      <c r="I232" s="177"/>
      <c r="J232" s="81">
        <v>107.64787743723453</v>
      </c>
      <c r="K232" s="81">
        <v>4.7970281022063626</v>
      </c>
      <c r="L232" s="81">
        <v>5.4356425621636664</v>
      </c>
      <c r="M232" s="81">
        <v>134.85843900945702</v>
      </c>
      <c r="N232" s="81">
        <v>158.01035929618388</v>
      </c>
      <c r="O232" s="81">
        <v>130.92390819715263</v>
      </c>
      <c r="P232" s="81">
        <v>73.576772397216317</v>
      </c>
      <c r="Q232" s="81">
        <v>7.1005393783810282</v>
      </c>
      <c r="R232" s="81">
        <v>0</v>
      </c>
      <c r="S232" s="81">
        <v>35.791638865804799</v>
      </c>
      <c r="T232" s="82"/>
      <c r="U232" s="81">
        <v>22044613</v>
      </c>
      <c r="V232" s="81">
        <v>2377</v>
      </c>
      <c r="W232" s="81">
        <v>250</v>
      </c>
      <c r="X232" s="81">
        <v>35662</v>
      </c>
      <c r="Y232" s="81">
        <v>49867</v>
      </c>
      <c r="Z232" s="81">
        <v>79777</v>
      </c>
      <c r="AA232" s="81">
        <v>15393</v>
      </c>
      <c r="AB232" s="81">
        <v>112032</v>
      </c>
      <c r="AC232" s="81">
        <v>0</v>
      </c>
      <c r="AD232" s="81">
        <v>35.791638865804799</v>
      </c>
      <c r="AE232" s="82"/>
      <c r="AF232" s="81">
        <v>155341415.78227159</v>
      </c>
      <c r="AG232" s="81">
        <v>3411915.7926620189</v>
      </c>
      <c r="AH232" s="81">
        <v>1221718.8214898179</v>
      </c>
      <c r="AI232" s="81">
        <v>211410564.6138069</v>
      </c>
      <c r="AJ232" s="81">
        <v>223405735.74877241</v>
      </c>
      <c r="AK232" s="81">
        <v>0</v>
      </c>
      <c r="AL232" s="81">
        <v>0</v>
      </c>
      <c r="AM232" s="81">
        <v>15421329.23524745</v>
      </c>
      <c r="AN232" s="81">
        <v>0</v>
      </c>
      <c r="AO232" s="81">
        <v>0</v>
      </c>
      <c r="AP232" s="82"/>
      <c r="AQ232" s="81">
        <v>2713</v>
      </c>
      <c r="AR232" s="81">
        <v>1495</v>
      </c>
      <c r="AS232" s="81">
        <v>0</v>
      </c>
      <c r="AT232" s="81">
        <v>2</v>
      </c>
      <c r="AU232" s="81">
        <v>0</v>
      </c>
      <c r="AV232" s="81">
        <v>0</v>
      </c>
      <c r="AW232" s="81" t="s">
        <v>564</v>
      </c>
      <c r="AX232" s="82"/>
      <c r="AY232" s="81">
        <v>11875</v>
      </c>
      <c r="AZ232" s="81">
        <v>81291.199999999997</v>
      </c>
      <c r="BA232" s="81">
        <v>0</v>
      </c>
      <c r="BB232" s="81">
        <v>2022</v>
      </c>
      <c r="BC232" s="81">
        <v>0</v>
      </c>
      <c r="BD232" s="81">
        <v>0</v>
      </c>
      <c r="BE232" s="81" t="s">
        <v>564</v>
      </c>
      <c r="BF232" s="82"/>
      <c r="BG232" s="81">
        <v>0</v>
      </c>
      <c r="BH232" s="81">
        <v>0</v>
      </c>
      <c r="BI232" s="81">
        <v>48.65</v>
      </c>
      <c r="BJ232" s="81">
        <v>0</v>
      </c>
      <c r="BK232" s="81">
        <v>33.234999999999999</v>
      </c>
      <c r="BL232" s="81">
        <v>0</v>
      </c>
      <c r="BM232" s="82"/>
      <c r="BN232" s="81">
        <v>0</v>
      </c>
      <c r="BO232" s="81">
        <v>0</v>
      </c>
      <c r="BP232" s="81">
        <v>6</v>
      </c>
      <c r="BQ232" s="81">
        <v>0</v>
      </c>
      <c r="BR232" s="81">
        <v>4</v>
      </c>
      <c r="BS232" s="81">
        <v>0</v>
      </c>
      <c r="BT232"/>
      <c r="BU232" s="80">
        <v>59.935000000000002</v>
      </c>
      <c r="BV232" s="80">
        <v>21.95</v>
      </c>
      <c r="BW232" s="80">
        <v>0</v>
      </c>
      <c r="BX232" s="80">
        <v>0</v>
      </c>
      <c r="BY232" s="80">
        <v>0</v>
      </c>
      <c r="BZ232" s="80">
        <v>0</v>
      </c>
      <c r="CA232" s="80">
        <v>0</v>
      </c>
      <c r="CB232" s="80">
        <v>0</v>
      </c>
      <c r="CC232" s="80">
        <v>0</v>
      </c>
    </row>
    <row r="233" spans="1:81">
      <c r="A233" s="80" t="s">
        <v>1906</v>
      </c>
      <c r="B233" s="80">
        <v>16</v>
      </c>
      <c r="C233" s="80">
        <v>16</v>
      </c>
      <c r="D233" s="80">
        <v>1</v>
      </c>
      <c r="E233" s="80">
        <v>2019</v>
      </c>
      <c r="F233" s="80" t="s">
        <v>73</v>
      </c>
      <c r="G233" s="80" t="s">
        <v>1890</v>
      </c>
      <c r="H233" s="80" t="s">
        <v>1891</v>
      </c>
      <c r="I233" s="177"/>
      <c r="J233" s="81">
        <v>95.264672906805032</v>
      </c>
      <c r="K233" s="81">
        <v>4.3946591244029882</v>
      </c>
      <c r="L233" s="81">
        <v>5.4791231084486842</v>
      </c>
      <c r="M233" s="81">
        <v>127.48006026898703</v>
      </c>
      <c r="N233" s="81">
        <v>137.94425614060779</v>
      </c>
      <c r="O233" s="81">
        <v>126.4238612813953</v>
      </c>
      <c r="P233" s="81">
        <v>72.330448855831222</v>
      </c>
      <c r="Q233" s="81">
        <v>6.7954953636574178</v>
      </c>
      <c r="R233" s="81">
        <v>0</v>
      </c>
      <c r="S233" s="81">
        <v>38.263614243568995</v>
      </c>
      <c r="T233" s="82"/>
      <c r="U233" s="81">
        <v>20368944</v>
      </c>
      <c r="V233" s="81">
        <v>2377</v>
      </c>
      <c r="W233" s="81">
        <v>250</v>
      </c>
      <c r="X233" s="81">
        <v>35662</v>
      </c>
      <c r="Y233" s="81">
        <v>49731</v>
      </c>
      <c r="Z233" s="81">
        <v>79150</v>
      </c>
      <c r="AA233" s="81">
        <v>15019</v>
      </c>
      <c r="AB233" s="81">
        <v>110122</v>
      </c>
      <c r="AC233" s="81">
        <v>0</v>
      </c>
      <c r="AD233" s="81">
        <v>38.263614243568988</v>
      </c>
      <c r="AE233" s="82"/>
      <c r="AF233" s="81">
        <v>140502546.88220549</v>
      </c>
      <c r="AG233" s="81">
        <v>3298999.345328751</v>
      </c>
      <c r="AH233" s="81">
        <v>1290370.636819266</v>
      </c>
      <c r="AI233" s="81">
        <v>207510552.05301979</v>
      </c>
      <c r="AJ233" s="81">
        <v>194768003.59701034</v>
      </c>
      <c r="AK233" s="81">
        <v>0</v>
      </c>
      <c r="AL233" s="81">
        <v>0</v>
      </c>
      <c r="AM233" s="81">
        <v>14997787.402027844</v>
      </c>
      <c r="AN233" s="81">
        <v>0</v>
      </c>
      <c r="AO233" s="81">
        <v>0</v>
      </c>
      <c r="AP233" s="82"/>
      <c r="AQ233" s="81">
        <v>2849</v>
      </c>
      <c r="AR233" s="81">
        <v>1624</v>
      </c>
      <c r="AS233" s="81">
        <v>0</v>
      </c>
      <c r="AT233" s="81">
        <v>2</v>
      </c>
      <c r="AU233" s="81">
        <v>0</v>
      </c>
      <c r="AV233" s="81">
        <v>0</v>
      </c>
      <c r="AW233" s="81" t="s">
        <v>564</v>
      </c>
      <c r="AX233" s="82"/>
      <c r="AY233" s="81">
        <v>12592.799999999979</v>
      </c>
      <c r="AZ233" s="81">
        <v>91661.799999999974</v>
      </c>
      <c r="BA233" s="81">
        <v>0</v>
      </c>
      <c r="BB233" s="81">
        <v>2022</v>
      </c>
      <c r="BC233" s="81">
        <v>0</v>
      </c>
      <c r="BD233" s="81">
        <v>0</v>
      </c>
      <c r="BE233" s="81" t="s">
        <v>564</v>
      </c>
      <c r="BF233" s="82"/>
      <c r="BG233" s="81">
        <v>0</v>
      </c>
      <c r="BH233" s="81">
        <v>0</v>
      </c>
      <c r="BI233" s="81">
        <v>45.034999999999997</v>
      </c>
      <c r="BJ233" s="81">
        <v>0</v>
      </c>
      <c r="BK233" s="81">
        <v>35.894999999999996</v>
      </c>
      <c r="BL233" s="81">
        <v>0</v>
      </c>
      <c r="BM233" s="82"/>
      <c r="BN233" s="81">
        <v>0</v>
      </c>
      <c r="BO233" s="81">
        <v>0</v>
      </c>
      <c r="BP233" s="81">
        <v>6</v>
      </c>
      <c r="BQ233" s="81">
        <v>0</v>
      </c>
      <c r="BR233" s="81">
        <v>4</v>
      </c>
      <c r="BS233" s="81">
        <v>0</v>
      </c>
      <c r="BT233"/>
      <c r="BU233" s="80">
        <v>55.960999999999999</v>
      </c>
      <c r="BV233" s="80">
        <v>24.969000000000001</v>
      </c>
      <c r="BW233" s="80">
        <v>0</v>
      </c>
      <c r="BX233" s="80">
        <v>0</v>
      </c>
      <c r="BY233" s="80">
        <v>0</v>
      </c>
      <c r="BZ233" s="80">
        <v>0</v>
      </c>
      <c r="CA233" s="80">
        <v>0</v>
      </c>
      <c r="CB233" s="80">
        <v>0</v>
      </c>
      <c r="CC233" s="80">
        <v>0</v>
      </c>
    </row>
    <row r="234" spans="1:81">
      <c r="A234" s="80" t="s">
        <v>1907</v>
      </c>
      <c r="B234" s="80">
        <v>17</v>
      </c>
      <c r="C234" s="80">
        <v>17</v>
      </c>
      <c r="D234" s="80">
        <v>1</v>
      </c>
      <c r="E234" s="80">
        <v>2020</v>
      </c>
      <c r="F234" s="80" t="s">
        <v>218</v>
      </c>
      <c r="G234" s="80" t="s">
        <v>1890</v>
      </c>
      <c r="H234" s="80" t="s">
        <v>1891</v>
      </c>
      <c r="I234" s="177"/>
      <c r="J234" s="81">
        <v>91.124095682140762</v>
      </c>
      <c r="K234" s="81">
        <v>4.7264257067723792</v>
      </c>
      <c r="L234" s="81">
        <v>8.6287428020236518</v>
      </c>
      <c r="M234" s="81">
        <v>113.57924646672456</v>
      </c>
      <c r="N234" s="81">
        <v>130.01828627018043</v>
      </c>
      <c r="O234" s="81">
        <v>110.08086848281393</v>
      </c>
      <c r="P234" s="81">
        <v>66.643930919817478</v>
      </c>
      <c r="Q234" s="81">
        <v>6.387480320084614</v>
      </c>
      <c r="R234" s="81">
        <v>0</v>
      </c>
      <c r="S234" s="81">
        <v>28.968785017600009</v>
      </c>
      <c r="T234" s="82"/>
      <c r="U234" s="81">
        <v>17523293</v>
      </c>
      <c r="V234" s="81">
        <v>2206</v>
      </c>
      <c r="W234" s="81">
        <v>483</v>
      </c>
      <c r="X234" s="81">
        <v>33253</v>
      </c>
      <c r="Y234" s="81">
        <v>49728</v>
      </c>
      <c r="Z234" s="81">
        <v>78661</v>
      </c>
      <c r="AA234" s="81">
        <v>15035</v>
      </c>
      <c r="AB234" s="81">
        <v>108330</v>
      </c>
      <c r="AC234" s="81">
        <v>0</v>
      </c>
      <c r="AD234" s="81">
        <v>28.968785017600009</v>
      </c>
      <c r="AE234" s="82"/>
      <c r="AF234" s="81">
        <v>136371665.26043001</v>
      </c>
      <c r="AG234" s="81">
        <v>3338038.1565714721</v>
      </c>
      <c r="AH234" s="81">
        <v>2169371.6442209207</v>
      </c>
      <c r="AI234" s="81">
        <v>188155900.70611513</v>
      </c>
      <c r="AJ234" s="81">
        <v>192296269.77562502</v>
      </c>
      <c r="AK234" s="81"/>
      <c r="AL234" s="81"/>
      <c r="AM234" s="81">
        <v>14138268.571402945</v>
      </c>
      <c r="AN234" s="81"/>
      <c r="AO234" s="81"/>
      <c r="AP234" s="82"/>
      <c r="AQ234" s="81">
        <v>3007</v>
      </c>
      <c r="AR234" s="81">
        <v>1758</v>
      </c>
      <c r="AS234" s="81">
        <v>0</v>
      </c>
      <c r="AT234" s="81">
        <v>2</v>
      </c>
      <c r="AU234" s="81">
        <v>0</v>
      </c>
      <c r="AV234" s="81">
        <v>0</v>
      </c>
      <c r="AW234" s="81">
        <v>0</v>
      </c>
      <c r="AX234" s="82"/>
      <c r="AY234" s="81">
        <v>13589.799999999959</v>
      </c>
      <c r="AZ234" s="81">
        <v>116992.0999999998</v>
      </c>
      <c r="BA234" s="81">
        <v>0</v>
      </c>
      <c r="BB234" s="81">
        <v>2022</v>
      </c>
      <c r="BC234" s="81">
        <v>0</v>
      </c>
      <c r="BD234" s="81">
        <v>0</v>
      </c>
      <c r="BE234" s="81">
        <v>0</v>
      </c>
      <c r="BF234" s="82"/>
      <c r="BG234" s="81">
        <v>0</v>
      </c>
      <c r="BH234" s="81">
        <v>0</v>
      </c>
      <c r="BI234" s="81">
        <v>39.386000000000003</v>
      </c>
      <c r="BJ234" s="81">
        <v>0</v>
      </c>
      <c r="BK234" s="81">
        <v>25.119</v>
      </c>
      <c r="BL234" s="81">
        <v>0</v>
      </c>
      <c r="BM234" s="82"/>
      <c r="BN234" s="81">
        <v>0</v>
      </c>
      <c r="BO234" s="81">
        <v>0</v>
      </c>
      <c r="BP234" s="81">
        <v>6</v>
      </c>
      <c r="BQ234" s="81">
        <v>0</v>
      </c>
      <c r="BR234" s="81">
        <v>4</v>
      </c>
      <c r="BS234" s="81">
        <v>0</v>
      </c>
      <c r="BT234"/>
      <c r="BU234" s="80">
        <v>49.48</v>
      </c>
      <c r="BV234" s="80">
        <v>15.025</v>
      </c>
      <c r="BW234" s="80">
        <v>0</v>
      </c>
      <c r="BX234" s="80">
        <v>0</v>
      </c>
      <c r="BY234" s="80">
        <v>0</v>
      </c>
      <c r="BZ234" s="80">
        <v>0</v>
      </c>
      <c r="CA234" s="80">
        <v>0</v>
      </c>
      <c r="CB234" s="80">
        <v>0</v>
      </c>
      <c r="CC234" s="80">
        <v>0</v>
      </c>
    </row>
    <row r="235" spans="1:81">
      <c r="A235" s="80" t="s">
        <v>1908</v>
      </c>
      <c r="B235" s="80">
        <v>17</v>
      </c>
      <c r="C235" s="80">
        <v>18</v>
      </c>
      <c r="D235" s="80">
        <v>1</v>
      </c>
      <c r="E235" s="80">
        <v>2021</v>
      </c>
      <c r="F235" s="80" t="s">
        <v>75</v>
      </c>
      <c r="G235" s="174" t="s">
        <v>1890</v>
      </c>
      <c r="H235" s="80" t="s">
        <v>1891</v>
      </c>
      <c r="I235" s="177"/>
      <c r="J235" s="81">
        <v>128.62780197368252</v>
      </c>
      <c r="K235" s="81">
        <v>5.1877959833996119</v>
      </c>
      <c r="L235" s="81">
        <v>8.4511007703600569</v>
      </c>
      <c r="M235" s="81">
        <v>125.72265958339159</v>
      </c>
      <c r="N235" s="81">
        <v>136.00278021764998</v>
      </c>
      <c r="O235" s="81">
        <v>106.14620391952715</v>
      </c>
      <c r="P235" s="81">
        <v>68.024838751708685</v>
      </c>
      <c r="Q235" s="81">
        <v>6.3477175777519825</v>
      </c>
      <c r="R235" s="81">
        <v>0</v>
      </c>
      <c r="S235" s="81">
        <v>36.366372177119992</v>
      </c>
      <c r="T235" s="82"/>
      <c r="U235" s="81">
        <v>26270804</v>
      </c>
      <c r="V235" s="81">
        <v>2206</v>
      </c>
      <c r="W235" s="81">
        <v>483</v>
      </c>
      <c r="X235" s="81">
        <v>33253</v>
      </c>
      <c r="Y235" s="81">
        <v>49465</v>
      </c>
      <c r="Z235" s="81">
        <v>78101</v>
      </c>
      <c r="AA235" s="81">
        <v>14966</v>
      </c>
      <c r="AB235" s="81">
        <v>106379</v>
      </c>
      <c r="AC235" s="81">
        <v>0</v>
      </c>
      <c r="AD235" s="81">
        <v>36.366372177119992</v>
      </c>
      <c r="AE235" s="82"/>
      <c r="AF235" s="81">
        <v>189258677.15355483</v>
      </c>
      <c r="AG235" s="81">
        <v>3607400.6137480922</v>
      </c>
      <c r="AH235" s="81">
        <v>2027825.8804616164</v>
      </c>
      <c r="AI235" s="81">
        <v>205971392.2909722</v>
      </c>
      <c r="AJ235" s="81">
        <v>197115515.15665177</v>
      </c>
      <c r="AK235" s="81">
        <v>0</v>
      </c>
      <c r="AL235" s="81">
        <v>0</v>
      </c>
      <c r="AM235" s="81">
        <v>13963721.121106267</v>
      </c>
      <c r="AN235" s="81">
        <v>0</v>
      </c>
      <c r="AO235" s="81">
        <v>0</v>
      </c>
      <c r="AP235" s="82"/>
      <c r="AQ235" s="81">
        <v>3154</v>
      </c>
      <c r="AR235" s="81">
        <v>1828</v>
      </c>
      <c r="AS235" s="81">
        <v>0</v>
      </c>
      <c r="AT235" s="81">
        <v>3</v>
      </c>
      <c r="AU235" s="81">
        <v>0</v>
      </c>
      <c r="AV235" s="81">
        <v>0</v>
      </c>
      <c r="AW235" s="81"/>
      <c r="AX235" s="82"/>
      <c r="AY235" s="81">
        <v>14468.29999999995</v>
      </c>
      <c r="AZ235" s="81">
        <v>122466.19999999979</v>
      </c>
      <c r="BA235" s="81">
        <v>0</v>
      </c>
      <c r="BB235" s="81">
        <v>2492</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1909</v>
      </c>
      <c r="B236" s="80">
        <v>17</v>
      </c>
      <c r="C236" s="80">
        <v>19</v>
      </c>
      <c r="D236" s="80">
        <v>1</v>
      </c>
      <c r="E236" s="80">
        <v>2022</v>
      </c>
      <c r="F236" s="80" t="s">
        <v>568</v>
      </c>
      <c r="G236" s="174" t="s">
        <v>1890</v>
      </c>
      <c r="H236" s="80" t="s">
        <v>1891</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3335</v>
      </c>
      <c r="AR236" s="81">
        <v>1857</v>
      </c>
      <c r="AS236" s="81">
        <v>0</v>
      </c>
      <c r="AT236" s="81">
        <v>3</v>
      </c>
      <c r="AU236" s="81">
        <v>0</v>
      </c>
      <c r="AV236" s="81">
        <v>0</v>
      </c>
      <c r="AW236" s="81"/>
      <c r="AX236" s="82"/>
      <c r="AY236" s="81">
        <v>15679.099999999919</v>
      </c>
      <c r="AZ236" s="81">
        <v>125925.89999999982</v>
      </c>
      <c r="BA236" s="81">
        <v>0</v>
      </c>
      <c r="BB236" s="81">
        <v>2492</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1910</v>
      </c>
      <c r="B237" s="80">
        <v>307</v>
      </c>
      <c r="C237" s="80">
        <v>1</v>
      </c>
      <c r="D237" s="80">
        <v>19</v>
      </c>
      <c r="E237" s="80">
        <v>1990</v>
      </c>
      <c r="F237" s="80" t="s">
        <v>562</v>
      </c>
      <c r="G237" s="80" t="s">
        <v>1911</v>
      </c>
      <c r="H237" s="80" t="s">
        <v>1912</v>
      </c>
      <c r="I237" s="177"/>
      <c r="J237" s="81">
        <v>67.395586894063413</v>
      </c>
      <c r="K237" s="81">
        <v>9.7877903455843587</v>
      </c>
      <c r="L237" s="81">
        <v>4.6468952989373147</v>
      </c>
      <c r="M237" s="81">
        <v>40.164915413205577</v>
      </c>
      <c r="N237" s="81">
        <v>46.995372227612314</v>
      </c>
      <c r="O237" s="81">
        <v>53.497141790007518</v>
      </c>
      <c r="P237" s="81">
        <v>67.052125876738117</v>
      </c>
      <c r="Q237" s="81">
        <v>4.7799406715345683</v>
      </c>
      <c r="R237" s="81">
        <v>0</v>
      </c>
      <c r="S237" s="81">
        <v>4.9169886035480816</v>
      </c>
      <c r="T237" s="82"/>
      <c r="U237" s="81">
        <v>1781234</v>
      </c>
      <c r="V237" s="81">
        <v>2378</v>
      </c>
      <c r="W237" s="81">
        <v>43</v>
      </c>
      <c r="X237" s="81">
        <v>14413</v>
      </c>
      <c r="Y237" s="81">
        <v>20605</v>
      </c>
      <c r="Z237" s="81">
        <v>22004</v>
      </c>
      <c r="AA237" s="81">
        <v>16281</v>
      </c>
      <c r="AB237" s="81">
        <v>77610</v>
      </c>
      <c r="AC237" s="81">
        <v>0</v>
      </c>
      <c r="AD237" s="81">
        <v>4.9169886035480816</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1913</v>
      </c>
      <c r="B238" s="80">
        <v>308</v>
      </c>
      <c r="C238" s="80">
        <v>2</v>
      </c>
      <c r="D238" s="80">
        <v>19</v>
      </c>
      <c r="E238" s="80">
        <v>2005</v>
      </c>
      <c r="F238" s="80" t="s">
        <v>565</v>
      </c>
      <c r="G238" s="80" t="s">
        <v>1911</v>
      </c>
      <c r="H238" s="80" t="s">
        <v>1912</v>
      </c>
      <c r="I238" s="177"/>
      <c r="J238" s="81">
        <v>100.64779143836019</v>
      </c>
      <c r="K238" s="81">
        <v>4.1159081118194925</v>
      </c>
      <c r="L238" s="81">
        <v>15.909901578436445</v>
      </c>
      <c r="M238" s="81">
        <v>74.880290743810491</v>
      </c>
      <c r="N238" s="81">
        <v>93.10035760776114</v>
      </c>
      <c r="O238" s="81">
        <v>96.666557542948937</v>
      </c>
      <c r="P238" s="81">
        <v>77.451475350743067</v>
      </c>
      <c r="Q238" s="81">
        <v>5.8886523788176568</v>
      </c>
      <c r="R238" s="81">
        <v>0</v>
      </c>
      <c r="S238" s="81">
        <v>5.9124000000000008</v>
      </c>
      <c r="T238" s="82"/>
      <c r="U238" s="81">
        <v>3882359</v>
      </c>
      <c r="V238" s="81">
        <v>1981</v>
      </c>
      <c r="W238" s="81">
        <v>222</v>
      </c>
      <c r="X238" s="81">
        <v>16611</v>
      </c>
      <c r="Y238" s="81">
        <v>33848</v>
      </c>
      <c r="Z238" s="81">
        <v>46010</v>
      </c>
      <c r="AA238" s="81">
        <v>15402</v>
      </c>
      <c r="AB238" s="81">
        <v>99952</v>
      </c>
      <c r="AC238" s="81">
        <v>0</v>
      </c>
      <c r="AD238" s="81">
        <v>5.9124000000000008</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1914</v>
      </c>
      <c r="B239" s="80">
        <v>309</v>
      </c>
      <c r="C239" s="80">
        <v>3</v>
      </c>
      <c r="D239" s="80">
        <v>19</v>
      </c>
      <c r="E239" s="80">
        <v>2006</v>
      </c>
      <c r="F239" s="80" t="s">
        <v>566</v>
      </c>
      <c r="G239" s="80" t="s">
        <v>1911</v>
      </c>
      <c r="H239" s="80" t="s">
        <v>1912</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1915</v>
      </c>
      <c r="B240" s="80">
        <v>310</v>
      </c>
      <c r="C240" s="80">
        <v>4</v>
      </c>
      <c r="D240" s="80">
        <v>19</v>
      </c>
      <c r="E240" s="80">
        <v>2007</v>
      </c>
      <c r="F240" s="80" t="s">
        <v>567</v>
      </c>
      <c r="G240" s="80" t="s">
        <v>1911</v>
      </c>
      <c r="H240" s="80" t="s">
        <v>1912</v>
      </c>
      <c r="I240" s="177"/>
      <c r="J240" s="81">
        <v>93.023543936550894</v>
      </c>
      <c r="K240" s="81">
        <v>4.5180537461243651</v>
      </c>
      <c r="L240" s="81">
        <v>6.3997963639646915</v>
      </c>
      <c r="M240" s="81">
        <v>72.268450650040464</v>
      </c>
      <c r="N240" s="81">
        <v>95.640288398118301</v>
      </c>
      <c r="O240" s="81">
        <v>95.927317084630161</v>
      </c>
      <c r="P240" s="81">
        <v>76.934550248902354</v>
      </c>
      <c r="Q240" s="81">
        <v>6.2532324398254895</v>
      </c>
      <c r="R240" s="81">
        <v>0</v>
      </c>
      <c r="S240" s="81">
        <v>10.884517000000002</v>
      </c>
      <c r="T240" s="82"/>
      <c r="U240" s="81">
        <v>3974241</v>
      </c>
      <c r="V240" s="81">
        <v>2022</v>
      </c>
      <c r="W240" s="81">
        <v>90</v>
      </c>
      <c r="X240" s="81">
        <v>19097</v>
      </c>
      <c r="Y240" s="81">
        <v>35221</v>
      </c>
      <c r="Z240" s="81">
        <v>47464</v>
      </c>
      <c r="AA240" s="81">
        <v>15066</v>
      </c>
      <c r="AB240" s="81">
        <v>100527</v>
      </c>
      <c r="AC240" s="81">
        <v>0</v>
      </c>
      <c r="AD240" s="81">
        <v>10.884517000000002</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1916</v>
      </c>
      <c r="B241" s="80">
        <v>311</v>
      </c>
      <c r="C241" s="80">
        <v>5</v>
      </c>
      <c r="D241" s="80">
        <v>19</v>
      </c>
      <c r="E241" s="80">
        <v>2008</v>
      </c>
      <c r="F241" s="80" t="s">
        <v>84</v>
      </c>
      <c r="G241" s="80" t="s">
        <v>1911</v>
      </c>
      <c r="H241" s="80" t="s">
        <v>1912</v>
      </c>
      <c r="I241" s="177"/>
      <c r="J241" s="81">
        <v>87.347651153033297</v>
      </c>
      <c r="K241" s="81">
        <v>3.5286894593137994</v>
      </c>
      <c r="L241" s="81">
        <v>9.1997422765101309</v>
      </c>
      <c r="M241" s="81">
        <v>75.628332425270372</v>
      </c>
      <c r="N241" s="81">
        <v>91.102680643105259</v>
      </c>
      <c r="O241" s="81">
        <v>93.572762058208639</v>
      </c>
      <c r="P241" s="81">
        <v>74.816800586098282</v>
      </c>
      <c r="Q241" s="81">
        <v>6.1526902600061293</v>
      </c>
      <c r="R241" s="81">
        <v>0</v>
      </c>
      <c r="S241" s="81">
        <v>13.636440636000003</v>
      </c>
      <c r="T241" s="82"/>
      <c r="U241" s="81">
        <v>3854679</v>
      </c>
      <c r="V241" s="81">
        <v>2022</v>
      </c>
      <c r="W241" s="81">
        <v>149</v>
      </c>
      <c r="X241" s="81">
        <v>19097</v>
      </c>
      <c r="Y241" s="81">
        <v>35843</v>
      </c>
      <c r="Z241" s="81">
        <v>47924</v>
      </c>
      <c r="AA241" s="81">
        <v>14668</v>
      </c>
      <c r="AB241" s="81">
        <v>100536</v>
      </c>
      <c r="AC241" s="81">
        <v>0</v>
      </c>
      <c r="AD241" s="81">
        <v>13.636440636000003</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1917</v>
      </c>
      <c r="B242" s="80">
        <v>312</v>
      </c>
      <c r="C242" s="80">
        <v>6</v>
      </c>
      <c r="D242" s="80">
        <v>19</v>
      </c>
      <c r="E242" s="80">
        <v>2009</v>
      </c>
      <c r="F242" s="80" t="s">
        <v>85</v>
      </c>
      <c r="G242" s="80" t="s">
        <v>1911</v>
      </c>
      <c r="H242" s="80" t="s">
        <v>1912</v>
      </c>
      <c r="I242" s="177"/>
      <c r="J242" s="81">
        <v>79.557949307413352</v>
      </c>
      <c r="K242" s="81">
        <v>2.8163968783195643</v>
      </c>
      <c r="L242" s="81">
        <v>22.441093003991522</v>
      </c>
      <c r="M242" s="81">
        <v>77.901335777622108</v>
      </c>
      <c r="N242" s="81">
        <v>90.073182375243064</v>
      </c>
      <c r="O242" s="81">
        <v>96.456269324624657</v>
      </c>
      <c r="P242" s="81">
        <v>71.42653608357611</v>
      </c>
      <c r="Q242" s="81">
        <v>5.8694645537816976</v>
      </c>
      <c r="R242" s="81">
        <v>0</v>
      </c>
      <c r="S242" s="81">
        <v>11.5886391675</v>
      </c>
      <c r="T242" s="82"/>
      <c r="U242" s="81">
        <v>3592947</v>
      </c>
      <c r="V242" s="81">
        <v>2030</v>
      </c>
      <c r="W242" s="81">
        <v>529</v>
      </c>
      <c r="X242" s="81">
        <v>20743</v>
      </c>
      <c r="Y242" s="81">
        <v>36432</v>
      </c>
      <c r="Z242" s="81">
        <v>48761</v>
      </c>
      <c r="AA242" s="81">
        <v>14376</v>
      </c>
      <c r="AB242" s="81">
        <v>100680</v>
      </c>
      <c r="AC242" s="81">
        <v>0</v>
      </c>
      <c r="AD242" s="81">
        <v>11.5886391675</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11.2</v>
      </c>
      <c r="BJ242" s="81">
        <v>0</v>
      </c>
      <c r="BK242" s="81">
        <v>7.68</v>
      </c>
      <c r="BL242" s="81">
        <v>0</v>
      </c>
      <c r="BM242" s="82"/>
      <c r="BN242" s="81">
        <v>0</v>
      </c>
      <c r="BO242" s="81">
        <v>0</v>
      </c>
      <c r="BP242" s="81">
        <v>1</v>
      </c>
      <c r="BQ242" s="81">
        <v>0</v>
      </c>
      <c r="BR242" s="81">
        <v>1</v>
      </c>
      <c r="BS242" s="81">
        <v>0</v>
      </c>
      <c r="BT242"/>
      <c r="BU242" s="80"/>
      <c r="BV242" s="80"/>
      <c r="BW242" s="80"/>
      <c r="BX242" s="80"/>
      <c r="BY242" s="80"/>
      <c r="BZ242" s="80"/>
      <c r="CA242" s="80"/>
      <c r="CB242" s="80"/>
      <c r="CC242" s="80"/>
    </row>
    <row r="243" spans="1:81">
      <c r="A243" s="80" t="s">
        <v>1918</v>
      </c>
      <c r="B243" s="80">
        <v>313</v>
      </c>
      <c r="C243" s="80">
        <v>7</v>
      </c>
      <c r="D243" s="80">
        <v>19</v>
      </c>
      <c r="E243" s="80">
        <v>2010</v>
      </c>
      <c r="F243" s="80" t="s">
        <v>86</v>
      </c>
      <c r="G243" s="80" t="s">
        <v>1911</v>
      </c>
      <c r="H243" s="80" t="s">
        <v>1912</v>
      </c>
      <c r="I243" s="177"/>
      <c r="J243" s="81">
        <v>83.671038302208316</v>
      </c>
      <c r="K243" s="81">
        <v>3.1557861995312506</v>
      </c>
      <c r="L243" s="81">
        <v>21.20466630676033</v>
      </c>
      <c r="M243" s="81">
        <v>81.939008956236393</v>
      </c>
      <c r="N243" s="81">
        <v>92.467043675802998</v>
      </c>
      <c r="O243" s="81">
        <v>96.785913241280454</v>
      </c>
      <c r="P243" s="81">
        <v>72.537512990676674</v>
      </c>
      <c r="Q243" s="81">
        <v>6.1057868514449565</v>
      </c>
      <c r="R243" s="81">
        <v>0</v>
      </c>
      <c r="S243" s="81">
        <v>11.724042736299999</v>
      </c>
      <c r="T243" s="82"/>
      <c r="U243" s="81">
        <v>3488263</v>
      </c>
      <c r="V243" s="81">
        <v>2030</v>
      </c>
      <c r="W243" s="81">
        <v>529</v>
      </c>
      <c r="X243" s="81">
        <v>20743</v>
      </c>
      <c r="Y243" s="81">
        <v>36888</v>
      </c>
      <c r="Z243" s="81">
        <v>49155</v>
      </c>
      <c r="AA243" s="81">
        <v>14235</v>
      </c>
      <c r="AB243" s="81">
        <v>100356</v>
      </c>
      <c r="AC243" s="81">
        <v>0</v>
      </c>
      <c r="AD243" s="81">
        <v>11.724042736299999</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12.903</v>
      </c>
      <c r="BJ243" s="81">
        <v>0</v>
      </c>
      <c r="BK243" s="81">
        <v>7.33</v>
      </c>
      <c r="BL243" s="81">
        <v>0</v>
      </c>
      <c r="BM243" s="82"/>
      <c r="BN243" s="81">
        <v>0</v>
      </c>
      <c r="BO243" s="81">
        <v>0</v>
      </c>
      <c r="BP243" s="81">
        <v>1</v>
      </c>
      <c r="BQ243" s="81">
        <v>0</v>
      </c>
      <c r="BR243" s="81">
        <v>1</v>
      </c>
      <c r="BS243" s="81">
        <v>0</v>
      </c>
      <c r="BT243"/>
      <c r="BU243" s="80">
        <v>20.233000000000001</v>
      </c>
      <c r="BV243" s="80">
        <v>0</v>
      </c>
      <c r="BW243" s="80">
        <v>0</v>
      </c>
      <c r="BX243" s="80">
        <v>0</v>
      </c>
      <c r="BY243" s="80">
        <v>0</v>
      </c>
      <c r="BZ243" s="80">
        <v>0</v>
      </c>
      <c r="CA243" s="80">
        <v>0</v>
      </c>
      <c r="CB243" s="80">
        <v>0</v>
      </c>
      <c r="CC243" s="80">
        <v>0</v>
      </c>
    </row>
    <row r="244" spans="1:81">
      <c r="A244" s="80" t="s">
        <v>1919</v>
      </c>
      <c r="B244" s="80">
        <v>314</v>
      </c>
      <c r="C244" s="80">
        <v>8</v>
      </c>
      <c r="D244" s="80">
        <v>19</v>
      </c>
      <c r="E244" s="80">
        <v>2011</v>
      </c>
      <c r="F244" s="80" t="s">
        <v>87</v>
      </c>
      <c r="G244" s="80" t="s">
        <v>1911</v>
      </c>
      <c r="H244" s="80" t="s">
        <v>1912</v>
      </c>
      <c r="I244" s="177"/>
      <c r="J244" s="81">
        <v>92.638853952373225</v>
      </c>
      <c r="K244" s="81">
        <v>5.1156011687244405</v>
      </c>
      <c r="L244" s="81">
        <v>23.845978978894689</v>
      </c>
      <c r="M244" s="81">
        <v>99.155340049579436</v>
      </c>
      <c r="N244" s="81">
        <v>114.38428561045835</v>
      </c>
      <c r="O244" s="81">
        <v>95.415932690258387</v>
      </c>
      <c r="P244" s="81">
        <v>69.911807326562652</v>
      </c>
      <c r="Q244" s="81">
        <v>7.0206387097401439</v>
      </c>
      <c r="R244" s="81">
        <v>0</v>
      </c>
      <c r="S244" s="81">
        <v>14.276890620159996</v>
      </c>
      <c r="T244" s="82"/>
      <c r="U244" s="81">
        <v>3646901</v>
      </c>
      <c r="V244" s="81">
        <v>2030</v>
      </c>
      <c r="W244" s="81">
        <v>529</v>
      </c>
      <c r="X244" s="81">
        <v>20743</v>
      </c>
      <c r="Y244" s="81">
        <v>37398</v>
      </c>
      <c r="Z244" s="81">
        <v>49512</v>
      </c>
      <c r="AA244" s="81">
        <v>14128</v>
      </c>
      <c r="AB244" s="81">
        <v>100040</v>
      </c>
      <c r="AC244" s="81">
        <v>0</v>
      </c>
      <c r="AD244" s="81">
        <v>14.276890620159996</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12.991</v>
      </c>
      <c r="BJ244" s="81">
        <v>0</v>
      </c>
      <c r="BK244" s="81">
        <v>7.6</v>
      </c>
      <c r="BL244" s="81">
        <v>0</v>
      </c>
      <c r="BM244" s="82"/>
      <c r="BN244" s="81">
        <v>0</v>
      </c>
      <c r="BO244" s="81">
        <v>0</v>
      </c>
      <c r="BP244" s="81">
        <v>1</v>
      </c>
      <c r="BQ244" s="81">
        <v>0</v>
      </c>
      <c r="BR244" s="81">
        <v>1</v>
      </c>
      <c r="BS244" s="81">
        <v>0</v>
      </c>
      <c r="BT244"/>
      <c r="BU244" s="80">
        <v>20.591000000000001</v>
      </c>
      <c r="BV244" s="80">
        <v>0</v>
      </c>
      <c r="BW244" s="80">
        <v>0</v>
      </c>
      <c r="BX244" s="80">
        <v>0</v>
      </c>
      <c r="BY244" s="80">
        <v>0</v>
      </c>
      <c r="BZ244" s="80">
        <v>0</v>
      </c>
      <c r="CA244" s="80">
        <v>0</v>
      </c>
      <c r="CB244" s="80">
        <v>0</v>
      </c>
      <c r="CC244" s="80">
        <v>0</v>
      </c>
    </row>
    <row r="245" spans="1:81">
      <c r="A245" s="80" t="s">
        <v>1920</v>
      </c>
      <c r="B245" s="80">
        <v>315</v>
      </c>
      <c r="C245" s="80">
        <v>9</v>
      </c>
      <c r="D245" s="80">
        <v>19</v>
      </c>
      <c r="E245" s="80">
        <v>2012</v>
      </c>
      <c r="F245" s="80" t="s">
        <v>88</v>
      </c>
      <c r="G245" s="80" t="s">
        <v>1911</v>
      </c>
      <c r="H245" s="80" t="s">
        <v>1912</v>
      </c>
      <c r="I245" s="177"/>
      <c r="J245" s="81">
        <v>101.47459851853093</v>
      </c>
      <c r="K245" s="81">
        <v>4.7787417970150621</v>
      </c>
      <c r="L245" s="81">
        <v>24.407651726113446</v>
      </c>
      <c r="M245" s="81">
        <v>110.00197070131676</v>
      </c>
      <c r="N245" s="81">
        <v>134.87264752214242</v>
      </c>
      <c r="O245" s="81">
        <v>96.267310944122713</v>
      </c>
      <c r="P245" s="81">
        <v>70.205070422705106</v>
      </c>
      <c r="Q245" s="81">
        <v>7.6472753995579827</v>
      </c>
      <c r="R245" s="81">
        <v>0</v>
      </c>
      <c r="S245" s="81">
        <v>15.073605352960001</v>
      </c>
      <c r="T245" s="82"/>
      <c r="U245" s="81">
        <v>3842937</v>
      </c>
      <c r="V245" s="81">
        <v>2030</v>
      </c>
      <c r="W245" s="81">
        <v>529</v>
      </c>
      <c r="X245" s="81">
        <v>20743</v>
      </c>
      <c r="Y245" s="81">
        <v>38151</v>
      </c>
      <c r="Z245" s="81">
        <v>50350</v>
      </c>
      <c r="AA245" s="81">
        <v>14107</v>
      </c>
      <c r="AB245" s="81">
        <v>100296</v>
      </c>
      <c r="AC245" s="81">
        <v>0</v>
      </c>
      <c r="AD245" s="81">
        <v>15.073605352960001</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13.923999999999999</v>
      </c>
      <c r="BJ245" s="81">
        <v>0</v>
      </c>
      <c r="BK245" s="81">
        <v>8.1300000000000008</v>
      </c>
      <c r="BL245" s="81">
        <v>0</v>
      </c>
      <c r="BM245" s="82"/>
      <c r="BN245" s="81">
        <v>0</v>
      </c>
      <c r="BO245" s="81">
        <v>0</v>
      </c>
      <c r="BP245" s="81">
        <v>1</v>
      </c>
      <c r="BQ245" s="81">
        <v>0</v>
      </c>
      <c r="BR245" s="81">
        <v>1</v>
      </c>
      <c r="BS245" s="81">
        <v>0</v>
      </c>
      <c r="BT245"/>
      <c r="BU245" s="80">
        <v>22.053999999999998</v>
      </c>
      <c r="BV245" s="80">
        <v>0</v>
      </c>
      <c r="BW245" s="80">
        <v>0</v>
      </c>
      <c r="BX245" s="80">
        <v>0</v>
      </c>
      <c r="BY245" s="80">
        <v>0</v>
      </c>
      <c r="BZ245" s="80">
        <v>0</v>
      </c>
      <c r="CA245" s="80">
        <v>0</v>
      </c>
      <c r="CB245" s="80">
        <v>0</v>
      </c>
      <c r="CC245" s="80">
        <v>0</v>
      </c>
    </row>
    <row r="246" spans="1:81">
      <c r="A246" s="80" t="s">
        <v>1921</v>
      </c>
      <c r="B246" s="80">
        <v>316</v>
      </c>
      <c r="C246" s="80">
        <v>10</v>
      </c>
      <c r="D246" s="80">
        <v>19</v>
      </c>
      <c r="E246" s="80">
        <v>2013</v>
      </c>
      <c r="F246" s="80" t="s">
        <v>89</v>
      </c>
      <c r="G246" s="80" t="s">
        <v>1911</v>
      </c>
      <c r="H246" s="80" t="s">
        <v>1912</v>
      </c>
      <c r="I246" s="177"/>
      <c r="J246" s="81">
        <v>97.235860304686284</v>
      </c>
      <c r="K246" s="81">
        <v>3.9798582638300859</v>
      </c>
      <c r="L246" s="81">
        <v>23.45555775517548</v>
      </c>
      <c r="M246" s="81">
        <v>108.98406056610848</v>
      </c>
      <c r="N246" s="81">
        <v>130.17730113031445</v>
      </c>
      <c r="O246" s="81">
        <v>93.395592045678484</v>
      </c>
      <c r="P246" s="81">
        <v>70.129910846052283</v>
      </c>
      <c r="Q246" s="81">
        <v>7.7659451996105018</v>
      </c>
      <c r="R246" s="81">
        <v>0</v>
      </c>
      <c r="S246" s="81">
        <v>12.567362522839998</v>
      </c>
      <c r="T246" s="82"/>
      <c r="U246" s="81">
        <v>3698773</v>
      </c>
      <c r="V246" s="81">
        <v>2030</v>
      </c>
      <c r="W246" s="81">
        <v>529</v>
      </c>
      <c r="X246" s="81">
        <v>20743</v>
      </c>
      <c r="Y246" s="81">
        <v>38641</v>
      </c>
      <c r="Z246" s="81">
        <v>51029</v>
      </c>
      <c r="AA246" s="81">
        <v>14039</v>
      </c>
      <c r="AB246" s="81">
        <v>100392</v>
      </c>
      <c r="AC246" s="81">
        <v>0</v>
      </c>
      <c r="AD246" s="81">
        <v>12.567362522839998</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14.877000000000001</v>
      </c>
      <c r="BJ246" s="81">
        <v>0</v>
      </c>
      <c r="BK246" s="81">
        <v>28.238</v>
      </c>
      <c r="BL246" s="81">
        <v>0</v>
      </c>
      <c r="BM246" s="82"/>
      <c r="BN246" s="81">
        <v>0</v>
      </c>
      <c r="BO246" s="81">
        <v>0</v>
      </c>
      <c r="BP246" s="81">
        <v>1</v>
      </c>
      <c r="BQ246" s="81">
        <v>0</v>
      </c>
      <c r="BR246" s="81">
        <v>1</v>
      </c>
      <c r="BS246" s="81">
        <v>0</v>
      </c>
      <c r="BT246"/>
      <c r="BU246" s="80">
        <v>24.094999999999999</v>
      </c>
      <c r="BV246" s="80">
        <v>19.02</v>
      </c>
      <c r="BW246" s="80">
        <v>0</v>
      </c>
      <c r="BX246" s="80">
        <v>0</v>
      </c>
      <c r="BY246" s="80">
        <v>0</v>
      </c>
      <c r="BZ246" s="80">
        <v>0</v>
      </c>
      <c r="CA246" s="80">
        <v>0</v>
      </c>
      <c r="CB246" s="80">
        <v>0</v>
      </c>
      <c r="CC246" s="80">
        <v>0</v>
      </c>
    </row>
    <row r="247" spans="1:81">
      <c r="A247" s="80" t="s">
        <v>1922</v>
      </c>
      <c r="B247" s="80">
        <v>317</v>
      </c>
      <c r="C247" s="80">
        <v>11</v>
      </c>
      <c r="D247" s="80">
        <v>19</v>
      </c>
      <c r="E247" s="80">
        <v>2014</v>
      </c>
      <c r="F247" s="80" t="s">
        <v>90</v>
      </c>
      <c r="G247" s="80" t="s">
        <v>1911</v>
      </c>
      <c r="H247" s="80" t="s">
        <v>1912</v>
      </c>
      <c r="I247" s="177"/>
      <c r="J247" s="81">
        <v>106.14371490131774</v>
      </c>
      <c r="K247" s="81">
        <v>4.6551170672245101</v>
      </c>
      <c r="L247" s="81">
        <v>25.190292493044694</v>
      </c>
      <c r="M247" s="81">
        <v>107.02864723305008</v>
      </c>
      <c r="N247" s="81">
        <v>115.19980358020602</v>
      </c>
      <c r="O247" s="81">
        <v>89.438127561426413</v>
      </c>
      <c r="P247" s="81">
        <v>70.077890829155521</v>
      </c>
      <c r="Q247" s="81">
        <v>7.4322961334703148</v>
      </c>
      <c r="R247" s="81">
        <v>0</v>
      </c>
      <c r="S247" s="81">
        <v>11.7348053925</v>
      </c>
      <c r="T247" s="82"/>
      <c r="U247" s="81">
        <v>4118965</v>
      </c>
      <c r="V247" s="81">
        <v>1821</v>
      </c>
      <c r="W247" s="81">
        <v>578</v>
      </c>
      <c r="X247" s="81">
        <v>20825</v>
      </c>
      <c r="Y247" s="81">
        <v>39108</v>
      </c>
      <c r="Z247" s="81">
        <v>51467</v>
      </c>
      <c r="AA247" s="81">
        <v>13956</v>
      </c>
      <c r="AB247" s="81">
        <v>100139</v>
      </c>
      <c r="AC247" s="81">
        <v>0</v>
      </c>
      <c r="AD247" s="81">
        <v>11.7348053925</v>
      </c>
      <c r="AE247" s="82"/>
      <c r="AF247" s="81">
        <v>53013024.010356531</v>
      </c>
      <c r="AG247" s="81">
        <v>3867503.7392969853</v>
      </c>
      <c r="AH247" s="81">
        <v>5481821.6195082068</v>
      </c>
      <c r="AI247" s="81">
        <v>132034716.21082924</v>
      </c>
      <c r="AJ247" s="81">
        <v>156692934.17528933</v>
      </c>
      <c r="AK247" s="81">
        <v>0</v>
      </c>
      <c r="AL247" s="81">
        <v>0</v>
      </c>
      <c r="AM247" s="81">
        <v>13747588.301396366</v>
      </c>
      <c r="AN247" s="81">
        <v>0</v>
      </c>
      <c r="AO247" s="81">
        <v>0</v>
      </c>
      <c r="AP247" s="82"/>
      <c r="AQ247" s="81">
        <v>2601</v>
      </c>
      <c r="AR247" s="81">
        <v>257</v>
      </c>
      <c r="AS247" s="81">
        <v>0</v>
      </c>
      <c r="AT247" s="81">
        <v>4</v>
      </c>
      <c r="AU247" s="81">
        <v>0</v>
      </c>
      <c r="AV247" s="81">
        <v>0</v>
      </c>
      <c r="AW247" s="81" t="s">
        <v>564</v>
      </c>
      <c r="AX247" s="82"/>
      <c r="AY247" s="81">
        <v>11258.031999999999</v>
      </c>
      <c r="AZ247" s="81">
        <v>9712.33</v>
      </c>
      <c r="BA247" s="81">
        <v>0</v>
      </c>
      <c r="BB247" s="81">
        <v>54</v>
      </c>
      <c r="BC247" s="81">
        <v>0</v>
      </c>
      <c r="BD247" s="81">
        <v>0</v>
      </c>
      <c r="BE247" s="81" t="s">
        <v>564</v>
      </c>
      <c r="BF247" s="82"/>
      <c r="BG247" s="81">
        <v>0</v>
      </c>
      <c r="BH247" s="81">
        <v>0</v>
      </c>
      <c r="BI247" s="81">
        <v>15.239000000000001</v>
      </c>
      <c r="BJ247" s="81">
        <v>0</v>
      </c>
      <c r="BK247" s="81">
        <v>27.582000000000001</v>
      </c>
      <c r="BL247" s="81">
        <v>0</v>
      </c>
      <c r="BM247" s="82"/>
      <c r="BN247" s="81">
        <v>0</v>
      </c>
      <c r="BO247" s="81">
        <v>0</v>
      </c>
      <c r="BP247" s="81">
        <v>1</v>
      </c>
      <c r="BQ247" s="81">
        <v>0</v>
      </c>
      <c r="BR247" s="81">
        <v>1</v>
      </c>
      <c r="BS247" s="81">
        <v>0</v>
      </c>
      <c r="BT247"/>
      <c r="BU247" s="80">
        <v>24.221</v>
      </c>
      <c r="BV247" s="80">
        <v>18.600000000000001</v>
      </c>
      <c r="BW247" s="80">
        <v>0</v>
      </c>
      <c r="BX247" s="80">
        <v>0</v>
      </c>
      <c r="BY247" s="80">
        <v>0</v>
      </c>
      <c r="BZ247" s="80">
        <v>0</v>
      </c>
      <c r="CA247" s="80">
        <v>0</v>
      </c>
      <c r="CB247" s="80">
        <v>0</v>
      </c>
      <c r="CC247" s="80">
        <v>0</v>
      </c>
    </row>
    <row r="248" spans="1:81">
      <c r="A248" s="80" t="s">
        <v>1923</v>
      </c>
      <c r="B248" s="80">
        <v>318</v>
      </c>
      <c r="C248" s="80">
        <v>12</v>
      </c>
      <c r="D248" s="80">
        <v>19</v>
      </c>
      <c r="E248" s="80">
        <v>2015</v>
      </c>
      <c r="F248" s="80" t="s">
        <v>91</v>
      </c>
      <c r="G248" s="80" t="s">
        <v>1911</v>
      </c>
      <c r="H248" s="80" t="s">
        <v>1912</v>
      </c>
      <c r="I248" s="177"/>
      <c r="J248" s="81">
        <v>98.080246678729367</v>
      </c>
      <c r="K248" s="81">
        <v>4.1797516398032757</v>
      </c>
      <c r="L248" s="81">
        <v>25.196026621542416</v>
      </c>
      <c r="M248" s="81">
        <v>102.42818050172018</v>
      </c>
      <c r="N248" s="81">
        <v>103.51981999745615</v>
      </c>
      <c r="O248" s="81">
        <v>89.581206490094289</v>
      </c>
      <c r="P248" s="81">
        <v>70.062675147393222</v>
      </c>
      <c r="Q248" s="81">
        <v>7.2749044023634877</v>
      </c>
      <c r="R248" s="81">
        <v>0</v>
      </c>
      <c r="S248" s="81">
        <v>16.996089983460003</v>
      </c>
      <c r="T248" s="82"/>
      <c r="U248" s="81">
        <v>4344644</v>
      </c>
      <c r="V248" s="81">
        <v>1821</v>
      </c>
      <c r="W248" s="81">
        <v>578</v>
      </c>
      <c r="X248" s="81">
        <v>20825</v>
      </c>
      <c r="Y248" s="81">
        <v>39648</v>
      </c>
      <c r="Z248" s="81">
        <v>52046</v>
      </c>
      <c r="AA248" s="81">
        <v>13942</v>
      </c>
      <c r="AB248" s="81">
        <v>100126</v>
      </c>
      <c r="AC248" s="81">
        <v>0</v>
      </c>
      <c r="AD248" s="81">
        <v>16.996089983460003</v>
      </c>
      <c r="AE248" s="82"/>
      <c r="AF248" s="81">
        <v>49851766.780934565</v>
      </c>
      <c r="AG248" s="81">
        <v>3352122.5342507446</v>
      </c>
      <c r="AH248" s="81">
        <v>4732471.2207887312</v>
      </c>
      <c r="AI248" s="81">
        <v>128730095.5713241</v>
      </c>
      <c r="AJ248" s="81">
        <v>154496669.28726709</v>
      </c>
      <c r="AK248" s="81">
        <v>0</v>
      </c>
      <c r="AL248" s="81">
        <v>0</v>
      </c>
      <c r="AM248" s="81">
        <v>13721848.287226981</v>
      </c>
      <c r="AN248" s="81">
        <v>0</v>
      </c>
      <c r="AO248" s="81">
        <v>0</v>
      </c>
      <c r="AP248" s="82"/>
      <c r="AQ248" s="81">
        <v>2802</v>
      </c>
      <c r="AR248" s="81">
        <v>298</v>
      </c>
      <c r="AS248" s="81">
        <v>0</v>
      </c>
      <c r="AT248" s="81">
        <v>4</v>
      </c>
      <c r="AU248" s="81">
        <v>0</v>
      </c>
      <c r="AV248" s="81">
        <v>0</v>
      </c>
      <c r="AW248" s="81" t="s">
        <v>564</v>
      </c>
      <c r="AX248" s="82"/>
      <c r="AY248" s="81">
        <v>12290.072</v>
      </c>
      <c r="AZ248" s="81">
        <v>16174.63</v>
      </c>
      <c r="BA248" s="81">
        <v>0</v>
      </c>
      <c r="BB248" s="81">
        <v>54</v>
      </c>
      <c r="BC248" s="81">
        <v>0</v>
      </c>
      <c r="BD248" s="81">
        <v>0</v>
      </c>
      <c r="BE248" s="81" t="s">
        <v>564</v>
      </c>
      <c r="BF248" s="82"/>
      <c r="BG248" s="81">
        <v>0</v>
      </c>
      <c r="BH248" s="81">
        <v>0</v>
      </c>
      <c r="BI248" s="81">
        <v>14.028</v>
      </c>
      <c r="BJ248" s="81">
        <v>0</v>
      </c>
      <c r="BK248" s="81">
        <v>35.796999999999997</v>
      </c>
      <c r="BL248" s="81">
        <v>0</v>
      </c>
      <c r="BM248" s="82"/>
      <c r="BN248" s="81">
        <v>0</v>
      </c>
      <c r="BO248" s="81">
        <v>0</v>
      </c>
      <c r="BP248" s="81">
        <v>1</v>
      </c>
      <c r="BQ248" s="81">
        <v>0</v>
      </c>
      <c r="BR248" s="81">
        <v>1</v>
      </c>
      <c r="BS248" s="81">
        <v>0</v>
      </c>
      <c r="BT248"/>
      <c r="BU248" s="80">
        <v>23.055</v>
      </c>
      <c r="BV248" s="80">
        <v>26.77</v>
      </c>
      <c r="BW248" s="80">
        <v>0</v>
      </c>
      <c r="BX248" s="80">
        <v>0</v>
      </c>
      <c r="BY248" s="80">
        <v>0</v>
      </c>
      <c r="BZ248" s="80">
        <v>0</v>
      </c>
      <c r="CA248" s="80">
        <v>0</v>
      </c>
      <c r="CB248" s="80">
        <v>0</v>
      </c>
      <c r="CC248" s="80">
        <v>0</v>
      </c>
    </row>
    <row r="249" spans="1:81">
      <c r="A249" s="80" t="s">
        <v>1924</v>
      </c>
      <c r="B249" s="80">
        <v>319</v>
      </c>
      <c r="C249" s="80">
        <v>13</v>
      </c>
      <c r="D249" s="80">
        <v>19</v>
      </c>
      <c r="E249" s="80">
        <v>2016</v>
      </c>
      <c r="F249" s="80" t="s">
        <v>92</v>
      </c>
      <c r="G249" s="80" t="s">
        <v>1911</v>
      </c>
      <c r="H249" s="80" t="s">
        <v>1912</v>
      </c>
      <c r="I249" s="177"/>
      <c r="J249" s="81">
        <v>129.36337344039541</v>
      </c>
      <c r="K249" s="81">
        <v>4.065722061243914</v>
      </c>
      <c r="L249" s="81">
        <v>23.786177127371577</v>
      </c>
      <c r="M249" s="81">
        <v>83.297199357865409</v>
      </c>
      <c r="N249" s="81">
        <v>104.49262780265317</v>
      </c>
      <c r="O249" s="81">
        <v>89.5985714821187</v>
      </c>
      <c r="P249" s="81">
        <v>67.511941273773672</v>
      </c>
      <c r="Q249" s="81">
        <v>7.0802957358706244</v>
      </c>
      <c r="R249" s="81">
        <v>0</v>
      </c>
      <c r="S249" s="81">
        <v>15.473750602309998</v>
      </c>
      <c r="T249" s="82"/>
      <c r="U249" s="81">
        <v>6061126</v>
      </c>
      <c r="V249" s="81">
        <v>1821</v>
      </c>
      <c r="W249" s="81">
        <v>578</v>
      </c>
      <c r="X249" s="81">
        <v>20825</v>
      </c>
      <c r="Y249" s="81">
        <v>40247</v>
      </c>
      <c r="Z249" s="81">
        <v>52696</v>
      </c>
      <c r="AA249" s="81">
        <v>13895</v>
      </c>
      <c r="AB249" s="81">
        <v>100242</v>
      </c>
      <c r="AC249" s="81">
        <v>0</v>
      </c>
      <c r="AD249" s="81">
        <v>15.47375060231</v>
      </c>
      <c r="AE249" s="82"/>
      <c r="AF249" s="81">
        <v>67757557.806468204</v>
      </c>
      <c r="AG249" s="81">
        <v>3377746.9300860362</v>
      </c>
      <c r="AH249" s="81">
        <v>3510009.152555617</v>
      </c>
      <c r="AI249" s="81">
        <v>133844910.24865261</v>
      </c>
      <c r="AJ249" s="81">
        <v>169422752.6291618</v>
      </c>
      <c r="AK249" s="81">
        <v>0</v>
      </c>
      <c r="AL249" s="81">
        <v>0</v>
      </c>
      <c r="AM249" s="81">
        <v>13748418.48102146</v>
      </c>
      <c r="AN249" s="81">
        <v>0</v>
      </c>
      <c r="AO249" s="81">
        <v>0</v>
      </c>
      <c r="AP249" s="82"/>
      <c r="AQ249" s="81">
        <v>3048</v>
      </c>
      <c r="AR249" s="81">
        <v>367</v>
      </c>
      <c r="AS249" s="81">
        <v>0</v>
      </c>
      <c r="AT249" s="81">
        <v>5</v>
      </c>
      <c r="AU249" s="81">
        <v>0</v>
      </c>
      <c r="AV249" s="81">
        <v>0</v>
      </c>
      <c r="AW249" s="81" t="s">
        <v>564</v>
      </c>
      <c r="AX249" s="82"/>
      <c r="AY249" s="81">
        <v>13541.781999999999</v>
      </c>
      <c r="AZ249" s="81">
        <v>19113.13</v>
      </c>
      <c r="BA249" s="81">
        <v>0</v>
      </c>
      <c r="BB249" s="81">
        <v>164</v>
      </c>
      <c r="BC249" s="81">
        <v>0</v>
      </c>
      <c r="BD249" s="81">
        <v>0</v>
      </c>
      <c r="BE249" s="81" t="s">
        <v>564</v>
      </c>
      <c r="BF249" s="82"/>
      <c r="BG249" s="81">
        <v>0</v>
      </c>
      <c r="BH249" s="81">
        <v>0</v>
      </c>
      <c r="BI249" s="81">
        <v>17.105</v>
      </c>
      <c r="BJ249" s="81">
        <v>0</v>
      </c>
      <c r="BK249" s="81">
        <v>34.026000000000003</v>
      </c>
      <c r="BL249" s="81">
        <v>0</v>
      </c>
      <c r="BM249" s="82"/>
      <c r="BN249" s="81">
        <v>0</v>
      </c>
      <c r="BO249" s="81">
        <v>0</v>
      </c>
      <c r="BP249" s="81">
        <v>1</v>
      </c>
      <c r="BQ249" s="81">
        <v>0</v>
      </c>
      <c r="BR249" s="81">
        <v>1</v>
      </c>
      <c r="BS249" s="81">
        <v>0</v>
      </c>
      <c r="BT249"/>
      <c r="BU249" s="80">
        <v>26.097999999999999</v>
      </c>
      <c r="BV249" s="80">
        <v>25.033000000000001</v>
      </c>
      <c r="BW249" s="80">
        <v>0</v>
      </c>
      <c r="BX249" s="80">
        <v>0</v>
      </c>
      <c r="BY249" s="80">
        <v>0</v>
      </c>
      <c r="BZ249" s="80">
        <v>0</v>
      </c>
      <c r="CA249" s="80">
        <v>0</v>
      </c>
      <c r="CB249" s="80">
        <v>0</v>
      </c>
      <c r="CC249" s="80">
        <v>0</v>
      </c>
    </row>
    <row r="250" spans="1:81">
      <c r="A250" s="80" t="s">
        <v>1925</v>
      </c>
      <c r="B250" s="80">
        <v>320</v>
      </c>
      <c r="C250" s="80">
        <v>14</v>
      </c>
      <c r="D250" s="80">
        <v>19</v>
      </c>
      <c r="E250" s="80">
        <v>2017</v>
      </c>
      <c r="F250" s="80" t="s">
        <v>71</v>
      </c>
      <c r="G250" s="80" t="s">
        <v>1911</v>
      </c>
      <c r="H250" s="80" t="s">
        <v>1912</v>
      </c>
      <c r="I250" s="177"/>
      <c r="J250" s="81">
        <v>139.45848289566035</v>
      </c>
      <c r="K250" s="81">
        <v>4.1772220845358659</v>
      </c>
      <c r="L250" s="81">
        <v>23.594088105084914</v>
      </c>
      <c r="M250" s="81">
        <v>77.55509861230199</v>
      </c>
      <c r="N250" s="81">
        <v>98.701296455725782</v>
      </c>
      <c r="O250" s="81">
        <v>89.894383174476332</v>
      </c>
      <c r="P250" s="81">
        <v>66.74149323319007</v>
      </c>
      <c r="Q250" s="81">
        <v>6.8812913806940568</v>
      </c>
      <c r="R250" s="81">
        <v>0</v>
      </c>
      <c r="S250" s="81">
        <v>13.479713562000001</v>
      </c>
      <c r="T250" s="82"/>
      <c r="U250" s="81">
        <v>7027495</v>
      </c>
      <c r="V250" s="81">
        <v>1821</v>
      </c>
      <c r="W250" s="81">
        <v>578</v>
      </c>
      <c r="X250" s="81">
        <v>20825</v>
      </c>
      <c r="Y250" s="81">
        <v>41075</v>
      </c>
      <c r="Z250" s="81">
        <v>53747</v>
      </c>
      <c r="AA250" s="81">
        <v>13824</v>
      </c>
      <c r="AB250" s="81">
        <v>100750</v>
      </c>
      <c r="AC250" s="81">
        <v>0</v>
      </c>
      <c r="AD250" s="81">
        <v>13.479713562000001</v>
      </c>
      <c r="AE250" s="82"/>
      <c r="AF250" s="81">
        <v>74814534.787948251</v>
      </c>
      <c r="AG250" s="81">
        <v>3419436.7803126369</v>
      </c>
      <c r="AH250" s="81">
        <v>4710123.8591684084</v>
      </c>
      <c r="AI250" s="81">
        <v>127172164.68476561</v>
      </c>
      <c r="AJ250" s="81">
        <v>172148595.830111</v>
      </c>
      <c r="AK250" s="81">
        <v>0</v>
      </c>
      <c r="AL250" s="81">
        <v>0</v>
      </c>
      <c r="AM250" s="81">
        <v>13839713.37917448</v>
      </c>
      <c r="AN250" s="81">
        <v>0</v>
      </c>
      <c r="AO250" s="81">
        <v>0</v>
      </c>
      <c r="AP250" s="82"/>
      <c r="AQ250" s="81">
        <v>3262</v>
      </c>
      <c r="AR250" s="81">
        <v>425</v>
      </c>
      <c r="AS250" s="81">
        <v>0</v>
      </c>
      <c r="AT250" s="81">
        <v>5</v>
      </c>
      <c r="AU250" s="81">
        <v>0</v>
      </c>
      <c r="AV250" s="81">
        <v>0</v>
      </c>
      <c r="AW250" s="81" t="s">
        <v>564</v>
      </c>
      <c r="AX250" s="82"/>
      <c r="AY250" s="81">
        <v>14639.022000000001</v>
      </c>
      <c r="AZ250" s="81">
        <v>21620.029999999992</v>
      </c>
      <c r="BA250" s="81">
        <v>0</v>
      </c>
      <c r="BB250" s="81">
        <v>164</v>
      </c>
      <c r="BC250" s="81">
        <v>0</v>
      </c>
      <c r="BD250" s="81">
        <v>0</v>
      </c>
      <c r="BE250" s="81" t="s">
        <v>564</v>
      </c>
      <c r="BF250" s="82"/>
      <c r="BG250" s="81">
        <v>0</v>
      </c>
      <c r="BH250" s="81">
        <v>0</v>
      </c>
      <c r="BI250" s="81">
        <v>19.523</v>
      </c>
      <c r="BJ250" s="81">
        <v>0</v>
      </c>
      <c r="BK250" s="81">
        <v>28.248000000000001</v>
      </c>
      <c r="BL250" s="81">
        <v>0</v>
      </c>
      <c r="BM250" s="82"/>
      <c r="BN250" s="81">
        <v>0</v>
      </c>
      <c r="BO250" s="81">
        <v>0</v>
      </c>
      <c r="BP250" s="81">
        <v>1</v>
      </c>
      <c r="BQ250" s="81">
        <v>0</v>
      </c>
      <c r="BR250" s="81">
        <v>1</v>
      </c>
      <c r="BS250" s="81">
        <v>0</v>
      </c>
      <c r="BT250"/>
      <c r="BU250" s="80">
        <v>27.962</v>
      </c>
      <c r="BV250" s="80">
        <v>19.809000000000001</v>
      </c>
      <c r="BW250" s="80">
        <v>0</v>
      </c>
      <c r="BX250" s="80">
        <v>0</v>
      </c>
      <c r="BY250" s="80">
        <v>0</v>
      </c>
      <c r="BZ250" s="80">
        <v>0</v>
      </c>
      <c r="CA250" s="80">
        <v>0</v>
      </c>
      <c r="CB250" s="80">
        <v>0</v>
      </c>
      <c r="CC250" s="80">
        <v>0</v>
      </c>
    </row>
    <row r="251" spans="1:81">
      <c r="A251" s="80" t="s">
        <v>1926</v>
      </c>
      <c r="B251" s="80">
        <v>321</v>
      </c>
      <c r="C251" s="80">
        <v>15</v>
      </c>
      <c r="D251" s="80">
        <v>19</v>
      </c>
      <c r="E251" s="80">
        <v>2018</v>
      </c>
      <c r="F251" s="80" t="s">
        <v>93</v>
      </c>
      <c r="G251" s="80" t="s">
        <v>1911</v>
      </c>
      <c r="H251" s="80" t="s">
        <v>1912</v>
      </c>
      <c r="I251" s="177"/>
      <c r="J251" s="81">
        <v>105.93102119908966</v>
      </c>
      <c r="K251" s="81">
        <v>3.5251554858570717</v>
      </c>
      <c r="L251" s="81">
        <v>21.30812055407635</v>
      </c>
      <c r="M251" s="81">
        <v>70.760459426175146</v>
      </c>
      <c r="N251" s="81">
        <v>70.099058378087449</v>
      </c>
      <c r="O251" s="81">
        <v>88.773292629562135</v>
      </c>
      <c r="P251" s="81">
        <v>66.153610730687575</v>
      </c>
      <c r="Q251" s="81">
        <v>6.4430397754878825</v>
      </c>
      <c r="R251" s="81">
        <v>0</v>
      </c>
      <c r="S251" s="81">
        <v>17.019425404800003</v>
      </c>
      <c r="T251" s="82"/>
      <c r="U251" s="81">
        <v>5890791</v>
      </c>
      <c r="V251" s="81">
        <v>1821</v>
      </c>
      <c r="W251" s="81">
        <v>578</v>
      </c>
      <c r="X251" s="81">
        <v>20825</v>
      </c>
      <c r="Y251" s="81">
        <v>42201</v>
      </c>
      <c r="Z251" s="81">
        <v>54093</v>
      </c>
      <c r="AA251" s="81">
        <v>13840</v>
      </c>
      <c r="AB251" s="81">
        <v>101658</v>
      </c>
      <c r="AC251" s="81">
        <v>0</v>
      </c>
      <c r="AD251" s="81">
        <v>17.0194254048</v>
      </c>
      <c r="AE251" s="82"/>
      <c r="AF251" s="81">
        <v>57549122.110483021</v>
      </c>
      <c r="AG251" s="81">
        <v>3093291.641555036</v>
      </c>
      <c r="AH251" s="81">
        <v>4473394.9978521122</v>
      </c>
      <c r="AI251" s="81">
        <v>122145074.8579493</v>
      </c>
      <c r="AJ251" s="81">
        <v>149315913.64032561</v>
      </c>
      <c r="AK251" s="81">
        <v>0</v>
      </c>
      <c r="AL251" s="81">
        <v>0</v>
      </c>
      <c r="AM251" s="81">
        <v>13993336.6127248</v>
      </c>
      <c r="AN251" s="81">
        <v>0</v>
      </c>
      <c r="AO251" s="81">
        <v>0</v>
      </c>
      <c r="AP251" s="82"/>
      <c r="AQ251" s="81">
        <v>3447</v>
      </c>
      <c r="AR251" s="81">
        <v>449</v>
      </c>
      <c r="AS251" s="81">
        <v>0</v>
      </c>
      <c r="AT251" s="81">
        <v>5</v>
      </c>
      <c r="AU251" s="81">
        <v>0</v>
      </c>
      <c r="AV251" s="81">
        <v>0</v>
      </c>
      <c r="AW251" s="81" t="s">
        <v>564</v>
      </c>
      <c r="AX251" s="82"/>
      <c r="AY251" s="81">
        <v>15584.84599999998</v>
      </c>
      <c r="AZ251" s="81">
        <v>24024.13</v>
      </c>
      <c r="BA251" s="81">
        <v>0</v>
      </c>
      <c r="BB251" s="81">
        <v>164</v>
      </c>
      <c r="BC251" s="81">
        <v>0</v>
      </c>
      <c r="BD251" s="81">
        <v>0</v>
      </c>
      <c r="BE251" s="81" t="s">
        <v>564</v>
      </c>
      <c r="BF251" s="82"/>
      <c r="BG251" s="81">
        <v>0</v>
      </c>
      <c r="BH251" s="81">
        <v>0</v>
      </c>
      <c r="BI251" s="81">
        <v>23.611999999999998</v>
      </c>
      <c r="BJ251" s="81">
        <v>0</v>
      </c>
      <c r="BK251" s="81">
        <v>29.530999999999999</v>
      </c>
      <c r="BL251" s="81">
        <v>0</v>
      </c>
      <c r="BM251" s="82"/>
      <c r="BN251" s="81">
        <v>0</v>
      </c>
      <c r="BO251" s="81">
        <v>0</v>
      </c>
      <c r="BP251" s="81">
        <v>2</v>
      </c>
      <c r="BQ251" s="81">
        <v>0</v>
      </c>
      <c r="BR251" s="81">
        <v>1</v>
      </c>
      <c r="BS251" s="81">
        <v>0</v>
      </c>
      <c r="BT251"/>
      <c r="BU251" s="80">
        <v>30.681000000000001</v>
      </c>
      <c r="BV251" s="80">
        <v>22.462</v>
      </c>
      <c r="BW251" s="80">
        <v>0</v>
      </c>
      <c r="BX251" s="80">
        <v>0</v>
      </c>
      <c r="BY251" s="80">
        <v>0</v>
      </c>
      <c r="BZ251" s="80">
        <v>0</v>
      </c>
      <c r="CA251" s="80">
        <v>0</v>
      </c>
      <c r="CB251" s="80">
        <v>0</v>
      </c>
      <c r="CC251" s="80">
        <v>0</v>
      </c>
    </row>
    <row r="252" spans="1:81">
      <c r="A252" s="80" t="s">
        <v>1927</v>
      </c>
      <c r="B252" s="80">
        <v>322</v>
      </c>
      <c r="C252" s="80">
        <v>16</v>
      </c>
      <c r="D252" s="80">
        <v>19</v>
      </c>
      <c r="E252" s="80">
        <v>2019</v>
      </c>
      <c r="F252" s="80" t="s">
        <v>73</v>
      </c>
      <c r="G252" s="80" t="s">
        <v>1911</v>
      </c>
      <c r="H252" s="80" t="s">
        <v>1912</v>
      </c>
      <c r="I252" s="177"/>
      <c r="J252" s="81">
        <v>105.46739818501962</v>
      </c>
      <c r="K252" s="81">
        <v>3.3495338888502859</v>
      </c>
      <c r="L252" s="81">
        <v>21.668708036354666</v>
      </c>
      <c r="M252" s="81">
        <v>74.309381752611301</v>
      </c>
      <c r="N252" s="81">
        <v>69.78416956705378</v>
      </c>
      <c r="O252" s="81">
        <v>87.397781651725936</v>
      </c>
      <c r="P252" s="81">
        <v>66.320168532768619</v>
      </c>
      <c r="Q252" s="81">
        <v>6.2860275940713617</v>
      </c>
      <c r="R252" s="81">
        <v>0</v>
      </c>
      <c r="S252" s="81">
        <v>20.125551494789999</v>
      </c>
      <c r="T252" s="82"/>
      <c r="U252" s="81">
        <v>5852729</v>
      </c>
      <c r="V252" s="81">
        <v>1821</v>
      </c>
      <c r="W252" s="81">
        <v>578</v>
      </c>
      <c r="X252" s="81">
        <v>20825</v>
      </c>
      <c r="Y252" s="81">
        <v>42805</v>
      </c>
      <c r="Z252" s="81">
        <v>54717</v>
      </c>
      <c r="AA252" s="81">
        <v>13771</v>
      </c>
      <c r="AB252" s="81">
        <v>101866</v>
      </c>
      <c r="AC252" s="81">
        <v>0</v>
      </c>
      <c r="AD252" s="81">
        <v>20.125551494789999</v>
      </c>
      <c r="AE252" s="82"/>
      <c r="AF252" s="81">
        <v>58524777.348975711</v>
      </c>
      <c r="AG252" s="81">
        <v>2997771.4226285811</v>
      </c>
      <c r="AH252" s="81">
        <v>4753842.9602707094</v>
      </c>
      <c r="AI252" s="81">
        <v>124883342.6701224</v>
      </c>
      <c r="AJ252" s="81">
        <v>138768970.08140913</v>
      </c>
      <c r="AK252" s="81">
        <v>0</v>
      </c>
      <c r="AL252" s="81">
        <v>0</v>
      </c>
      <c r="AM252" s="81">
        <v>13873382.353162566</v>
      </c>
      <c r="AN252" s="81">
        <v>0</v>
      </c>
      <c r="AO252" s="81">
        <v>0</v>
      </c>
      <c r="AP252" s="82"/>
      <c r="AQ252" s="81">
        <v>3652</v>
      </c>
      <c r="AR252" s="81">
        <v>478</v>
      </c>
      <c r="AS252" s="81">
        <v>0</v>
      </c>
      <c r="AT252" s="81">
        <v>7</v>
      </c>
      <c r="AU252" s="81">
        <v>0</v>
      </c>
      <c r="AV252" s="81">
        <v>0</v>
      </c>
      <c r="AW252" s="81" t="s">
        <v>564</v>
      </c>
      <c r="AX252" s="82"/>
      <c r="AY252" s="81">
        <v>16731.665999999979</v>
      </c>
      <c r="AZ252" s="81">
        <v>25950.93</v>
      </c>
      <c r="BA252" s="81">
        <v>0</v>
      </c>
      <c r="BB252" s="81">
        <v>286.60000000000002</v>
      </c>
      <c r="BC252" s="81">
        <v>0</v>
      </c>
      <c r="BD252" s="81">
        <v>0</v>
      </c>
      <c r="BE252" s="81" t="s">
        <v>564</v>
      </c>
      <c r="BF252" s="82"/>
      <c r="BG252" s="81">
        <v>0</v>
      </c>
      <c r="BH252" s="81">
        <v>0</v>
      </c>
      <c r="BI252" s="81">
        <v>21.663</v>
      </c>
      <c r="BJ252" s="81">
        <v>0</v>
      </c>
      <c r="BK252" s="81">
        <v>40.72</v>
      </c>
      <c r="BL252" s="81">
        <v>0</v>
      </c>
      <c r="BM252" s="82"/>
      <c r="BN252" s="81">
        <v>0</v>
      </c>
      <c r="BO252" s="81">
        <v>0</v>
      </c>
      <c r="BP252" s="81">
        <v>2</v>
      </c>
      <c r="BQ252" s="81">
        <v>0</v>
      </c>
      <c r="BR252" s="81">
        <v>1</v>
      </c>
      <c r="BS252" s="81">
        <v>0</v>
      </c>
      <c r="BT252"/>
      <c r="BU252" s="80">
        <v>29.797999999999998</v>
      </c>
      <c r="BV252" s="80">
        <v>32.585000000000001</v>
      </c>
      <c r="BW252" s="80">
        <v>0</v>
      </c>
      <c r="BX252" s="80">
        <v>0</v>
      </c>
      <c r="BY252" s="80">
        <v>0</v>
      </c>
      <c r="BZ252" s="80">
        <v>0</v>
      </c>
      <c r="CA252" s="80">
        <v>0</v>
      </c>
      <c r="CB252" s="80">
        <v>0</v>
      </c>
      <c r="CC252" s="80">
        <v>0</v>
      </c>
    </row>
    <row r="253" spans="1:81">
      <c r="A253" s="80" t="s">
        <v>1928</v>
      </c>
      <c r="B253" s="80">
        <v>323</v>
      </c>
      <c r="C253" s="80">
        <v>17</v>
      </c>
      <c r="D253" s="80">
        <v>19</v>
      </c>
      <c r="E253" s="80">
        <v>2020</v>
      </c>
      <c r="F253" s="80" t="s">
        <v>218</v>
      </c>
      <c r="G253" s="80" t="s">
        <v>1911</v>
      </c>
      <c r="H253" s="80" t="s">
        <v>1912</v>
      </c>
      <c r="I253" s="177"/>
      <c r="J253" s="81">
        <v>116.0410686239868</v>
      </c>
      <c r="K253" s="81">
        <v>3.2681279200073532</v>
      </c>
      <c r="L253" s="81">
        <v>20.866113410586681</v>
      </c>
      <c r="M253" s="81">
        <v>76.077776926886784</v>
      </c>
      <c r="N253" s="81">
        <v>82.750293821513765</v>
      </c>
      <c r="O253" s="81">
        <v>76.556030438874885</v>
      </c>
      <c r="P253" s="81">
        <v>62.23794040872346</v>
      </c>
      <c r="Q253" s="81">
        <v>6.0464963018897526</v>
      </c>
      <c r="R253" s="81">
        <v>0</v>
      </c>
      <c r="S253" s="81">
        <v>20.38546233916</v>
      </c>
      <c r="T253" s="82"/>
      <c r="U253" s="81">
        <v>6550697</v>
      </c>
      <c r="V253" s="81">
        <v>1756</v>
      </c>
      <c r="W253" s="81">
        <v>736</v>
      </c>
      <c r="X253" s="81">
        <v>22451</v>
      </c>
      <c r="Y253" s="81">
        <v>43759</v>
      </c>
      <c r="Z253" s="81">
        <v>54705</v>
      </c>
      <c r="AA253" s="81">
        <v>14041</v>
      </c>
      <c r="AB253" s="81">
        <v>102547</v>
      </c>
      <c r="AC253" s="81">
        <v>0</v>
      </c>
      <c r="AD253" s="81">
        <v>20.38546233916</v>
      </c>
      <c r="AE253" s="82"/>
      <c r="AF253" s="81">
        <v>66608393.088303812</v>
      </c>
      <c r="AG253" s="81">
        <v>2639005.7666611695</v>
      </c>
      <c r="AH253" s="81">
        <v>4748135.408251239</v>
      </c>
      <c r="AI253" s="81">
        <v>126694367.28456011</v>
      </c>
      <c r="AJ253" s="81">
        <v>160078761.42338291</v>
      </c>
      <c r="AK253" s="81"/>
      <c r="AL253" s="81"/>
      <c r="AM253" s="81">
        <v>13383522.820932869</v>
      </c>
      <c r="AN253" s="81"/>
      <c r="AO253" s="81"/>
      <c r="AP253" s="82"/>
      <c r="AQ253" s="81">
        <v>3861</v>
      </c>
      <c r="AR253" s="81">
        <v>493</v>
      </c>
      <c r="AS253" s="81">
        <v>0</v>
      </c>
      <c r="AT253" s="81">
        <v>7</v>
      </c>
      <c r="AU253" s="81">
        <v>0</v>
      </c>
      <c r="AV253" s="81">
        <v>0</v>
      </c>
      <c r="AW253" s="81">
        <v>0</v>
      </c>
      <c r="AX253" s="82"/>
      <c r="AY253" s="81">
        <v>17842.255999999928</v>
      </c>
      <c r="AZ253" s="81">
        <v>29062.130000000008</v>
      </c>
      <c r="BA253" s="81">
        <v>0</v>
      </c>
      <c r="BB253" s="81">
        <v>286.60000000000002</v>
      </c>
      <c r="BC253" s="81">
        <v>0</v>
      </c>
      <c r="BD253" s="81">
        <v>0</v>
      </c>
      <c r="BE253" s="81">
        <v>0</v>
      </c>
      <c r="BF253" s="82"/>
      <c r="BG253" s="81">
        <v>0</v>
      </c>
      <c r="BH253" s="81">
        <v>0</v>
      </c>
      <c r="BI253" s="81">
        <v>18.875</v>
      </c>
      <c r="BJ253" s="81">
        <v>0</v>
      </c>
      <c r="BK253" s="81">
        <v>37.484000000000002</v>
      </c>
      <c r="BL253" s="81">
        <v>0</v>
      </c>
      <c r="BM253" s="82"/>
      <c r="BN253" s="81">
        <v>0</v>
      </c>
      <c r="BO253" s="81">
        <v>0</v>
      </c>
      <c r="BP253" s="81">
        <v>2</v>
      </c>
      <c r="BQ253" s="81">
        <v>0</v>
      </c>
      <c r="BR253" s="81">
        <v>1</v>
      </c>
      <c r="BS253" s="81">
        <v>0</v>
      </c>
      <c r="BT253"/>
      <c r="BU253" s="80">
        <v>26.937000000000001</v>
      </c>
      <c r="BV253" s="80">
        <v>29.422000000000001</v>
      </c>
      <c r="BW253" s="80">
        <v>0</v>
      </c>
      <c r="BX253" s="80">
        <v>0</v>
      </c>
      <c r="BY253" s="80">
        <v>0</v>
      </c>
      <c r="BZ253" s="80">
        <v>0</v>
      </c>
      <c r="CA253" s="80">
        <v>0</v>
      </c>
      <c r="CB253" s="80">
        <v>0</v>
      </c>
      <c r="CC253" s="80">
        <v>0</v>
      </c>
    </row>
    <row r="254" spans="1:81">
      <c r="A254" s="80" t="s">
        <v>1929</v>
      </c>
      <c r="B254" s="80">
        <v>323</v>
      </c>
      <c r="C254" s="80">
        <v>18</v>
      </c>
      <c r="D254" s="80">
        <v>19</v>
      </c>
      <c r="E254" s="80">
        <v>2021</v>
      </c>
      <c r="F254" s="80" t="s">
        <v>75</v>
      </c>
      <c r="G254" s="174" t="s">
        <v>1911</v>
      </c>
      <c r="H254" s="80" t="s">
        <v>1912</v>
      </c>
      <c r="I254" s="177"/>
      <c r="J254" s="81">
        <v>96.840723036547899</v>
      </c>
      <c r="K254" s="81">
        <v>3.5323506810808656</v>
      </c>
      <c r="L254" s="81">
        <v>18.960223680135964</v>
      </c>
      <c r="M254" s="81">
        <v>69.639079214082571</v>
      </c>
      <c r="N254" s="81">
        <v>76.190069751903138</v>
      </c>
      <c r="O254" s="81">
        <v>75.067917533593203</v>
      </c>
      <c r="P254" s="81">
        <v>64.865860873021163</v>
      </c>
      <c r="Q254" s="81">
        <v>6.1573081286068829</v>
      </c>
      <c r="R254" s="81">
        <v>0</v>
      </c>
      <c r="S254" s="81">
        <v>17.194360818589999</v>
      </c>
      <c r="T254" s="82"/>
      <c r="U254" s="81">
        <v>5960010</v>
      </c>
      <c r="V254" s="81">
        <v>1756</v>
      </c>
      <c r="W254" s="81">
        <v>736</v>
      </c>
      <c r="X254" s="81">
        <v>22451</v>
      </c>
      <c r="Y254" s="81">
        <v>44580</v>
      </c>
      <c r="Z254" s="81">
        <v>55234</v>
      </c>
      <c r="AA254" s="81">
        <v>14271</v>
      </c>
      <c r="AB254" s="81">
        <v>103188</v>
      </c>
      <c r="AC254" s="81">
        <v>0</v>
      </c>
      <c r="AD254" s="81">
        <v>17.194360818589999</v>
      </c>
      <c r="AE254" s="82"/>
      <c r="AF254" s="81">
        <v>57803275.054360092</v>
      </c>
      <c r="AG254" s="81">
        <v>2942579.0378262573</v>
      </c>
      <c r="AH254" s="81">
        <v>4249602.0653763693</v>
      </c>
      <c r="AI254" s="81">
        <v>133938610.19671933</v>
      </c>
      <c r="AJ254" s="81">
        <v>170029072.67666531</v>
      </c>
      <c r="AK254" s="81">
        <v>0</v>
      </c>
      <c r="AL254" s="81">
        <v>0</v>
      </c>
      <c r="AM254" s="81">
        <v>13544858.055111568</v>
      </c>
      <c r="AN254" s="81">
        <v>0</v>
      </c>
      <c r="AO254" s="81">
        <v>0</v>
      </c>
      <c r="AP254" s="82"/>
      <c r="AQ254" s="81">
        <v>4123</v>
      </c>
      <c r="AR254" s="81">
        <v>494</v>
      </c>
      <c r="AS254" s="81">
        <v>0</v>
      </c>
      <c r="AT254" s="81">
        <v>7</v>
      </c>
      <c r="AU254" s="81">
        <v>0</v>
      </c>
      <c r="AV254" s="81">
        <v>0</v>
      </c>
      <c r="AW254" s="81"/>
      <c r="AX254" s="82"/>
      <c r="AY254" s="81">
        <v>19445.655999999919</v>
      </c>
      <c r="AZ254" s="81">
        <v>29101.73000000001</v>
      </c>
      <c r="BA254" s="81">
        <v>0</v>
      </c>
      <c r="BB254" s="81">
        <v>286.60000000000002</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1930</v>
      </c>
      <c r="B255" s="80">
        <v>323</v>
      </c>
      <c r="C255" s="80">
        <v>19</v>
      </c>
      <c r="D255" s="80">
        <v>19</v>
      </c>
      <c r="E255" s="80">
        <v>2022</v>
      </c>
      <c r="F255" s="80" t="s">
        <v>568</v>
      </c>
      <c r="G255" s="174" t="s">
        <v>1911</v>
      </c>
      <c r="H255" s="80" t="s">
        <v>1912</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4436</v>
      </c>
      <c r="AR255" s="81">
        <v>497</v>
      </c>
      <c r="AS255" s="81">
        <v>0</v>
      </c>
      <c r="AT255" s="81">
        <v>7</v>
      </c>
      <c r="AU255" s="81">
        <v>0</v>
      </c>
      <c r="AV255" s="81">
        <v>0</v>
      </c>
      <c r="AW255" s="81"/>
      <c r="AX255" s="82"/>
      <c r="AY255" s="81">
        <v>21221.469999999888</v>
      </c>
      <c r="AZ255" s="81">
        <v>30176.330000000016</v>
      </c>
      <c r="BA255" s="81">
        <v>0</v>
      </c>
      <c r="BB255" s="81">
        <v>286.60000000000002</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1931</v>
      </c>
      <c r="B256" s="80">
        <v>239</v>
      </c>
      <c r="C256" s="80">
        <v>1</v>
      </c>
      <c r="D256" s="80">
        <v>15</v>
      </c>
      <c r="E256" s="80">
        <v>1990</v>
      </c>
      <c r="F256" s="80" t="s">
        <v>562</v>
      </c>
      <c r="G256" s="80" t="s">
        <v>1932</v>
      </c>
      <c r="H256" s="80" t="s">
        <v>1933</v>
      </c>
      <c r="I256" s="177"/>
      <c r="J256" s="81">
        <v>317.86809904643758</v>
      </c>
      <c r="K256" s="81">
        <v>4.0144324022374569</v>
      </c>
      <c r="L256" s="81">
        <v>0</v>
      </c>
      <c r="M256" s="81">
        <v>74.837173169392329</v>
      </c>
      <c r="N256" s="81">
        <v>97.86185587129053</v>
      </c>
      <c r="O256" s="81">
        <v>61.914116198160848</v>
      </c>
      <c r="P256" s="81">
        <v>40.706542114469599</v>
      </c>
      <c r="Q256" s="81">
        <v>6.4187070855043116</v>
      </c>
      <c r="R256" s="81">
        <v>0</v>
      </c>
      <c r="S256" s="81">
        <v>11.064511091456012</v>
      </c>
      <c r="T256" s="82"/>
      <c r="U256" s="81">
        <v>46425752</v>
      </c>
      <c r="V256" s="81">
        <v>1958</v>
      </c>
      <c r="W256" s="81">
        <v>0</v>
      </c>
      <c r="X256" s="81">
        <v>33704</v>
      </c>
      <c r="Y256" s="81">
        <v>39631</v>
      </c>
      <c r="Z256" s="81">
        <v>25466</v>
      </c>
      <c r="AA256" s="81">
        <v>9884</v>
      </c>
      <c r="AB256" s="81">
        <v>104218</v>
      </c>
      <c r="AC256" s="81">
        <v>0</v>
      </c>
      <c r="AD256" s="81">
        <v>11.064511091456012</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1934</v>
      </c>
      <c r="B257" s="80">
        <v>240</v>
      </c>
      <c r="C257" s="80">
        <v>2</v>
      </c>
      <c r="D257" s="80">
        <v>15</v>
      </c>
      <c r="E257" s="80">
        <v>2005</v>
      </c>
      <c r="F257" s="80" t="s">
        <v>565</v>
      </c>
      <c r="G257" s="80" t="s">
        <v>1932</v>
      </c>
      <c r="H257" s="80" t="s">
        <v>1933</v>
      </c>
      <c r="I257" s="177"/>
      <c r="J257" s="81">
        <v>318.85832484759891</v>
      </c>
      <c r="K257" s="81">
        <v>3.0271199801600148</v>
      </c>
      <c r="L257" s="81">
        <v>1.0812861585233484</v>
      </c>
      <c r="M257" s="81">
        <v>103.19131563850796</v>
      </c>
      <c r="N257" s="81">
        <v>116.63662817186416</v>
      </c>
      <c r="O257" s="81">
        <v>72.771996383723604</v>
      </c>
      <c r="P257" s="81">
        <v>33.817762091530135</v>
      </c>
      <c r="Q257" s="81">
        <v>5.8771050774505182</v>
      </c>
      <c r="R257" s="81">
        <v>0</v>
      </c>
      <c r="S257" s="81">
        <v>16.123547022</v>
      </c>
      <c r="T257" s="82"/>
      <c r="U257" s="81">
        <v>33563101</v>
      </c>
      <c r="V257" s="81">
        <v>1665</v>
      </c>
      <c r="W257" s="81">
        <v>12</v>
      </c>
      <c r="X257" s="81">
        <v>24549</v>
      </c>
      <c r="Y257" s="81">
        <v>42422</v>
      </c>
      <c r="Z257" s="81">
        <v>34637</v>
      </c>
      <c r="AA257" s="81">
        <v>6725</v>
      </c>
      <c r="AB257" s="81">
        <v>99756</v>
      </c>
      <c r="AC257" s="81">
        <v>0</v>
      </c>
      <c r="AD257" s="81">
        <v>16.123547022</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1935</v>
      </c>
      <c r="B258" s="80">
        <v>241</v>
      </c>
      <c r="C258" s="80">
        <v>3</v>
      </c>
      <c r="D258" s="80">
        <v>15</v>
      </c>
      <c r="E258" s="80">
        <v>2006</v>
      </c>
      <c r="F258" s="80" t="s">
        <v>566</v>
      </c>
      <c r="G258" s="80" t="s">
        <v>1932</v>
      </c>
      <c r="H258" s="80" t="s">
        <v>1933</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1936</v>
      </c>
      <c r="B259" s="80">
        <v>242</v>
      </c>
      <c r="C259" s="80">
        <v>4</v>
      </c>
      <c r="D259" s="80">
        <v>15</v>
      </c>
      <c r="E259" s="80">
        <v>2007</v>
      </c>
      <c r="F259" s="80" t="s">
        <v>567</v>
      </c>
      <c r="G259" s="80" t="s">
        <v>1932</v>
      </c>
      <c r="H259" s="80" t="s">
        <v>1933</v>
      </c>
      <c r="I259" s="177"/>
      <c r="J259" s="81">
        <v>308.03436811301037</v>
      </c>
      <c r="K259" s="81">
        <v>2.9393813110217231</v>
      </c>
      <c r="L259" s="81">
        <v>1.428054313458418</v>
      </c>
      <c r="M259" s="81">
        <v>109.54230117184656</v>
      </c>
      <c r="N259" s="81">
        <v>126.09615099395938</v>
      </c>
      <c r="O259" s="81">
        <v>69.595001765743291</v>
      </c>
      <c r="P259" s="81">
        <v>32.926721094180429</v>
      </c>
      <c r="Q259" s="81">
        <v>6.3568651479014218</v>
      </c>
      <c r="R259" s="81">
        <v>0</v>
      </c>
      <c r="S259" s="81">
        <v>11.766259093715002</v>
      </c>
      <c r="T259" s="82"/>
      <c r="U259" s="81">
        <v>36554779</v>
      </c>
      <c r="V259" s="81">
        <v>1574</v>
      </c>
      <c r="W259" s="81">
        <v>16</v>
      </c>
      <c r="X259" s="81">
        <v>30111</v>
      </c>
      <c r="Y259" s="81">
        <v>44153</v>
      </c>
      <c r="Z259" s="81">
        <v>34435</v>
      </c>
      <c r="AA259" s="81">
        <v>6448</v>
      </c>
      <c r="AB259" s="81">
        <v>102193</v>
      </c>
      <c r="AC259" s="81">
        <v>0</v>
      </c>
      <c r="AD259" s="81">
        <v>11.766259093715002</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1937</v>
      </c>
      <c r="B260" s="80">
        <v>243</v>
      </c>
      <c r="C260" s="80">
        <v>5</v>
      </c>
      <c r="D260" s="80">
        <v>15</v>
      </c>
      <c r="E260" s="80">
        <v>2008</v>
      </c>
      <c r="F260" s="80" t="s">
        <v>84</v>
      </c>
      <c r="G260" s="80" t="s">
        <v>1932</v>
      </c>
      <c r="H260" s="80" t="s">
        <v>1933</v>
      </c>
      <c r="I260" s="177"/>
      <c r="J260" s="81">
        <v>274.108732818779</v>
      </c>
      <c r="K260" s="81">
        <v>2.2052679762132699</v>
      </c>
      <c r="L260" s="81">
        <v>1.2650126965074644</v>
      </c>
      <c r="M260" s="81">
        <v>114.97918842844695</v>
      </c>
      <c r="N260" s="81">
        <v>122.49793436764961</v>
      </c>
      <c r="O260" s="81">
        <v>66.846613008614284</v>
      </c>
      <c r="P260" s="81">
        <v>31.991476225525521</v>
      </c>
      <c r="Q260" s="81">
        <v>6.2618690558986554</v>
      </c>
      <c r="R260" s="81">
        <v>0</v>
      </c>
      <c r="S260" s="81">
        <v>15.606075352319998</v>
      </c>
      <c r="T260" s="82"/>
      <c r="U260" s="81">
        <v>34541686</v>
      </c>
      <c r="V260" s="81">
        <v>1574</v>
      </c>
      <c r="W260" s="81">
        <v>16</v>
      </c>
      <c r="X260" s="81">
        <v>30111</v>
      </c>
      <c r="Y260" s="81">
        <v>44668</v>
      </c>
      <c r="Z260" s="81">
        <v>34236</v>
      </c>
      <c r="AA260" s="81">
        <v>6272</v>
      </c>
      <c r="AB260" s="81">
        <v>102320</v>
      </c>
      <c r="AC260" s="81">
        <v>0</v>
      </c>
      <c r="AD260" s="81">
        <v>15.606075352319998</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1938</v>
      </c>
      <c r="B261" s="80">
        <v>244</v>
      </c>
      <c r="C261" s="80">
        <v>6</v>
      </c>
      <c r="D261" s="80">
        <v>15</v>
      </c>
      <c r="E261" s="80">
        <v>2009</v>
      </c>
      <c r="F261" s="80" t="s">
        <v>85</v>
      </c>
      <c r="G261" s="80" t="s">
        <v>1932</v>
      </c>
      <c r="H261" s="80" t="s">
        <v>1933</v>
      </c>
      <c r="I261" s="177"/>
      <c r="J261" s="81">
        <v>186.15700063778908</v>
      </c>
      <c r="K261" s="81">
        <v>1.9359806899128102</v>
      </c>
      <c r="L261" s="81">
        <v>2.2976240717664878</v>
      </c>
      <c r="M261" s="81">
        <v>100.14861538334496</v>
      </c>
      <c r="N261" s="81">
        <v>100.37545232521229</v>
      </c>
      <c r="O261" s="81">
        <v>67.715818205544423</v>
      </c>
      <c r="P261" s="81">
        <v>30.153564794881984</v>
      </c>
      <c r="Q261" s="81">
        <v>5.9781907297133916</v>
      </c>
      <c r="R261" s="81">
        <v>0</v>
      </c>
      <c r="S261" s="81">
        <v>13.72951855002</v>
      </c>
      <c r="T261" s="82"/>
      <c r="U261" s="81">
        <v>24383921</v>
      </c>
      <c r="V261" s="81">
        <v>1671</v>
      </c>
      <c r="W261" s="81">
        <v>49</v>
      </c>
      <c r="X261" s="81">
        <v>32650</v>
      </c>
      <c r="Y261" s="81">
        <v>44996</v>
      </c>
      <c r="Z261" s="81">
        <v>34232</v>
      </c>
      <c r="AA261" s="81">
        <v>6069</v>
      </c>
      <c r="AB261" s="81">
        <v>102545</v>
      </c>
      <c r="AC261" s="81">
        <v>0</v>
      </c>
      <c r="AD261" s="81">
        <v>13.72951855002</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14.11</v>
      </c>
      <c r="BJ261" s="81">
        <v>0</v>
      </c>
      <c r="BK261" s="81">
        <v>27.402000000000001</v>
      </c>
      <c r="BL261" s="81">
        <v>0</v>
      </c>
      <c r="BM261" s="82"/>
      <c r="BN261" s="81">
        <v>0</v>
      </c>
      <c r="BO261" s="81">
        <v>0</v>
      </c>
      <c r="BP261" s="81">
        <v>2</v>
      </c>
      <c r="BQ261" s="81">
        <v>0</v>
      </c>
      <c r="BR261" s="81">
        <v>5</v>
      </c>
      <c r="BS261" s="81">
        <v>0</v>
      </c>
      <c r="BT261"/>
      <c r="BU261" s="80"/>
      <c r="BV261" s="80"/>
      <c r="BW261" s="80"/>
      <c r="BX261" s="80"/>
      <c r="BY261" s="80"/>
      <c r="BZ261" s="80"/>
      <c r="CA261" s="80"/>
      <c r="CB261" s="80"/>
      <c r="CC261" s="80"/>
    </row>
    <row r="262" spans="1:81">
      <c r="A262" s="80" t="s">
        <v>1939</v>
      </c>
      <c r="B262" s="80">
        <v>245</v>
      </c>
      <c r="C262" s="80">
        <v>7</v>
      </c>
      <c r="D262" s="80">
        <v>15</v>
      </c>
      <c r="E262" s="80">
        <v>2010</v>
      </c>
      <c r="F262" s="80" t="s">
        <v>86</v>
      </c>
      <c r="G262" s="80" t="s">
        <v>1932</v>
      </c>
      <c r="H262" s="80" t="s">
        <v>1933</v>
      </c>
      <c r="I262" s="177"/>
      <c r="J262" s="81">
        <v>166.19959895991286</v>
      </c>
      <c r="K262" s="81">
        <v>2.1095220489657089</v>
      </c>
      <c r="L262" s="81">
        <v>2.1794959998272416</v>
      </c>
      <c r="M262" s="81">
        <v>108.10761935332698</v>
      </c>
      <c r="N262" s="81">
        <v>116.24392844033342</v>
      </c>
      <c r="O262" s="81">
        <v>67.528627413751494</v>
      </c>
      <c r="P262" s="81">
        <v>30.900420005301253</v>
      </c>
      <c r="Q262" s="81">
        <v>6.2319108115773396</v>
      </c>
      <c r="R262" s="81">
        <v>0</v>
      </c>
      <c r="S262" s="81">
        <v>16.655546483729999</v>
      </c>
      <c r="T262" s="82"/>
      <c r="U262" s="81">
        <v>21948645</v>
      </c>
      <c r="V262" s="81">
        <v>1671</v>
      </c>
      <c r="W262" s="81">
        <v>49</v>
      </c>
      <c r="X262" s="81">
        <v>32650</v>
      </c>
      <c r="Y262" s="81">
        <v>45120</v>
      </c>
      <c r="Z262" s="81">
        <v>34296</v>
      </c>
      <c r="AA262" s="81">
        <v>6064</v>
      </c>
      <c r="AB262" s="81">
        <v>102429</v>
      </c>
      <c r="AC262" s="81">
        <v>0</v>
      </c>
      <c r="AD262" s="81">
        <v>16.655546483729999</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57.16</v>
      </c>
      <c r="BJ262" s="81">
        <v>0</v>
      </c>
      <c r="BK262" s="81">
        <v>23.206000000000003</v>
      </c>
      <c r="BL262" s="81">
        <v>0</v>
      </c>
      <c r="BM262" s="82"/>
      <c r="BN262" s="81">
        <v>0</v>
      </c>
      <c r="BO262" s="81">
        <v>0</v>
      </c>
      <c r="BP262" s="81">
        <v>3</v>
      </c>
      <c r="BQ262" s="81">
        <v>0</v>
      </c>
      <c r="BR262" s="81">
        <v>5</v>
      </c>
      <c r="BS262" s="81">
        <v>0</v>
      </c>
      <c r="BT262"/>
      <c r="BU262" s="80">
        <v>67.144000000000005</v>
      </c>
      <c r="BV262" s="80">
        <v>13.222</v>
      </c>
      <c r="BW262" s="80">
        <v>0</v>
      </c>
      <c r="BX262" s="80">
        <v>0</v>
      </c>
      <c r="BY262" s="80">
        <v>0</v>
      </c>
      <c r="BZ262" s="80">
        <v>0</v>
      </c>
      <c r="CA262" s="80">
        <v>0</v>
      </c>
      <c r="CB262" s="80">
        <v>0</v>
      </c>
      <c r="CC262" s="80">
        <v>0</v>
      </c>
    </row>
    <row r="263" spans="1:81">
      <c r="A263" s="80" t="s">
        <v>1940</v>
      </c>
      <c r="B263" s="80">
        <v>246</v>
      </c>
      <c r="C263" s="80">
        <v>8</v>
      </c>
      <c r="D263" s="80">
        <v>15</v>
      </c>
      <c r="E263" s="80">
        <v>2011</v>
      </c>
      <c r="F263" s="80" t="s">
        <v>87</v>
      </c>
      <c r="G263" s="80" t="s">
        <v>1932</v>
      </c>
      <c r="H263" s="80" t="s">
        <v>1933</v>
      </c>
      <c r="I263" s="177"/>
      <c r="J263" s="81">
        <v>130.33103289370015</v>
      </c>
      <c r="K263" s="81">
        <v>3.3572160304250604</v>
      </c>
      <c r="L263" s="81">
        <v>1.917512501042113</v>
      </c>
      <c r="M263" s="81">
        <v>137.87546569642805</v>
      </c>
      <c r="N263" s="81">
        <v>141.92985568407343</v>
      </c>
      <c r="O263" s="81">
        <v>66.487823027682268</v>
      </c>
      <c r="P263" s="81">
        <v>29.586827293708811</v>
      </c>
      <c r="Q263" s="81">
        <v>7.1454157551811477</v>
      </c>
      <c r="R263" s="81">
        <v>0</v>
      </c>
      <c r="S263" s="81">
        <v>6.76539981092</v>
      </c>
      <c r="T263" s="82"/>
      <c r="U263" s="81">
        <v>15580970</v>
      </c>
      <c r="V263" s="81">
        <v>1671</v>
      </c>
      <c r="W263" s="81">
        <v>49</v>
      </c>
      <c r="X263" s="81">
        <v>32650</v>
      </c>
      <c r="Y263" s="81">
        <v>44916</v>
      </c>
      <c r="Z263" s="81">
        <v>34501</v>
      </c>
      <c r="AA263" s="81">
        <v>5979</v>
      </c>
      <c r="AB263" s="81">
        <v>101818</v>
      </c>
      <c r="AC263" s="81">
        <v>0</v>
      </c>
      <c r="AD263" s="81">
        <v>6.76539981092</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42.752000000000002</v>
      </c>
      <c r="BJ263" s="81">
        <v>0</v>
      </c>
      <c r="BK263" s="81">
        <v>20.113</v>
      </c>
      <c r="BL263" s="81">
        <v>0</v>
      </c>
      <c r="BM263" s="82"/>
      <c r="BN263" s="81">
        <v>0</v>
      </c>
      <c r="BO263" s="81">
        <v>0</v>
      </c>
      <c r="BP263" s="81">
        <v>3</v>
      </c>
      <c r="BQ263" s="81">
        <v>0</v>
      </c>
      <c r="BR263" s="81">
        <v>4</v>
      </c>
      <c r="BS263" s="81">
        <v>0</v>
      </c>
      <c r="BT263"/>
      <c r="BU263" s="80">
        <v>49.746000000000002</v>
      </c>
      <c r="BV263" s="80">
        <v>13.119</v>
      </c>
      <c r="BW263" s="80">
        <v>0</v>
      </c>
      <c r="BX263" s="80">
        <v>0</v>
      </c>
      <c r="BY263" s="80">
        <v>0</v>
      </c>
      <c r="BZ263" s="80">
        <v>0</v>
      </c>
      <c r="CA263" s="80">
        <v>0</v>
      </c>
      <c r="CB263" s="80">
        <v>0</v>
      </c>
      <c r="CC263" s="80">
        <v>0</v>
      </c>
    </row>
    <row r="264" spans="1:81">
      <c r="A264" s="80" t="s">
        <v>1941</v>
      </c>
      <c r="B264" s="80">
        <v>247</v>
      </c>
      <c r="C264" s="80">
        <v>9</v>
      </c>
      <c r="D264" s="80">
        <v>15</v>
      </c>
      <c r="E264" s="80">
        <v>2012</v>
      </c>
      <c r="F264" s="80" t="s">
        <v>88</v>
      </c>
      <c r="G264" s="80" t="s">
        <v>1932</v>
      </c>
      <c r="H264" s="80" t="s">
        <v>1933</v>
      </c>
      <c r="I264" s="177"/>
      <c r="J264" s="81">
        <v>482.38284195959892</v>
      </c>
      <c r="K264" s="81">
        <v>3.2646984947407134</v>
      </c>
      <c r="L264" s="81">
        <v>1.9098168888900484</v>
      </c>
      <c r="M264" s="81">
        <v>154.21285937119561</v>
      </c>
      <c r="N264" s="81">
        <v>151.86049291265621</v>
      </c>
      <c r="O264" s="81">
        <v>66.345098108461926</v>
      </c>
      <c r="P264" s="81">
        <v>29.486428174277147</v>
      </c>
      <c r="Q264" s="81">
        <v>7.8517700216926078</v>
      </c>
      <c r="R264" s="81">
        <v>0</v>
      </c>
      <c r="S264" s="81">
        <v>12.304191412500002</v>
      </c>
      <c r="T264" s="82"/>
      <c r="U264" s="81">
        <v>56069726</v>
      </c>
      <c r="V264" s="81">
        <v>1671</v>
      </c>
      <c r="W264" s="81">
        <v>49</v>
      </c>
      <c r="X264" s="81">
        <v>32650</v>
      </c>
      <c r="Y264" s="81">
        <v>45775</v>
      </c>
      <c r="Z264" s="81">
        <v>34700</v>
      </c>
      <c r="AA264" s="81">
        <v>5925</v>
      </c>
      <c r="AB264" s="81">
        <v>102978</v>
      </c>
      <c r="AC264" s="81">
        <v>0</v>
      </c>
      <c r="AD264" s="81">
        <v>12.304191412500002</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51.887999999999998</v>
      </c>
      <c r="BJ264" s="81">
        <v>0</v>
      </c>
      <c r="BK264" s="81">
        <v>29.325000000000003</v>
      </c>
      <c r="BL264" s="81">
        <v>0</v>
      </c>
      <c r="BM264" s="82"/>
      <c r="BN264" s="81">
        <v>0</v>
      </c>
      <c r="BO264" s="81">
        <v>0</v>
      </c>
      <c r="BP264" s="81">
        <v>3</v>
      </c>
      <c r="BQ264" s="81">
        <v>0</v>
      </c>
      <c r="BR264" s="81">
        <v>5</v>
      </c>
      <c r="BS264" s="81">
        <v>0</v>
      </c>
      <c r="BT264"/>
      <c r="BU264" s="80">
        <v>68.236999999999995</v>
      </c>
      <c r="BV264" s="80">
        <v>12.976000000000001</v>
      </c>
      <c r="BW264" s="80">
        <v>0</v>
      </c>
      <c r="BX264" s="80">
        <v>0</v>
      </c>
      <c r="BY264" s="80">
        <v>0</v>
      </c>
      <c r="BZ264" s="80">
        <v>0</v>
      </c>
      <c r="CA264" s="80">
        <v>0</v>
      </c>
      <c r="CB264" s="80">
        <v>0</v>
      </c>
      <c r="CC264" s="80">
        <v>0</v>
      </c>
    </row>
    <row r="265" spans="1:81">
      <c r="A265" s="80" t="s">
        <v>1942</v>
      </c>
      <c r="B265" s="80">
        <v>248</v>
      </c>
      <c r="C265" s="80">
        <v>10</v>
      </c>
      <c r="D265" s="80">
        <v>15</v>
      </c>
      <c r="E265" s="80">
        <v>2013</v>
      </c>
      <c r="F265" s="80" t="s">
        <v>89</v>
      </c>
      <c r="G265" s="80" t="s">
        <v>1932</v>
      </c>
      <c r="H265" s="80" t="s">
        <v>1933</v>
      </c>
      <c r="I265" s="177"/>
      <c r="J265" s="81">
        <v>435.81554939664835</v>
      </c>
      <c r="K265" s="81">
        <v>2.7681519398497811</v>
      </c>
      <c r="L265" s="81">
        <v>1.6944110177233533</v>
      </c>
      <c r="M265" s="81">
        <v>155.32699197852887</v>
      </c>
      <c r="N265" s="81">
        <v>152.20374267394479</v>
      </c>
      <c r="O265" s="81">
        <v>63.701690825801791</v>
      </c>
      <c r="P265" s="81">
        <v>29.467650408210154</v>
      </c>
      <c r="Q265" s="81">
        <v>7.9649053862130019</v>
      </c>
      <c r="R265" s="81">
        <v>0</v>
      </c>
      <c r="S265" s="81">
        <v>12.909820400640001</v>
      </c>
      <c r="T265" s="82"/>
      <c r="U265" s="81">
        <v>50093996</v>
      </c>
      <c r="V265" s="81">
        <v>1671</v>
      </c>
      <c r="W265" s="81">
        <v>49</v>
      </c>
      <c r="X265" s="81">
        <v>32650</v>
      </c>
      <c r="Y265" s="81">
        <v>45965</v>
      </c>
      <c r="Z265" s="81">
        <v>34805</v>
      </c>
      <c r="AA265" s="81">
        <v>5899</v>
      </c>
      <c r="AB265" s="81">
        <v>102964</v>
      </c>
      <c r="AC265" s="81">
        <v>0</v>
      </c>
      <c r="AD265" s="81">
        <v>12.909820400640001</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57.27</v>
      </c>
      <c r="BJ265" s="81">
        <v>0</v>
      </c>
      <c r="BK265" s="81">
        <v>28.612000000000002</v>
      </c>
      <c r="BL265" s="81">
        <v>0</v>
      </c>
      <c r="BM265" s="82"/>
      <c r="BN265" s="81">
        <v>0</v>
      </c>
      <c r="BO265" s="81">
        <v>0</v>
      </c>
      <c r="BP265" s="81">
        <v>3</v>
      </c>
      <c r="BQ265" s="81">
        <v>0</v>
      </c>
      <c r="BR265" s="81">
        <v>4</v>
      </c>
      <c r="BS265" s="81">
        <v>0</v>
      </c>
      <c r="BT265"/>
      <c r="BU265" s="80">
        <v>72.816000000000003</v>
      </c>
      <c r="BV265" s="80">
        <v>13.066000000000001</v>
      </c>
      <c r="BW265" s="80">
        <v>0</v>
      </c>
      <c r="BX265" s="80">
        <v>0</v>
      </c>
      <c r="BY265" s="80">
        <v>0</v>
      </c>
      <c r="BZ265" s="80">
        <v>0</v>
      </c>
      <c r="CA265" s="80">
        <v>0</v>
      </c>
      <c r="CB265" s="80">
        <v>0</v>
      </c>
      <c r="CC265" s="80">
        <v>0</v>
      </c>
    </row>
    <row r="266" spans="1:81">
      <c r="A266" s="80" t="s">
        <v>1943</v>
      </c>
      <c r="B266" s="80">
        <v>249</v>
      </c>
      <c r="C266" s="80">
        <v>11</v>
      </c>
      <c r="D266" s="80">
        <v>15</v>
      </c>
      <c r="E266" s="80">
        <v>2014</v>
      </c>
      <c r="F266" s="80" t="s">
        <v>90</v>
      </c>
      <c r="G266" s="80" t="s">
        <v>1932</v>
      </c>
      <c r="H266" s="80" t="s">
        <v>1933</v>
      </c>
      <c r="I266" s="177"/>
      <c r="J266" s="81">
        <v>418.29750779895573</v>
      </c>
      <c r="K266" s="81">
        <v>2.8636509874971208</v>
      </c>
      <c r="L266" s="81">
        <v>5.6876028415046225</v>
      </c>
      <c r="M266" s="81">
        <v>149.0640765858063</v>
      </c>
      <c r="N266" s="81">
        <v>147.07921914623228</v>
      </c>
      <c r="O266" s="81">
        <v>60.107940898482106</v>
      </c>
      <c r="P266" s="81">
        <v>29.540572638859405</v>
      </c>
      <c r="Q266" s="81">
        <v>7.6168065458751437</v>
      </c>
      <c r="R266" s="81">
        <v>0</v>
      </c>
      <c r="S266" s="81">
        <v>9.2078708669099996</v>
      </c>
      <c r="T266" s="82"/>
      <c r="U266" s="81">
        <v>51159315</v>
      </c>
      <c r="V266" s="81">
        <v>1440</v>
      </c>
      <c r="W266" s="81">
        <v>62</v>
      </c>
      <c r="X266" s="81">
        <v>31473</v>
      </c>
      <c r="Y266" s="81">
        <v>46107</v>
      </c>
      <c r="Z266" s="81">
        <v>34589</v>
      </c>
      <c r="AA266" s="81">
        <v>5883</v>
      </c>
      <c r="AB266" s="81">
        <v>102625</v>
      </c>
      <c r="AC266" s="81">
        <v>0</v>
      </c>
      <c r="AD266" s="81">
        <v>9.2078708669099996</v>
      </c>
      <c r="AE266" s="82"/>
      <c r="AF266" s="81">
        <v>429940139.10351855</v>
      </c>
      <c r="AG266" s="81">
        <v>2616946.9232374299</v>
      </c>
      <c r="AH266" s="81">
        <v>1398518.4374708233</v>
      </c>
      <c r="AI266" s="81">
        <v>204863601.73442984</v>
      </c>
      <c r="AJ266" s="81">
        <v>208812419.15585861</v>
      </c>
      <c r="AK266" s="81">
        <v>0</v>
      </c>
      <c r="AL266" s="81">
        <v>0</v>
      </c>
      <c r="AM266" s="81">
        <v>14088878.952563958</v>
      </c>
      <c r="AN266" s="81">
        <v>0</v>
      </c>
      <c r="AO266" s="81">
        <v>0</v>
      </c>
      <c r="AP266" s="82"/>
      <c r="AQ266" s="81">
        <v>1109</v>
      </c>
      <c r="AR266" s="81">
        <v>65</v>
      </c>
      <c r="AS266" s="81">
        <v>0</v>
      </c>
      <c r="AT266" s="81">
        <v>0</v>
      </c>
      <c r="AU266" s="81">
        <v>0</v>
      </c>
      <c r="AV266" s="81">
        <v>0</v>
      </c>
      <c r="AW266" s="81" t="s">
        <v>564</v>
      </c>
      <c r="AX266" s="82"/>
      <c r="AY266" s="81">
        <v>4036.8</v>
      </c>
      <c r="AZ266" s="81">
        <v>1063.4000000000001</v>
      </c>
      <c r="BA266" s="81">
        <v>0</v>
      </c>
      <c r="BB266" s="81">
        <v>0</v>
      </c>
      <c r="BC266" s="81">
        <v>0</v>
      </c>
      <c r="BD266" s="81">
        <v>0</v>
      </c>
      <c r="BE266" s="81" t="s">
        <v>564</v>
      </c>
      <c r="BF266" s="82"/>
      <c r="BG266" s="81">
        <v>0</v>
      </c>
      <c r="BH266" s="81">
        <v>0</v>
      </c>
      <c r="BI266" s="81">
        <v>60.817</v>
      </c>
      <c r="BJ266" s="81">
        <v>0</v>
      </c>
      <c r="BK266" s="81">
        <v>28.305</v>
      </c>
      <c r="BL266" s="81">
        <v>0</v>
      </c>
      <c r="BM266" s="82"/>
      <c r="BN266" s="81">
        <v>0</v>
      </c>
      <c r="BO266" s="81">
        <v>0</v>
      </c>
      <c r="BP266" s="81">
        <v>3</v>
      </c>
      <c r="BQ266" s="81">
        <v>0</v>
      </c>
      <c r="BR266" s="81">
        <v>4</v>
      </c>
      <c r="BS266" s="81">
        <v>0</v>
      </c>
      <c r="BT266"/>
      <c r="BU266" s="80">
        <v>76.123000000000005</v>
      </c>
      <c r="BV266" s="80">
        <v>12.999000000000001</v>
      </c>
      <c r="BW266" s="80">
        <v>0</v>
      </c>
      <c r="BX266" s="80">
        <v>0</v>
      </c>
      <c r="BY266" s="80">
        <v>0</v>
      </c>
      <c r="BZ266" s="80">
        <v>0</v>
      </c>
      <c r="CA266" s="80">
        <v>0</v>
      </c>
      <c r="CB266" s="80">
        <v>0</v>
      </c>
      <c r="CC266" s="80">
        <v>0</v>
      </c>
    </row>
    <row r="267" spans="1:81">
      <c r="A267" s="80" t="s">
        <v>1944</v>
      </c>
      <c r="B267" s="80">
        <v>250</v>
      </c>
      <c r="C267" s="80">
        <v>12</v>
      </c>
      <c r="D267" s="80">
        <v>15</v>
      </c>
      <c r="E267" s="80">
        <v>2015</v>
      </c>
      <c r="F267" s="80" t="s">
        <v>91</v>
      </c>
      <c r="G267" s="80" t="s">
        <v>1932</v>
      </c>
      <c r="H267" s="80" t="s">
        <v>1933</v>
      </c>
      <c r="I267" s="177"/>
      <c r="J267" s="81">
        <v>439.87463708156355</v>
      </c>
      <c r="K267" s="81">
        <v>2.7359633643238617</v>
      </c>
      <c r="L267" s="81">
        <v>6.3918546641208911</v>
      </c>
      <c r="M267" s="81">
        <v>136.64056202332821</v>
      </c>
      <c r="N267" s="81">
        <v>137.95099581083889</v>
      </c>
      <c r="O267" s="81">
        <v>59.427627800090022</v>
      </c>
      <c r="P267" s="81">
        <v>29.136665507429772</v>
      </c>
      <c r="Q267" s="81">
        <v>7.4598177286125651</v>
      </c>
      <c r="R267" s="81">
        <v>0</v>
      </c>
      <c r="S267" s="81">
        <v>12.008460861900002</v>
      </c>
      <c r="T267" s="82"/>
      <c r="U267" s="81">
        <v>56719358</v>
      </c>
      <c r="V267" s="81">
        <v>1440</v>
      </c>
      <c r="W267" s="81">
        <v>62</v>
      </c>
      <c r="X267" s="81">
        <v>31473</v>
      </c>
      <c r="Y267" s="81">
        <v>46475</v>
      </c>
      <c r="Z267" s="81">
        <v>34527</v>
      </c>
      <c r="AA267" s="81">
        <v>5798</v>
      </c>
      <c r="AB267" s="81">
        <v>102671</v>
      </c>
      <c r="AC267" s="81">
        <v>0</v>
      </c>
      <c r="AD267" s="81">
        <v>12.008460861900002</v>
      </c>
      <c r="AE267" s="82"/>
      <c r="AF267" s="81">
        <v>461117420.59124362</v>
      </c>
      <c r="AG267" s="81">
        <v>2302892.1036942587</v>
      </c>
      <c r="AH267" s="81">
        <v>1300223.3584603972</v>
      </c>
      <c r="AI267" s="81">
        <v>196495604.20111498</v>
      </c>
      <c r="AJ267" s="81">
        <v>204405335.64887607</v>
      </c>
      <c r="AK267" s="81">
        <v>0</v>
      </c>
      <c r="AL267" s="81">
        <v>0</v>
      </c>
      <c r="AM267" s="81">
        <v>14070629.861353509</v>
      </c>
      <c r="AN267" s="81">
        <v>0</v>
      </c>
      <c r="AO267" s="81">
        <v>0</v>
      </c>
      <c r="AP267" s="82"/>
      <c r="AQ267" s="81">
        <v>1204</v>
      </c>
      <c r="AR267" s="81">
        <v>85</v>
      </c>
      <c r="AS267" s="81">
        <v>0</v>
      </c>
      <c r="AT267" s="81">
        <v>0</v>
      </c>
      <c r="AU267" s="81">
        <v>0</v>
      </c>
      <c r="AV267" s="81">
        <v>0</v>
      </c>
      <c r="AW267" s="81" t="s">
        <v>564</v>
      </c>
      <c r="AX267" s="82"/>
      <c r="AY267" s="81">
        <v>4433.6000000000004</v>
      </c>
      <c r="AZ267" s="81">
        <v>1341.8</v>
      </c>
      <c r="BA267" s="81">
        <v>0</v>
      </c>
      <c r="BB267" s="81">
        <v>0</v>
      </c>
      <c r="BC267" s="81">
        <v>0</v>
      </c>
      <c r="BD267" s="81">
        <v>0</v>
      </c>
      <c r="BE267" s="81" t="s">
        <v>564</v>
      </c>
      <c r="BF267" s="82"/>
      <c r="BG267" s="81">
        <v>0</v>
      </c>
      <c r="BH267" s="81">
        <v>0</v>
      </c>
      <c r="BI267" s="81">
        <v>42.493000000000002</v>
      </c>
      <c r="BJ267" s="81">
        <v>0</v>
      </c>
      <c r="BK267" s="81">
        <v>28.043999999999997</v>
      </c>
      <c r="BL267" s="81">
        <v>0</v>
      </c>
      <c r="BM267" s="82"/>
      <c r="BN267" s="81">
        <v>0</v>
      </c>
      <c r="BO267" s="81">
        <v>0</v>
      </c>
      <c r="BP267" s="81">
        <v>3</v>
      </c>
      <c r="BQ267" s="81">
        <v>0</v>
      </c>
      <c r="BR267" s="81">
        <v>4</v>
      </c>
      <c r="BS267" s="81">
        <v>0</v>
      </c>
      <c r="BT267"/>
      <c r="BU267" s="80">
        <v>57.503999999999998</v>
      </c>
      <c r="BV267" s="80">
        <v>13.032999999999999</v>
      </c>
      <c r="BW267" s="80">
        <v>0</v>
      </c>
      <c r="BX267" s="80">
        <v>0</v>
      </c>
      <c r="BY267" s="80">
        <v>0</v>
      </c>
      <c r="BZ267" s="80">
        <v>0</v>
      </c>
      <c r="CA267" s="80">
        <v>0</v>
      </c>
      <c r="CB267" s="80">
        <v>0</v>
      </c>
      <c r="CC267" s="80">
        <v>0</v>
      </c>
    </row>
    <row r="268" spans="1:81">
      <c r="A268" s="80" t="s">
        <v>1945</v>
      </c>
      <c r="B268" s="80">
        <v>251</v>
      </c>
      <c r="C268" s="80">
        <v>13</v>
      </c>
      <c r="D268" s="80">
        <v>15</v>
      </c>
      <c r="E268" s="80">
        <v>2016</v>
      </c>
      <c r="F268" s="80" t="s">
        <v>92</v>
      </c>
      <c r="G268" s="80" t="s">
        <v>1932</v>
      </c>
      <c r="H268" s="80" t="s">
        <v>1933</v>
      </c>
      <c r="I268" s="177"/>
      <c r="J268" s="81">
        <v>479.96399018282364</v>
      </c>
      <c r="K268" s="81">
        <v>2.6648001926327258</v>
      </c>
      <c r="L268" s="81">
        <v>6.1103740106031772</v>
      </c>
      <c r="M268" s="81">
        <v>124.60929059366541</v>
      </c>
      <c r="N268" s="81">
        <v>140.19504868567373</v>
      </c>
      <c r="O268" s="81">
        <v>58.807989066571267</v>
      </c>
      <c r="P268" s="81">
        <v>28.758775127705395</v>
      </c>
      <c r="Q268" s="81">
        <v>7.2805375348290768</v>
      </c>
      <c r="R268" s="81">
        <v>0</v>
      </c>
      <c r="S268" s="81">
        <v>11.948489579599999</v>
      </c>
      <c r="T268" s="82"/>
      <c r="U268" s="81">
        <v>58742235</v>
      </c>
      <c r="V268" s="81">
        <v>1440</v>
      </c>
      <c r="W268" s="81">
        <v>62</v>
      </c>
      <c r="X268" s="81">
        <v>31473</v>
      </c>
      <c r="Y268" s="81">
        <v>47238</v>
      </c>
      <c r="Z268" s="81">
        <v>34587</v>
      </c>
      <c r="AA268" s="81">
        <v>5919</v>
      </c>
      <c r="AB268" s="81">
        <v>103077</v>
      </c>
      <c r="AC268" s="81">
        <v>0</v>
      </c>
      <c r="AD268" s="81">
        <v>11.9484895796</v>
      </c>
      <c r="AE268" s="82"/>
      <c r="AF268" s="81">
        <v>501127691.69257689</v>
      </c>
      <c r="AG268" s="81">
        <v>2090157.3478035389</v>
      </c>
      <c r="AH268" s="81">
        <v>924376.98985527619</v>
      </c>
      <c r="AI268" s="81">
        <v>191247641.3346957</v>
      </c>
      <c r="AJ268" s="81">
        <v>205664973.98568401</v>
      </c>
      <c r="AK268" s="81">
        <v>0</v>
      </c>
      <c r="AL268" s="81">
        <v>0</v>
      </c>
      <c r="AM268" s="81">
        <v>14137245.18433639</v>
      </c>
      <c r="AN268" s="81">
        <v>0</v>
      </c>
      <c r="AO268" s="81">
        <v>0</v>
      </c>
      <c r="AP268" s="82"/>
      <c r="AQ268" s="81">
        <v>1307</v>
      </c>
      <c r="AR268" s="81">
        <v>97</v>
      </c>
      <c r="AS268" s="81">
        <v>0</v>
      </c>
      <c r="AT268" s="81">
        <v>0</v>
      </c>
      <c r="AU268" s="81">
        <v>0</v>
      </c>
      <c r="AV268" s="81">
        <v>0</v>
      </c>
      <c r="AW268" s="81" t="s">
        <v>564</v>
      </c>
      <c r="AX268" s="82"/>
      <c r="AY268" s="81">
        <v>4896</v>
      </c>
      <c r="AZ268" s="81">
        <v>1519.1</v>
      </c>
      <c r="BA268" s="81">
        <v>0</v>
      </c>
      <c r="BB268" s="81">
        <v>0</v>
      </c>
      <c r="BC268" s="81">
        <v>0</v>
      </c>
      <c r="BD268" s="81">
        <v>0</v>
      </c>
      <c r="BE268" s="81" t="s">
        <v>564</v>
      </c>
      <c r="BF268" s="82"/>
      <c r="BG268" s="81">
        <v>0</v>
      </c>
      <c r="BH268" s="81">
        <v>0</v>
      </c>
      <c r="BI268" s="81">
        <v>60.749000000000002</v>
      </c>
      <c r="BJ268" s="81">
        <v>0</v>
      </c>
      <c r="BK268" s="81">
        <v>23.684999999999999</v>
      </c>
      <c r="BL268" s="81">
        <v>0</v>
      </c>
      <c r="BM268" s="82"/>
      <c r="BN268" s="81">
        <v>0</v>
      </c>
      <c r="BO268" s="81">
        <v>0</v>
      </c>
      <c r="BP268" s="81">
        <v>3</v>
      </c>
      <c r="BQ268" s="81">
        <v>0</v>
      </c>
      <c r="BR268" s="81">
        <v>4</v>
      </c>
      <c r="BS268" s="81">
        <v>0</v>
      </c>
      <c r="BT268"/>
      <c r="BU268" s="80">
        <v>75.522999999999996</v>
      </c>
      <c r="BV268" s="80">
        <v>8.9109999999999996</v>
      </c>
      <c r="BW268" s="80">
        <v>0</v>
      </c>
      <c r="BX268" s="80">
        <v>0</v>
      </c>
      <c r="BY268" s="80">
        <v>0</v>
      </c>
      <c r="BZ268" s="80">
        <v>0</v>
      </c>
      <c r="CA268" s="80">
        <v>0</v>
      </c>
      <c r="CB268" s="80">
        <v>0</v>
      </c>
      <c r="CC268" s="80">
        <v>0</v>
      </c>
    </row>
    <row r="269" spans="1:81">
      <c r="A269" s="80" t="s">
        <v>1946</v>
      </c>
      <c r="B269" s="80">
        <v>252</v>
      </c>
      <c r="C269" s="80">
        <v>14</v>
      </c>
      <c r="D269" s="80">
        <v>15</v>
      </c>
      <c r="E269" s="80">
        <v>2017</v>
      </c>
      <c r="F269" s="80" t="s">
        <v>71</v>
      </c>
      <c r="G269" s="80" t="s">
        <v>1932</v>
      </c>
      <c r="H269" s="80" t="s">
        <v>1933</v>
      </c>
      <c r="I269" s="177"/>
      <c r="J269" s="81">
        <v>534.02375487422671</v>
      </c>
      <c r="K269" s="81">
        <v>2.6218164602211149</v>
      </c>
      <c r="L269" s="81">
        <v>5.1758072843866785</v>
      </c>
      <c r="M269" s="81">
        <v>111.91384234019951</v>
      </c>
      <c r="N269" s="81">
        <v>132.41000310254418</v>
      </c>
      <c r="O269" s="81">
        <v>58.01396496157713</v>
      </c>
      <c r="P269" s="81">
        <v>28.484867627012544</v>
      </c>
      <c r="Q269" s="81">
        <v>7.0729430294705082</v>
      </c>
      <c r="R269" s="81">
        <v>0</v>
      </c>
      <c r="S269" s="81">
        <v>18.589662529937296</v>
      </c>
      <c r="T269" s="82"/>
      <c r="U269" s="81">
        <v>78007712</v>
      </c>
      <c r="V269" s="81">
        <v>1440</v>
      </c>
      <c r="W269" s="81">
        <v>62</v>
      </c>
      <c r="X269" s="81">
        <v>31473</v>
      </c>
      <c r="Y269" s="81">
        <v>47835</v>
      </c>
      <c r="Z269" s="81">
        <v>34686</v>
      </c>
      <c r="AA269" s="81">
        <v>5900</v>
      </c>
      <c r="AB269" s="81">
        <v>103556</v>
      </c>
      <c r="AC269" s="81">
        <v>0</v>
      </c>
      <c r="AD269" s="81">
        <v>18.5896625299373</v>
      </c>
      <c r="AE269" s="82"/>
      <c r="AF269" s="81">
        <v>626521414.73424006</v>
      </c>
      <c r="AG269" s="81">
        <v>2202270.9884654148</v>
      </c>
      <c r="AH269" s="81">
        <v>1084184.2231842149</v>
      </c>
      <c r="AI269" s="81">
        <v>195662622.45161071</v>
      </c>
      <c r="AJ269" s="81">
        <v>215459485.32584909</v>
      </c>
      <c r="AK269" s="81">
        <v>0</v>
      </c>
      <c r="AL269" s="81">
        <v>0</v>
      </c>
      <c r="AM269" s="81">
        <v>14225164.85055873</v>
      </c>
      <c r="AN269" s="81">
        <v>0</v>
      </c>
      <c r="AO269" s="81">
        <v>0</v>
      </c>
      <c r="AP269" s="82"/>
      <c r="AQ269" s="81">
        <v>1358</v>
      </c>
      <c r="AR269" s="81">
        <v>108</v>
      </c>
      <c r="AS269" s="81">
        <v>0</v>
      </c>
      <c r="AT269" s="81">
        <v>0</v>
      </c>
      <c r="AU269" s="81">
        <v>0</v>
      </c>
      <c r="AV269" s="81">
        <v>0</v>
      </c>
      <c r="AW269" s="81" t="s">
        <v>564</v>
      </c>
      <c r="AX269" s="82"/>
      <c r="AY269" s="81">
        <v>5107.7999999999993</v>
      </c>
      <c r="AZ269" s="81">
        <v>1679</v>
      </c>
      <c r="BA269" s="81">
        <v>0</v>
      </c>
      <c r="BB269" s="81">
        <v>0</v>
      </c>
      <c r="BC269" s="81">
        <v>0</v>
      </c>
      <c r="BD269" s="81">
        <v>0</v>
      </c>
      <c r="BE269" s="81" t="s">
        <v>564</v>
      </c>
      <c r="BF269" s="82"/>
      <c r="BG269" s="81">
        <v>0</v>
      </c>
      <c r="BH269" s="81">
        <v>0</v>
      </c>
      <c r="BI269" s="81">
        <v>69.460999999999999</v>
      </c>
      <c r="BJ269" s="81">
        <v>0</v>
      </c>
      <c r="BK269" s="81">
        <v>32.728999999999999</v>
      </c>
      <c r="BL269" s="81">
        <v>0</v>
      </c>
      <c r="BM269" s="82"/>
      <c r="BN269" s="81">
        <v>0</v>
      </c>
      <c r="BO269" s="81">
        <v>0</v>
      </c>
      <c r="BP269" s="81">
        <v>3</v>
      </c>
      <c r="BQ269" s="81">
        <v>0</v>
      </c>
      <c r="BR269" s="81">
        <v>4</v>
      </c>
      <c r="BS269" s="81">
        <v>0</v>
      </c>
      <c r="BT269"/>
      <c r="BU269" s="80">
        <v>83.564999999999998</v>
      </c>
      <c r="BV269" s="80">
        <v>18.625</v>
      </c>
      <c r="BW269" s="80">
        <v>0</v>
      </c>
      <c r="BX269" s="80">
        <v>0</v>
      </c>
      <c r="BY269" s="80">
        <v>0</v>
      </c>
      <c r="BZ269" s="80">
        <v>0</v>
      </c>
      <c r="CA269" s="80">
        <v>0</v>
      </c>
      <c r="CB269" s="80">
        <v>0</v>
      </c>
      <c r="CC269" s="80">
        <v>0</v>
      </c>
    </row>
    <row r="270" spans="1:81">
      <c r="A270" s="80" t="s">
        <v>1947</v>
      </c>
      <c r="B270" s="80">
        <v>253</v>
      </c>
      <c r="C270" s="80">
        <v>15</v>
      </c>
      <c r="D270" s="80">
        <v>15</v>
      </c>
      <c r="E270" s="80">
        <v>2018</v>
      </c>
      <c r="F270" s="80" t="s">
        <v>93</v>
      </c>
      <c r="G270" s="80" t="s">
        <v>1932</v>
      </c>
      <c r="H270" s="80" t="s">
        <v>1933</v>
      </c>
      <c r="I270" s="177"/>
      <c r="J270" s="81">
        <v>491.07545291446218</v>
      </c>
      <c r="K270" s="81">
        <v>2.3560455731857868</v>
      </c>
      <c r="L270" s="81">
        <v>4.7930169217755303</v>
      </c>
      <c r="M270" s="81">
        <v>97.634209177545387</v>
      </c>
      <c r="N270" s="81">
        <v>108.88885991905495</v>
      </c>
      <c r="O270" s="81">
        <v>57.099609384954711</v>
      </c>
      <c r="P270" s="81">
        <v>28.186982838068253</v>
      </c>
      <c r="Q270" s="81">
        <v>6.569608765942637</v>
      </c>
      <c r="R270" s="81">
        <v>0</v>
      </c>
      <c r="S270" s="81">
        <v>18.54404422675</v>
      </c>
      <c r="T270" s="82"/>
      <c r="U270" s="81">
        <v>82221504</v>
      </c>
      <c r="V270" s="81">
        <v>1440</v>
      </c>
      <c r="W270" s="81">
        <v>62</v>
      </c>
      <c r="X270" s="81">
        <v>31473</v>
      </c>
      <c r="Y270" s="81">
        <v>48957</v>
      </c>
      <c r="Z270" s="81">
        <v>34793</v>
      </c>
      <c r="AA270" s="81">
        <v>5897</v>
      </c>
      <c r="AB270" s="81">
        <v>103655</v>
      </c>
      <c r="AC270" s="81">
        <v>0</v>
      </c>
      <c r="AD270" s="81">
        <v>18.54404422675</v>
      </c>
      <c r="AE270" s="82"/>
      <c r="AF270" s="81">
        <v>632264980.65832829</v>
      </c>
      <c r="AG270" s="81">
        <v>2014557.2278330219</v>
      </c>
      <c r="AH270" s="81">
        <v>1041051.150796435</v>
      </c>
      <c r="AI270" s="81">
        <v>188955129.70143729</v>
      </c>
      <c r="AJ270" s="81">
        <v>205434046.3344678</v>
      </c>
      <c r="AK270" s="81">
        <v>0</v>
      </c>
      <c r="AL270" s="81">
        <v>0</v>
      </c>
      <c r="AM270" s="81">
        <v>14268225.88081596</v>
      </c>
      <c r="AN270" s="81">
        <v>0</v>
      </c>
      <c r="AO270" s="81">
        <v>0</v>
      </c>
      <c r="AP270" s="82"/>
      <c r="AQ270" s="81">
        <v>1451</v>
      </c>
      <c r="AR270" s="81">
        <v>115</v>
      </c>
      <c r="AS270" s="81">
        <v>0</v>
      </c>
      <c r="AT270" s="81">
        <v>0</v>
      </c>
      <c r="AU270" s="81">
        <v>0</v>
      </c>
      <c r="AV270" s="81">
        <v>0</v>
      </c>
      <c r="AW270" s="81" t="s">
        <v>564</v>
      </c>
      <c r="AX270" s="82"/>
      <c r="AY270" s="81">
        <v>5527.0000000000027</v>
      </c>
      <c r="AZ270" s="81">
        <v>1806</v>
      </c>
      <c r="BA270" s="81">
        <v>0</v>
      </c>
      <c r="BB270" s="81">
        <v>0</v>
      </c>
      <c r="BC270" s="81">
        <v>0</v>
      </c>
      <c r="BD270" s="81">
        <v>0</v>
      </c>
      <c r="BE270" s="81" t="s">
        <v>564</v>
      </c>
      <c r="BF270" s="82"/>
      <c r="BG270" s="81">
        <v>0</v>
      </c>
      <c r="BH270" s="81">
        <v>0</v>
      </c>
      <c r="BI270" s="81">
        <v>58.225000000000001</v>
      </c>
      <c r="BJ270" s="81">
        <v>0</v>
      </c>
      <c r="BK270" s="81">
        <v>34.980000000000004</v>
      </c>
      <c r="BL270" s="81">
        <v>0</v>
      </c>
      <c r="BM270" s="82"/>
      <c r="BN270" s="81">
        <v>0</v>
      </c>
      <c r="BO270" s="81">
        <v>0</v>
      </c>
      <c r="BP270" s="81">
        <v>3</v>
      </c>
      <c r="BQ270" s="81">
        <v>0</v>
      </c>
      <c r="BR270" s="81">
        <v>4</v>
      </c>
      <c r="BS270" s="81">
        <v>0</v>
      </c>
      <c r="BT270"/>
      <c r="BU270" s="80">
        <v>72.811999999999998</v>
      </c>
      <c r="BV270" s="80">
        <v>20.393000000000001</v>
      </c>
      <c r="BW270" s="80">
        <v>0</v>
      </c>
      <c r="BX270" s="80">
        <v>0</v>
      </c>
      <c r="BY270" s="80">
        <v>0</v>
      </c>
      <c r="BZ270" s="80">
        <v>0</v>
      </c>
      <c r="CA270" s="80">
        <v>0</v>
      </c>
      <c r="CB270" s="80">
        <v>0</v>
      </c>
      <c r="CC270" s="80">
        <v>0</v>
      </c>
    </row>
    <row r="271" spans="1:81">
      <c r="A271" s="80" t="s">
        <v>1948</v>
      </c>
      <c r="B271" s="80">
        <v>254</v>
      </c>
      <c r="C271" s="80">
        <v>16</v>
      </c>
      <c r="D271" s="80">
        <v>15</v>
      </c>
      <c r="E271" s="80">
        <v>2019</v>
      </c>
      <c r="F271" s="80" t="s">
        <v>73</v>
      </c>
      <c r="G271" s="80" t="s">
        <v>1932</v>
      </c>
      <c r="H271" s="80" t="s">
        <v>1933</v>
      </c>
      <c r="I271" s="177"/>
      <c r="J271" s="81">
        <v>471.69271874193623</v>
      </c>
      <c r="K271" s="81">
        <v>2.1152958395208361</v>
      </c>
      <c r="L271" s="81">
        <v>4.8339227466315586</v>
      </c>
      <c r="M271" s="81">
        <v>93.017908945358926</v>
      </c>
      <c r="N271" s="81">
        <v>93.97347342571841</v>
      </c>
      <c r="O271" s="81">
        <v>55.578580886259402</v>
      </c>
      <c r="P271" s="81">
        <v>28.096134138419295</v>
      </c>
      <c r="Q271" s="81">
        <v>6.3938328500629842</v>
      </c>
      <c r="R271" s="81">
        <v>0</v>
      </c>
      <c r="S271" s="81">
        <v>18.290189770214198</v>
      </c>
      <c r="T271" s="82"/>
      <c r="U271" s="81">
        <v>81087687</v>
      </c>
      <c r="V271" s="81">
        <v>1440</v>
      </c>
      <c r="W271" s="81">
        <v>62</v>
      </c>
      <c r="X271" s="81">
        <v>31473</v>
      </c>
      <c r="Y271" s="81">
        <v>48585</v>
      </c>
      <c r="Z271" s="81">
        <v>34796</v>
      </c>
      <c r="AA271" s="81">
        <v>5834</v>
      </c>
      <c r="AB271" s="81">
        <v>103613</v>
      </c>
      <c r="AC271" s="81">
        <v>0</v>
      </c>
      <c r="AD271" s="81">
        <v>18.290189770214202</v>
      </c>
      <c r="AE271" s="82"/>
      <c r="AF271" s="81">
        <v>618353156.06733751</v>
      </c>
      <c r="AG271" s="81">
        <v>1903346.987926739</v>
      </c>
      <c r="AH271" s="81">
        <v>1104744.0865442881</v>
      </c>
      <c r="AI271" s="81">
        <v>190396070.90558779</v>
      </c>
      <c r="AJ271" s="81">
        <v>177658968.72358429</v>
      </c>
      <c r="AK271" s="81">
        <v>0</v>
      </c>
      <c r="AL271" s="81">
        <v>0</v>
      </c>
      <c r="AM271" s="81">
        <v>14111310.601753607</v>
      </c>
      <c r="AN271" s="81">
        <v>0</v>
      </c>
      <c r="AO271" s="81">
        <v>0</v>
      </c>
      <c r="AP271" s="82"/>
      <c r="AQ271" s="81">
        <v>1520</v>
      </c>
      <c r="AR271" s="81">
        <v>119</v>
      </c>
      <c r="AS271" s="81">
        <v>0</v>
      </c>
      <c r="AT271" s="81">
        <v>0</v>
      </c>
      <c r="AU271" s="81">
        <v>0</v>
      </c>
      <c r="AV271" s="81">
        <v>0</v>
      </c>
      <c r="AW271" s="81" t="s">
        <v>564</v>
      </c>
      <c r="AX271" s="82"/>
      <c r="AY271" s="81">
        <v>5828.0000000000018</v>
      </c>
      <c r="AZ271" s="81">
        <v>1863.2</v>
      </c>
      <c r="BA271" s="81">
        <v>0</v>
      </c>
      <c r="BB271" s="81">
        <v>0</v>
      </c>
      <c r="BC271" s="81">
        <v>0</v>
      </c>
      <c r="BD271" s="81">
        <v>0</v>
      </c>
      <c r="BE271" s="81" t="s">
        <v>564</v>
      </c>
      <c r="BF271" s="82"/>
      <c r="BG271" s="81">
        <v>0</v>
      </c>
      <c r="BH271" s="81">
        <v>0</v>
      </c>
      <c r="BI271" s="81">
        <v>51.603000000000002</v>
      </c>
      <c r="BJ271" s="81">
        <v>0</v>
      </c>
      <c r="BK271" s="81">
        <v>33.993000000000002</v>
      </c>
      <c r="BL271" s="81">
        <v>0</v>
      </c>
      <c r="BM271" s="82"/>
      <c r="BN271" s="81">
        <v>0</v>
      </c>
      <c r="BO271" s="81">
        <v>0</v>
      </c>
      <c r="BP271" s="81">
        <v>3</v>
      </c>
      <c r="BQ271" s="81">
        <v>0</v>
      </c>
      <c r="BR271" s="81">
        <v>4</v>
      </c>
      <c r="BS271" s="81">
        <v>0</v>
      </c>
      <c r="BT271"/>
      <c r="BU271" s="80">
        <v>63.514000000000003</v>
      </c>
      <c r="BV271" s="80">
        <v>22.082000000000001</v>
      </c>
      <c r="BW271" s="80">
        <v>0</v>
      </c>
      <c r="BX271" s="80">
        <v>0</v>
      </c>
      <c r="BY271" s="80">
        <v>0</v>
      </c>
      <c r="BZ271" s="80">
        <v>0</v>
      </c>
      <c r="CA271" s="80">
        <v>0</v>
      </c>
      <c r="CB271" s="80">
        <v>0</v>
      </c>
      <c r="CC271" s="80">
        <v>0</v>
      </c>
    </row>
    <row r="272" spans="1:81">
      <c r="A272" s="80" t="s">
        <v>1949</v>
      </c>
      <c r="B272" s="80">
        <v>255</v>
      </c>
      <c r="C272" s="80">
        <v>17</v>
      </c>
      <c r="D272" s="80">
        <v>15</v>
      </c>
      <c r="E272" s="80">
        <v>2020</v>
      </c>
      <c r="F272" s="80" t="s">
        <v>218</v>
      </c>
      <c r="G272" s="80" t="s">
        <v>1932</v>
      </c>
      <c r="H272" s="80" t="s">
        <v>1933</v>
      </c>
      <c r="I272" s="177"/>
      <c r="J272" s="81">
        <v>875.62102758231185</v>
      </c>
      <c r="K272" s="81">
        <v>2.1717524751505972</v>
      </c>
      <c r="L272" s="81">
        <v>3.1096585588596302</v>
      </c>
      <c r="M272" s="81">
        <v>86.966361768313689</v>
      </c>
      <c r="N272" s="81">
        <v>115.56711861170477</v>
      </c>
      <c r="O272" s="81">
        <v>48.62612904962225</v>
      </c>
      <c r="P272" s="81">
        <v>26.613246507654413</v>
      </c>
      <c r="Q272" s="81">
        <v>6.1151883961655633</v>
      </c>
      <c r="R272" s="81">
        <v>0</v>
      </c>
      <c r="S272" s="81">
        <v>11.640781760299999</v>
      </c>
      <c r="T272" s="82"/>
      <c r="U272" s="81">
        <v>154164249</v>
      </c>
      <c r="V272" s="81">
        <v>1419</v>
      </c>
      <c r="W272" s="81">
        <v>45</v>
      </c>
      <c r="X272" s="81">
        <v>31166</v>
      </c>
      <c r="Y272" s="81">
        <v>49000</v>
      </c>
      <c r="Z272" s="81">
        <v>34747</v>
      </c>
      <c r="AA272" s="81">
        <v>6004</v>
      </c>
      <c r="AB272" s="81">
        <v>103712</v>
      </c>
      <c r="AC272" s="81">
        <v>0</v>
      </c>
      <c r="AD272" s="81">
        <v>11.640781760299999</v>
      </c>
      <c r="AE272" s="82"/>
      <c r="AF272" s="81">
        <v>1118783499.6766479</v>
      </c>
      <c r="AG272" s="81">
        <v>1765067.0059855573</v>
      </c>
      <c r="AH272" s="81">
        <v>718155.47636960808</v>
      </c>
      <c r="AI272" s="81">
        <v>170357280.49523821</v>
      </c>
      <c r="AJ272" s="81">
        <v>209848481.13315508</v>
      </c>
      <c r="AK272" s="81"/>
      <c r="AL272" s="81"/>
      <c r="AM272" s="81">
        <v>13535568.26435283</v>
      </c>
      <c r="AN272" s="81"/>
      <c r="AO272" s="81"/>
      <c r="AP272" s="82"/>
      <c r="AQ272" s="81">
        <v>1579</v>
      </c>
      <c r="AR272" s="81">
        <v>121</v>
      </c>
      <c r="AS272" s="81">
        <v>0</v>
      </c>
      <c r="AT272" s="81">
        <v>0</v>
      </c>
      <c r="AU272" s="81">
        <v>0</v>
      </c>
      <c r="AV272" s="81">
        <v>0</v>
      </c>
      <c r="AW272" s="81">
        <v>0</v>
      </c>
      <c r="AX272" s="82"/>
      <c r="AY272" s="81">
        <v>6131.3000000000065</v>
      </c>
      <c r="AZ272" s="81">
        <v>1890.4</v>
      </c>
      <c r="BA272" s="81">
        <v>0</v>
      </c>
      <c r="BB272" s="81">
        <v>0</v>
      </c>
      <c r="BC272" s="81">
        <v>0</v>
      </c>
      <c r="BD272" s="81">
        <v>0</v>
      </c>
      <c r="BE272" s="81">
        <v>0</v>
      </c>
      <c r="BF272" s="82"/>
      <c r="BG272" s="81">
        <v>0</v>
      </c>
      <c r="BH272" s="81">
        <v>0</v>
      </c>
      <c r="BI272" s="81">
        <v>53.354999999999997</v>
      </c>
      <c r="BJ272" s="81">
        <v>0</v>
      </c>
      <c r="BK272" s="81">
        <v>29.91</v>
      </c>
      <c r="BL272" s="81">
        <v>0</v>
      </c>
      <c r="BM272" s="82"/>
      <c r="BN272" s="81">
        <v>0</v>
      </c>
      <c r="BO272" s="81">
        <v>0</v>
      </c>
      <c r="BP272" s="81">
        <v>3</v>
      </c>
      <c r="BQ272" s="81">
        <v>0</v>
      </c>
      <c r="BR272" s="81">
        <v>4</v>
      </c>
      <c r="BS272" s="81">
        <v>0</v>
      </c>
      <c r="BT272"/>
      <c r="BU272" s="80">
        <v>64.072000000000003</v>
      </c>
      <c r="BV272" s="80">
        <v>19.193000000000001</v>
      </c>
      <c r="BW272" s="80">
        <v>0</v>
      </c>
      <c r="BX272" s="80">
        <v>0</v>
      </c>
      <c r="BY272" s="80">
        <v>0</v>
      </c>
      <c r="BZ272" s="80">
        <v>0</v>
      </c>
      <c r="CA272" s="80">
        <v>0</v>
      </c>
      <c r="CB272" s="80">
        <v>0</v>
      </c>
      <c r="CC272" s="80">
        <v>0</v>
      </c>
    </row>
    <row r="273" spans="1:81">
      <c r="A273" s="80" t="s">
        <v>1950</v>
      </c>
      <c r="B273" s="80">
        <v>255</v>
      </c>
      <c r="C273" s="80">
        <v>18</v>
      </c>
      <c r="D273" s="80">
        <v>15</v>
      </c>
      <c r="E273" s="80">
        <v>2021</v>
      </c>
      <c r="F273" s="80" t="s">
        <v>75</v>
      </c>
      <c r="G273" s="174" t="s">
        <v>1932</v>
      </c>
      <c r="H273" s="80" t="s">
        <v>1933</v>
      </c>
      <c r="I273" s="177"/>
      <c r="J273" s="81">
        <v>713.07000325429976</v>
      </c>
      <c r="K273" s="81">
        <v>2.3397251402757826</v>
      </c>
      <c r="L273" s="81">
        <v>2.974815806022634</v>
      </c>
      <c r="M273" s="81">
        <v>87.56266092338096</v>
      </c>
      <c r="N273" s="81">
        <v>91.700789963358247</v>
      </c>
      <c r="O273" s="81">
        <v>47.100585690773904</v>
      </c>
      <c r="P273" s="81">
        <v>27.444472563331356</v>
      </c>
      <c r="Q273" s="81">
        <v>6.1691826132135503</v>
      </c>
      <c r="R273" s="81">
        <v>0</v>
      </c>
      <c r="S273" s="81">
        <v>11.151876756</v>
      </c>
      <c r="T273" s="82"/>
      <c r="U273" s="81">
        <v>149041223</v>
      </c>
      <c r="V273" s="81">
        <v>1419</v>
      </c>
      <c r="W273" s="81">
        <v>45</v>
      </c>
      <c r="X273" s="81">
        <v>31166</v>
      </c>
      <c r="Y273" s="81">
        <v>49225</v>
      </c>
      <c r="Z273" s="81">
        <v>34656</v>
      </c>
      <c r="AA273" s="81">
        <v>6038</v>
      </c>
      <c r="AB273" s="81">
        <v>103387</v>
      </c>
      <c r="AC273" s="81">
        <v>0</v>
      </c>
      <c r="AD273" s="81">
        <v>11.151876756</v>
      </c>
      <c r="AE273" s="82"/>
      <c r="AF273" s="81">
        <v>1012864021.3422253</v>
      </c>
      <c r="AG273" s="81">
        <v>2060755.7271638974</v>
      </c>
      <c r="AH273" s="81">
        <v>636233.42160456127</v>
      </c>
      <c r="AI273" s="81">
        <v>193774887.48350862</v>
      </c>
      <c r="AJ273" s="81">
        <v>185436391.80952278</v>
      </c>
      <c r="AK273" s="81">
        <v>0</v>
      </c>
      <c r="AL273" s="81">
        <v>0</v>
      </c>
      <c r="AM273" s="81">
        <v>13570979.568785321</v>
      </c>
      <c r="AN273" s="81">
        <v>0</v>
      </c>
      <c r="AO273" s="81">
        <v>0</v>
      </c>
      <c r="AP273" s="82"/>
      <c r="AQ273" s="81">
        <v>1693</v>
      </c>
      <c r="AR273" s="81">
        <v>121</v>
      </c>
      <c r="AS273" s="81">
        <v>0</v>
      </c>
      <c r="AT273" s="81">
        <v>0</v>
      </c>
      <c r="AU273" s="81">
        <v>0</v>
      </c>
      <c r="AV273" s="81">
        <v>0</v>
      </c>
      <c r="AW273" s="81"/>
      <c r="AX273" s="82"/>
      <c r="AY273" s="81">
        <v>6703.1000000000076</v>
      </c>
      <c r="AZ273" s="81">
        <v>1890.4</v>
      </c>
      <c r="BA273" s="81">
        <v>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1951</v>
      </c>
      <c r="B274" s="80">
        <v>255</v>
      </c>
      <c r="C274" s="80">
        <v>19</v>
      </c>
      <c r="D274" s="80">
        <v>15</v>
      </c>
      <c r="E274" s="80">
        <v>2022</v>
      </c>
      <c r="F274" s="80" t="s">
        <v>568</v>
      </c>
      <c r="G274" s="174" t="s">
        <v>1932</v>
      </c>
      <c r="H274" s="80" t="s">
        <v>1933</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1800</v>
      </c>
      <c r="AR274" s="81">
        <v>122</v>
      </c>
      <c r="AS274" s="81">
        <v>0</v>
      </c>
      <c r="AT274" s="81">
        <v>0</v>
      </c>
      <c r="AU274" s="81">
        <v>0</v>
      </c>
      <c r="AV274" s="81">
        <v>0</v>
      </c>
      <c r="AW274" s="81"/>
      <c r="AX274" s="82"/>
      <c r="AY274" s="81">
        <v>7312.5000000000073</v>
      </c>
      <c r="AZ274" s="81">
        <v>1939.9</v>
      </c>
      <c r="BA274" s="81">
        <v>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1952</v>
      </c>
      <c r="B275" s="80">
        <v>375</v>
      </c>
      <c r="C275" s="80">
        <v>1</v>
      </c>
      <c r="D275" s="80">
        <v>23</v>
      </c>
      <c r="E275" s="80">
        <v>1990</v>
      </c>
      <c r="F275" s="80" t="s">
        <v>562</v>
      </c>
      <c r="G275" s="80" t="s">
        <v>1953</v>
      </c>
      <c r="H275" s="80" t="s">
        <v>1954</v>
      </c>
      <c r="I275" s="177"/>
      <c r="J275" s="81">
        <v>253.93307469793149</v>
      </c>
      <c r="K275" s="81">
        <v>14.278319894378527</v>
      </c>
      <c r="L275" s="81">
        <v>1.6210099880013888</v>
      </c>
      <c r="M275" s="81">
        <v>52.526780727365008</v>
      </c>
      <c r="N275" s="81">
        <v>57.632907586485587</v>
      </c>
      <c r="O275" s="81">
        <v>57.340942061321911</v>
      </c>
      <c r="P275" s="81">
        <v>49.775320517551549</v>
      </c>
      <c r="Q275" s="81">
        <v>4.6323728600541294</v>
      </c>
      <c r="R275" s="81">
        <v>0</v>
      </c>
      <c r="S275" s="81">
        <v>4.7651898057887569</v>
      </c>
      <c r="T275" s="82"/>
      <c r="U275" s="81">
        <v>6711333</v>
      </c>
      <c r="V275" s="81">
        <v>3469</v>
      </c>
      <c r="W275" s="81">
        <v>15</v>
      </c>
      <c r="X275" s="81">
        <v>18849</v>
      </c>
      <c r="Y275" s="81">
        <v>25269</v>
      </c>
      <c r="Z275" s="81">
        <v>23585</v>
      </c>
      <c r="AA275" s="81">
        <v>12086</v>
      </c>
      <c r="AB275" s="81">
        <v>75214</v>
      </c>
      <c r="AC275" s="81">
        <v>0</v>
      </c>
      <c r="AD275" s="81">
        <v>4.7651898057887569</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1955</v>
      </c>
      <c r="B276" s="80">
        <v>376</v>
      </c>
      <c r="C276" s="80">
        <v>2</v>
      </c>
      <c r="D276" s="80">
        <v>23</v>
      </c>
      <c r="E276" s="80">
        <v>2005</v>
      </c>
      <c r="F276" s="80" t="s">
        <v>565</v>
      </c>
      <c r="G276" s="80" t="s">
        <v>1953</v>
      </c>
      <c r="H276" s="80" t="s">
        <v>1954</v>
      </c>
      <c r="I276" s="177"/>
      <c r="J276" s="81">
        <v>94.499796266507559</v>
      </c>
      <c r="K276" s="81">
        <v>6.305795618057628</v>
      </c>
      <c r="L276" s="81">
        <v>0</v>
      </c>
      <c r="M276" s="81">
        <v>99.403123905349759</v>
      </c>
      <c r="N276" s="81">
        <v>101.34098250119214</v>
      </c>
      <c r="O276" s="81">
        <v>91.012793005933602</v>
      </c>
      <c r="P276" s="81">
        <v>56.864126948850966</v>
      </c>
      <c r="Q276" s="81">
        <v>5.4888565263819213</v>
      </c>
      <c r="R276" s="81">
        <v>0</v>
      </c>
      <c r="S276" s="81">
        <v>0</v>
      </c>
      <c r="T276" s="82"/>
      <c r="U276" s="81">
        <v>3645208</v>
      </c>
      <c r="V276" s="81">
        <v>3035</v>
      </c>
      <c r="W276" s="81">
        <v>0</v>
      </c>
      <c r="X276" s="81">
        <v>22051</v>
      </c>
      <c r="Y276" s="81">
        <v>36844</v>
      </c>
      <c r="Z276" s="81">
        <v>43319</v>
      </c>
      <c r="AA276" s="81">
        <v>11308</v>
      </c>
      <c r="AB276" s="81">
        <v>93166</v>
      </c>
      <c r="AC276" s="81">
        <v>0</v>
      </c>
      <c r="AD276" s="81">
        <v>0</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1956</v>
      </c>
      <c r="B277" s="80">
        <v>377</v>
      </c>
      <c r="C277" s="80">
        <v>3</v>
      </c>
      <c r="D277" s="80">
        <v>23</v>
      </c>
      <c r="E277" s="80">
        <v>2006</v>
      </c>
      <c r="F277" s="80" t="s">
        <v>566</v>
      </c>
      <c r="G277" s="80" t="s">
        <v>1953</v>
      </c>
      <c r="H277" s="80" t="s">
        <v>1954</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1957</v>
      </c>
      <c r="B278" s="80">
        <v>378</v>
      </c>
      <c r="C278" s="80">
        <v>4</v>
      </c>
      <c r="D278" s="80">
        <v>23</v>
      </c>
      <c r="E278" s="80">
        <v>2007</v>
      </c>
      <c r="F278" s="80" t="s">
        <v>567</v>
      </c>
      <c r="G278" s="80" t="s">
        <v>1953</v>
      </c>
      <c r="H278" s="80" t="s">
        <v>1954</v>
      </c>
      <c r="I278" s="177"/>
      <c r="J278" s="81">
        <v>107.73935536910906</v>
      </c>
      <c r="K278" s="81">
        <v>6.5782147520228147</v>
      </c>
      <c r="L278" s="81">
        <v>0.28443539395398626</v>
      </c>
      <c r="M278" s="81">
        <v>96.972249458411639</v>
      </c>
      <c r="N278" s="81">
        <v>102.84161842372262</v>
      </c>
      <c r="O278" s="81">
        <v>89.558975264857906</v>
      </c>
      <c r="P278" s="81">
        <v>57.003875244158834</v>
      </c>
      <c r="Q278" s="81">
        <v>5.8517023494112372</v>
      </c>
      <c r="R278" s="81">
        <v>0</v>
      </c>
      <c r="S278" s="81">
        <v>0</v>
      </c>
      <c r="T278" s="82"/>
      <c r="U278" s="81">
        <v>4602944</v>
      </c>
      <c r="V278" s="81">
        <v>2944</v>
      </c>
      <c r="W278" s="81">
        <v>4</v>
      </c>
      <c r="X278" s="81">
        <v>25625</v>
      </c>
      <c r="Y278" s="81">
        <v>37873</v>
      </c>
      <c r="Z278" s="81">
        <v>44313</v>
      </c>
      <c r="AA278" s="81">
        <v>11163</v>
      </c>
      <c r="AB278" s="81">
        <v>94072</v>
      </c>
      <c r="AC278" s="81">
        <v>0</v>
      </c>
      <c r="AD278" s="81">
        <v>0</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1958</v>
      </c>
      <c r="B279" s="80">
        <v>379</v>
      </c>
      <c r="C279" s="80">
        <v>5</v>
      </c>
      <c r="D279" s="80">
        <v>23</v>
      </c>
      <c r="E279" s="80">
        <v>2008</v>
      </c>
      <c r="F279" s="80" t="s">
        <v>84</v>
      </c>
      <c r="G279" s="80" t="s">
        <v>1953</v>
      </c>
      <c r="H279" s="80" t="s">
        <v>1954</v>
      </c>
      <c r="I279" s="177"/>
      <c r="J279" s="81">
        <v>99.877701111363294</v>
      </c>
      <c r="K279" s="81">
        <v>5.1377160080216751</v>
      </c>
      <c r="L279" s="81">
        <v>0.24697294702040617</v>
      </c>
      <c r="M279" s="81">
        <v>101.48065237459042</v>
      </c>
      <c r="N279" s="81">
        <v>96.897790200516198</v>
      </c>
      <c r="O279" s="81">
        <v>87.201676118054749</v>
      </c>
      <c r="P279" s="81">
        <v>54.215146811401596</v>
      </c>
      <c r="Q279" s="81">
        <v>5.7702584799991836</v>
      </c>
      <c r="R279" s="81">
        <v>0</v>
      </c>
      <c r="S279" s="81">
        <v>0</v>
      </c>
      <c r="T279" s="82"/>
      <c r="U279" s="81">
        <v>4407634</v>
      </c>
      <c r="V279" s="81">
        <v>2944</v>
      </c>
      <c r="W279" s="81">
        <v>4</v>
      </c>
      <c r="X279" s="81">
        <v>25625</v>
      </c>
      <c r="Y279" s="81">
        <v>38123</v>
      </c>
      <c r="Z279" s="81">
        <v>44661</v>
      </c>
      <c r="AA279" s="81">
        <v>10629</v>
      </c>
      <c r="AB279" s="81">
        <v>94287</v>
      </c>
      <c r="AC279" s="81">
        <v>0</v>
      </c>
      <c r="AD279" s="81">
        <v>0</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1959</v>
      </c>
      <c r="B280" s="80">
        <v>380</v>
      </c>
      <c r="C280" s="80">
        <v>6</v>
      </c>
      <c r="D280" s="80">
        <v>23</v>
      </c>
      <c r="E280" s="80">
        <v>2009</v>
      </c>
      <c r="F280" s="80" t="s">
        <v>85</v>
      </c>
      <c r="G280" s="80" t="s">
        <v>1953</v>
      </c>
      <c r="H280" s="80" t="s">
        <v>1954</v>
      </c>
      <c r="I280" s="177"/>
      <c r="J280" s="81">
        <v>91.937308969926121</v>
      </c>
      <c r="K280" s="81">
        <v>4.1191538579954612</v>
      </c>
      <c r="L280" s="81">
        <v>4.2421725905466008E-2</v>
      </c>
      <c r="M280" s="81">
        <v>103.11608621926288</v>
      </c>
      <c r="N280" s="81">
        <v>95.519801302907226</v>
      </c>
      <c r="O280" s="81">
        <v>88.783049564771105</v>
      </c>
      <c r="P280" s="81">
        <v>51.825973698371065</v>
      </c>
      <c r="Q280" s="81">
        <v>5.5368732220442665</v>
      </c>
      <c r="R280" s="81">
        <v>0</v>
      </c>
      <c r="S280" s="81">
        <v>0</v>
      </c>
      <c r="T280" s="82"/>
      <c r="U280" s="81">
        <v>4152016</v>
      </c>
      <c r="V280" s="81">
        <v>2969</v>
      </c>
      <c r="W280" s="81">
        <v>1</v>
      </c>
      <c r="X280" s="81">
        <v>27457</v>
      </c>
      <c r="Y280" s="81">
        <v>38635</v>
      </c>
      <c r="Z280" s="81">
        <v>44882</v>
      </c>
      <c r="AA280" s="81">
        <v>10431</v>
      </c>
      <c r="AB280" s="81">
        <v>94975</v>
      </c>
      <c r="AC280" s="81">
        <v>0</v>
      </c>
      <c r="AD280" s="81">
        <v>0</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9.33</v>
      </c>
      <c r="BJ280" s="81">
        <v>0</v>
      </c>
      <c r="BK280" s="81">
        <v>5.03</v>
      </c>
      <c r="BL280" s="81">
        <v>0</v>
      </c>
      <c r="BM280" s="82"/>
      <c r="BN280" s="81">
        <v>0</v>
      </c>
      <c r="BO280" s="81">
        <v>0</v>
      </c>
      <c r="BP280" s="81">
        <v>2</v>
      </c>
      <c r="BQ280" s="81">
        <v>0</v>
      </c>
      <c r="BR280" s="81">
        <v>1</v>
      </c>
      <c r="BS280" s="81">
        <v>0</v>
      </c>
      <c r="BT280"/>
      <c r="BU280" s="80"/>
      <c r="BV280" s="80"/>
      <c r="BW280" s="80"/>
      <c r="BX280" s="80"/>
      <c r="BY280" s="80"/>
      <c r="BZ280" s="80"/>
      <c r="CA280" s="80"/>
      <c r="CB280" s="80"/>
      <c r="CC280" s="80"/>
    </row>
    <row r="281" spans="1:81">
      <c r="A281" s="80" t="s">
        <v>1960</v>
      </c>
      <c r="B281" s="80">
        <v>381</v>
      </c>
      <c r="C281" s="80">
        <v>7</v>
      </c>
      <c r="D281" s="80">
        <v>23</v>
      </c>
      <c r="E281" s="80">
        <v>2010</v>
      </c>
      <c r="F281" s="80" t="s">
        <v>86</v>
      </c>
      <c r="G281" s="80" t="s">
        <v>1953</v>
      </c>
      <c r="H281" s="80" t="s">
        <v>1954</v>
      </c>
      <c r="I281" s="177"/>
      <c r="J281" s="81">
        <v>94.644262488097141</v>
      </c>
      <c r="K281" s="81">
        <v>4.6155316386247707</v>
      </c>
      <c r="L281" s="81">
        <v>4.0084435362495896E-2</v>
      </c>
      <c r="M281" s="81">
        <v>108.46065510829594</v>
      </c>
      <c r="N281" s="81">
        <v>98.247487254104939</v>
      </c>
      <c r="O281" s="81">
        <v>89.784169624435918</v>
      </c>
      <c r="P281" s="81">
        <v>51.971204425143057</v>
      </c>
      <c r="Q281" s="81">
        <v>5.8173992146733724</v>
      </c>
      <c r="R281" s="81">
        <v>0</v>
      </c>
      <c r="S281" s="81">
        <v>0</v>
      </c>
      <c r="T281" s="82"/>
      <c r="U281" s="81">
        <v>3945739</v>
      </c>
      <c r="V281" s="81">
        <v>2969</v>
      </c>
      <c r="W281" s="81">
        <v>1</v>
      </c>
      <c r="X281" s="81">
        <v>27457</v>
      </c>
      <c r="Y281" s="81">
        <v>39194</v>
      </c>
      <c r="Z281" s="81">
        <v>45599</v>
      </c>
      <c r="AA281" s="81">
        <v>10199</v>
      </c>
      <c r="AB281" s="81">
        <v>95616</v>
      </c>
      <c r="AC281" s="81">
        <v>0</v>
      </c>
      <c r="AD281" s="81">
        <v>0</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9.0609999999999999</v>
      </c>
      <c r="BJ281" s="81">
        <v>0</v>
      </c>
      <c r="BK281" s="81">
        <v>3.5750000000000002</v>
      </c>
      <c r="BL281" s="81">
        <v>0</v>
      </c>
      <c r="BM281" s="82"/>
      <c r="BN281" s="81">
        <v>0</v>
      </c>
      <c r="BO281" s="81">
        <v>0</v>
      </c>
      <c r="BP281" s="81">
        <v>2</v>
      </c>
      <c r="BQ281" s="81">
        <v>0</v>
      </c>
      <c r="BR281" s="81">
        <v>1</v>
      </c>
      <c r="BS281" s="81">
        <v>0</v>
      </c>
      <c r="BT281"/>
      <c r="BU281" s="80">
        <v>12.635999999999999</v>
      </c>
      <c r="BV281" s="80">
        <v>0</v>
      </c>
      <c r="BW281" s="80">
        <v>0</v>
      </c>
      <c r="BX281" s="80">
        <v>0</v>
      </c>
      <c r="BY281" s="80">
        <v>0</v>
      </c>
      <c r="BZ281" s="80">
        <v>0</v>
      </c>
      <c r="CA281" s="80">
        <v>0</v>
      </c>
      <c r="CB281" s="80">
        <v>0</v>
      </c>
      <c r="CC281" s="80">
        <v>0</v>
      </c>
    </row>
    <row r="282" spans="1:81">
      <c r="A282" s="80" t="s">
        <v>1961</v>
      </c>
      <c r="B282" s="80">
        <v>382</v>
      </c>
      <c r="C282" s="80">
        <v>8</v>
      </c>
      <c r="D282" s="80">
        <v>23</v>
      </c>
      <c r="E282" s="80">
        <v>2011</v>
      </c>
      <c r="F282" s="80" t="s">
        <v>87</v>
      </c>
      <c r="G282" s="80" t="s">
        <v>1953</v>
      </c>
      <c r="H282" s="80" t="s">
        <v>1954</v>
      </c>
      <c r="I282" s="177"/>
      <c r="J282" s="81">
        <v>107.76647567221013</v>
      </c>
      <c r="K282" s="81">
        <v>7.4818817093314607</v>
      </c>
      <c r="L282" s="81">
        <v>4.5077464988458764E-2</v>
      </c>
      <c r="M282" s="81">
        <v>131.24949003236284</v>
      </c>
      <c r="N282" s="81">
        <v>121.70343624594224</v>
      </c>
      <c r="O282" s="81">
        <v>89.673092986409415</v>
      </c>
      <c r="P282" s="81">
        <v>50.469317873981623</v>
      </c>
      <c r="Q282" s="81">
        <v>6.7562068159146653</v>
      </c>
      <c r="R282" s="81">
        <v>0</v>
      </c>
      <c r="S282" s="81">
        <v>0</v>
      </c>
      <c r="T282" s="82"/>
      <c r="U282" s="81">
        <v>4242428</v>
      </c>
      <c r="V282" s="81">
        <v>2969</v>
      </c>
      <c r="W282" s="81">
        <v>1</v>
      </c>
      <c r="X282" s="81">
        <v>27457</v>
      </c>
      <c r="Y282" s="81">
        <v>39791</v>
      </c>
      <c r="Z282" s="81">
        <v>46532</v>
      </c>
      <c r="AA282" s="81">
        <v>10199</v>
      </c>
      <c r="AB282" s="81">
        <v>96272</v>
      </c>
      <c r="AC282" s="81">
        <v>0</v>
      </c>
      <c r="AD282" s="81">
        <v>0</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8.3629999999999995</v>
      </c>
      <c r="BJ282" s="81">
        <v>0</v>
      </c>
      <c r="BK282" s="81">
        <v>3.347</v>
      </c>
      <c r="BL282" s="81">
        <v>0</v>
      </c>
      <c r="BM282" s="82"/>
      <c r="BN282" s="81">
        <v>0</v>
      </c>
      <c r="BO282" s="81">
        <v>0</v>
      </c>
      <c r="BP282" s="81">
        <v>2</v>
      </c>
      <c r="BQ282" s="81">
        <v>0</v>
      </c>
      <c r="BR282" s="81">
        <v>1</v>
      </c>
      <c r="BS282" s="81">
        <v>0</v>
      </c>
      <c r="BT282"/>
      <c r="BU282" s="80">
        <v>11.71</v>
      </c>
      <c r="BV282" s="80">
        <v>0</v>
      </c>
      <c r="BW282" s="80">
        <v>0</v>
      </c>
      <c r="BX282" s="80">
        <v>0</v>
      </c>
      <c r="BY282" s="80">
        <v>0</v>
      </c>
      <c r="BZ282" s="80">
        <v>0</v>
      </c>
      <c r="CA282" s="80">
        <v>0</v>
      </c>
      <c r="CB282" s="80">
        <v>0</v>
      </c>
      <c r="CC282" s="80">
        <v>0</v>
      </c>
    </row>
    <row r="283" spans="1:81">
      <c r="A283" s="80" t="s">
        <v>1962</v>
      </c>
      <c r="B283" s="80">
        <v>383</v>
      </c>
      <c r="C283" s="80">
        <v>9</v>
      </c>
      <c r="D283" s="80">
        <v>23</v>
      </c>
      <c r="E283" s="80">
        <v>2012</v>
      </c>
      <c r="F283" s="80" t="s">
        <v>88</v>
      </c>
      <c r="G283" s="80" t="s">
        <v>1953</v>
      </c>
      <c r="H283" s="80" t="s">
        <v>1954</v>
      </c>
      <c r="I283" s="177"/>
      <c r="J283" s="81">
        <v>108.04560237348261</v>
      </c>
      <c r="K283" s="81">
        <v>6.9892041356343446</v>
      </c>
      <c r="L283" s="81">
        <v>4.6139228215715394E-2</v>
      </c>
      <c r="M283" s="81">
        <v>145.60690881483174</v>
      </c>
      <c r="N283" s="81">
        <v>144.46019752293009</v>
      </c>
      <c r="O283" s="81">
        <v>91.032357669743206</v>
      </c>
      <c r="P283" s="81">
        <v>50.671866948605896</v>
      </c>
      <c r="Q283" s="81">
        <v>7.4902826974792358</v>
      </c>
      <c r="R283" s="81">
        <v>0</v>
      </c>
      <c r="S283" s="81">
        <v>0</v>
      </c>
      <c r="T283" s="82"/>
      <c r="U283" s="81">
        <v>4091787</v>
      </c>
      <c r="V283" s="81">
        <v>2969</v>
      </c>
      <c r="W283" s="81">
        <v>1</v>
      </c>
      <c r="X283" s="81">
        <v>27457</v>
      </c>
      <c r="Y283" s="81">
        <v>40863</v>
      </c>
      <c r="Z283" s="81">
        <v>47612</v>
      </c>
      <c r="AA283" s="81">
        <v>10182</v>
      </c>
      <c r="AB283" s="81">
        <v>98237</v>
      </c>
      <c r="AC283" s="81">
        <v>0</v>
      </c>
      <c r="AD283" s="81">
        <v>0</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9.8350000000000009</v>
      </c>
      <c r="BJ283" s="81">
        <v>0</v>
      </c>
      <c r="BK283" s="81">
        <v>4.1520000000000001</v>
      </c>
      <c r="BL283" s="81">
        <v>0</v>
      </c>
      <c r="BM283" s="82"/>
      <c r="BN283" s="81">
        <v>0</v>
      </c>
      <c r="BO283" s="81">
        <v>0</v>
      </c>
      <c r="BP283" s="81">
        <v>2</v>
      </c>
      <c r="BQ283" s="81">
        <v>0</v>
      </c>
      <c r="BR283" s="81">
        <v>1</v>
      </c>
      <c r="BS283" s="81">
        <v>0</v>
      </c>
      <c r="BT283"/>
      <c r="BU283" s="80">
        <v>13.987</v>
      </c>
      <c r="BV283" s="80">
        <v>0</v>
      </c>
      <c r="BW283" s="80">
        <v>0</v>
      </c>
      <c r="BX283" s="80">
        <v>0</v>
      </c>
      <c r="BY283" s="80">
        <v>0</v>
      </c>
      <c r="BZ283" s="80">
        <v>0</v>
      </c>
      <c r="CA283" s="80">
        <v>0</v>
      </c>
      <c r="CB283" s="80">
        <v>0</v>
      </c>
      <c r="CC283" s="80">
        <v>0</v>
      </c>
    </row>
    <row r="284" spans="1:81">
      <c r="A284" s="80" t="s">
        <v>1963</v>
      </c>
      <c r="B284" s="80">
        <v>384</v>
      </c>
      <c r="C284" s="80">
        <v>10</v>
      </c>
      <c r="D284" s="80">
        <v>23</v>
      </c>
      <c r="E284" s="80">
        <v>2013</v>
      </c>
      <c r="F284" s="80" t="s">
        <v>89</v>
      </c>
      <c r="G284" s="80" t="s">
        <v>1953</v>
      </c>
      <c r="H284" s="80" t="s">
        <v>1954</v>
      </c>
      <c r="I284" s="177"/>
      <c r="J284" s="81">
        <v>109.4574414127425</v>
      </c>
      <c r="K284" s="81">
        <v>5.8207877760155293</v>
      </c>
      <c r="L284" s="81">
        <v>4.4339428648724921E-2</v>
      </c>
      <c r="M284" s="81">
        <v>144.25952615164829</v>
      </c>
      <c r="N284" s="81">
        <v>138.97010555955077</v>
      </c>
      <c r="O284" s="81">
        <v>89.131120285180913</v>
      </c>
      <c r="P284" s="81">
        <v>50.343275269357846</v>
      </c>
      <c r="Q284" s="81">
        <v>7.6405507740729215</v>
      </c>
      <c r="R284" s="81">
        <v>0</v>
      </c>
      <c r="S284" s="81">
        <v>0</v>
      </c>
      <c r="T284" s="82"/>
      <c r="U284" s="81">
        <v>4163672</v>
      </c>
      <c r="V284" s="81">
        <v>2969</v>
      </c>
      <c r="W284" s="81">
        <v>1</v>
      </c>
      <c r="X284" s="81">
        <v>27457</v>
      </c>
      <c r="Y284" s="81">
        <v>41251</v>
      </c>
      <c r="Z284" s="81">
        <v>48699</v>
      </c>
      <c r="AA284" s="81">
        <v>10078</v>
      </c>
      <c r="AB284" s="81">
        <v>98771</v>
      </c>
      <c r="AC284" s="81">
        <v>0</v>
      </c>
      <c r="AD284" s="81">
        <v>0</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10.734</v>
      </c>
      <c r="BJ284" s="81">
        <v>0</v>
      </c>
      <c r="BK284" s="81">
        <v>4.734</v>
      </c>
      <c r="BL284" s="81">
        <v>0</v>
      </c>
      <c r="BM284" s="82"/>
      <c r="BN284" s="81">
        <v>0</v>
      </c>
      <c r="BO284" s="81">
        <v>0</v>
      </c>
      <c r="BP284" s="81">
        <v>2</v>
      </c>
      <c r="BQ284" s="81">
        <v>0</v>
      </c>
      <c r="BR284" s="81">
        <v>1</v>
      </c>
      <c r="BS284" s="81">
        <v>0</v>
      </c>
      <c r="BT284"/>
      <c r="BU284" s="80">
        <v>15.468</v>
      </c>
      <c r="BV284" s="80">
        <v>0</v>
      </c>
      <c r="BW284" s="80">
        <v>0</v>
      </c>
      <c r="BX284" s="80">
        <v>0</v>
      </c>
      <c r="BY284" s="80">
        <v>0</v>
      </c>
      <c r="BZ284" s="80">
        <v>0</v>
      </c>
      <c r="CA284" s="80">
        <v>0</v>
      </c>
      <c r="CB284" s="80">
        <v>0</v>
      </c>
      <c r="CC284" s="80">
        <v>0</v>
      </c>
    </row>
    <row r="285" spans="1:81">
      <c r="A285" s="80" t="s">
        <v>1964</v>
      </c>
      <c r="B285" s="80">
        <v>385</v>
      </c>
      <c r="C285" s="80">
        <v>11</v>
      </c>
      <c r="D285" s="80">
        <v>23</v>
      </c>
      <c r="E285" s="80">
        <v>2014</v>
      </c>
      <c r="F285" s="80" t="s">
        <v>90</v>
      </c>
      <c r="G285" s="80" t="s">
        <v>1953</v>
      </c>
      <c r="H285" s="80" t="s">
        <v>1954</v>
      </c>
      <c r="I285" s="177"/>
      <c r="J285" s="81">
        <v>119.42849064888344</v>
      </c>
      <c r="K285" s="81">
        <v>7.8249935984482306</v>
      </c>
      <c r="L285" s="81">
        <v>0.30507274645555865</v>
      </c>
      <c r="M285" s="81">
        <v>142.66032124345756</v>
      </c>
      <c r="N285" s="81">
        <v>122.98819165083262</v>
      </c>
      <c r="O285" s="81">
        <v>86.52213910186839</v>
      </c>
      <c r="P285" s="81">
        <v>51.041971931668513</v>
      </c>
      <c r="Q285" s="81">
        <v>7.3738851541611439</v>
      </c>
      <c r="R285" s="81">
        <v>0</v>
      </c>
      <c r="S285" s="81">
        <v>0</v>
      </c>
      <c r="T285" s="82"/>
      <c r="U285" s="81">
        <v>4634488</v>
      </c>
      <c r="V285" s="81">
        <v>3061</v>
      </c>
      <c r="W285" s="81">
        <v>7</v>
      </c>
      <c r="X285" s="81">
        <v>27758</v>
      </c>
      <c r="Y285" s="81">
        <v>41752</v>
      </c>
      <c r="Z285" s="81">
        <v>49789</v>
      </c>
      <c r="AA285" s="81">
        <v>10165</v>
      </c>
      <c r="AB285" s="81">
        <v>99352</v>
      </c>
      <c r="AC285" s="81">
        <v>0</v>
      </c>
      <c r="AD285" s="81">
        <v>0</v>
      </c>
      <c r="AE285" s="82"/>
      <c r="AF285" s="81">
        <v>59648048.385871015</v>
      </c>
      <c r="AG285" s="81">
        <v>6501059.2784119025</v>
      </c>
      <c r="AH285" s="81">
        <v>66388.843142832964</v>
      </c>
      <c r="AI285" s="81">
        <v>175991339.85979342</v>
      </c>
      <c r="AJ285" s="81">
        <v>167286575.32184413</v>
      </c>
      <c r="AK285" s="81">
        <v>0</v>
      </c>
      <c r="AL285" s="81">
        <v>0</v>
      </c>
      <c r="AM285" s="81">
        <v>13639544.961706545</v>
      </c>
      <c r="AN285" s="81">
        <v>0</v>
      </c>
      <c r="AO285" s="81">
        <v>0</v>
      </c>
      <c r="AP285" s="82"/>
      <c r="AQ285" s="81">
        <v>1655</v>
      </c>
      <c r="AR285" s="81">
        <v>123</v>
      </c>
      <c r="AS285" s="81">
        <v>0</v>
      </c>
      <c r="AT285" s="81">
        <v>0</v>
      </c>
      <c r="AU285" s="81">
        <v>0</v>
      </c>
      <c r="AV285" s="81">
        <v>0</v>
      </c>
      <c r="AW285" s="81" t="s">
        <v>564</v>
      </c>
      <c r="AX285" s="82"/>
      <c r="AY285" s="81">
        <v>6780.232</v>
      </c>
      <c r="AZ285" s="81">
        <v>2257.0299999999997</v>
      </c>
      <c r="BA285" s="81">
        <v>0</v>
      </c>
      <c r="BB285" s="81">
        <v>0</v>
      </c>
      <c r="BC285" s="81">
        <v>0</v>
      </c>
      <c r="BD285" s="81">
        <v>0</v>
      </c>
      <c r="BE285" s="81" t="s">
        <v>564</v>
      </c>
      <c r="BF285" s="82"/>
      <c r="BG285" s="81">
        <v>0</v>
      </c>
      <c r="BH285" s="81">
        <v>0</v>
      </c>
      <c r="BI285" s="81">
        <v>10.005000000000001</v>
      </c>
      <c r="BJ285" s="81">
        <v>0</v>
      </c>
      <c r="BK285" s="81">
        <v>4.6040000000000001</v>
      </c>
      <c r="BL285" s="81">
        <v>0</v>
      </c>
      <c r="BM285" s="82"/>
      <c r="BN285" s="81">
        <v>0</v>
      </c>
      <c r="BO285" s="81">
        <v>0</v>
      </c>
      <c r="BP285" s="81">
        <v>2</v>
      </c>
      <c r="BQ285" s="81">
        <v>0</v>
      </c>
      <c r="BR285" s="81">
        <v>1</v>
      </c>
      <c r="BS285" s="81">
        <v>0</v>
      </c>
      <c r="BT285"/>
      <c r="BU285" s="80">
        <v>14.609</v>
      </c>
      <c r="BV285" s="80">
        <v>0</v>
      </c>
      <c r="BW285" s="80">
        <v>0</v>
      </c>
      <c r="BX285" s="80">
        <v>0</v>
      </c>
      <c r="BY285" s="80">
        <v>0</v>
      </c>
      <c r="BZ285" s="80">
        <v>0</v>
      </c>
      <c r="CA285" s="80">
        <v>0</v>
      </c>
      <c r="CB285" s="80">
        <v>0</v>
      </c>
      <c r="CC285" s="80">
        <v>0</v>
      </c>
    </row>
    <row r="286" spans="1:81">
      <c r="A286" s="80" t="s">
        <v>1965</v>
      </c>
      <c r="B286" s="80">
        <v>386</v>
      </c>
      <c r="C286" s="80">
        <v>12</v>
      </c>
      <c r="D286" s="80">
        <v>23</v>
      </c>
      <c r="E286" s="80">
        <v>2015</v>
      </c>
      <c r="F286" s="80" t="s">
        <v>91</v>
      </c>
      <c r="G286" s="80" t="s">
        <v>1953</v>
      </c>
      <c r="H286" s="80" t="s">
        <v>1954</v>
      </c>
      <c r="I286" s="177"/>
      <c r="J286" s="81">
        <v>122.78822247287248</v>
      </c>
      <c r="K286" s="81">
        <v>7.0259306806358186</v>
      </c>
      <c r="L286" s="81">
        <v>0.30514219091833378</v>
      </c>
      <c r="M286" s="81">
        <v>136.52828016166862</v>
      </c>
      <c r="N286" s="81">
        <v>110.26918275707642</v>
      </c>
      <c r="O286" s="81">
        <v>86.261025355724854</v>
      </c>
      <c r="P286" s="81">
        <v>50.830867817808233</v>
      </c>
      <c r="Q286" s="81">
        <v>7.2414819543970523</v>
      </c>
      <c r="R286" s="81">
        <v>0</v>
      </c>
      <c r="S286" s="81">
        <v>0</v>
      </c>
      <c r="T286" s="82"/>
      <c r="U286" s="81">
        <v>5439129</v>
      </c>
      <c r="V286" s="81">
        <v>3061</v>
      </c>
      <c r="W286" s="81">
        <v>7</v>
      </c>
      <c r="X286" s="81">
        <v>27758</v>
      </c>
      <c r="Y286" s="81">
        <v>42233</v>
      </c>
      <c r="Z286" s="81">
        <v>50117</v>
      </c>
      <c r="AA286" s="81">
        <v>10115</v>
      </c>
      <c r="AB286" s="81">
        <v>99666</v>
      </c>
      <c r="AC286" s="81">
        <v>0</v>
      </c>
      <c r="AD286" s="81">
        <v>0</v>
      </c>
      <c r="AE286" s="82"/>
      <c r="AF286" s="81">
        <v>62410220.584107198</v>
      </c>
      <c r="AG286" s="81">
        <v>5634732.057848176</v>
      </c>
      <c r="AH286" s="81">
        <v>57313.665303669761</v>
      </c>
      <c r="AI286" s="81">
        <v>171586554.27941486</v>
      </c>
      <c r="AJ286" s="81">
        <v>164569658.84809199</v>
      </c>
      <c r="AK286" s="81">
        <v>0</v>
      </c>
      <c r="AL286" s="81">
        <v>0</v>
      </c>
      <c r="AM286" s="81">
        <v>13658807.216854407</v>
      </c>
      <c r="AN286" s="81">
        <v>0</v>
      </c>
      <c r="AO286" s="81">
        <v>0</v>
      </c>
      <c r="AP286" s="82"/>
      <c r="AQ286" s="81">
        <v>1829</v>
      </c>
      <c r="AR286" s="81">
        <v>148</v>
      </c>
      <c r="AS286" s="81">
        <v>0</v>
      </c>
      <c r="AT286" s="81">
        <v>0</v>
      </c>
      <c r="AU286" s="81">
        <v>0</v>
      </c>
      <c r="AV286" s="81">
        <v>0</v>
      </c>
      <c r="AW286" s="81" t="s">
        <v>564</v>
      </c>
      <c r="AX286" s="82"/>
      <c r="AY286" s="81">
        <v>7614.9719999999998</v>
      </c>
      <c r="AZ286" s="81">
        <v>2827.13</v>
      </c>
      <c r="BA286" s="81">
        <v>0</v>
      </c>
      <c r="BB286" s="81">
        <v>0</v>
      </c>
      <c r="BC286" s="81">
        <v>0</v>
      </c>
      <c r="BD286" s="81">
        <v>0</v>
      </c>
      <c r="BE286" s="81" t="s">
        <v>564</v>
      </c>
      <c r="BF286" s="82"/>
      <c r="BG286" s="81">
        <v>0</v>
      </c>
      <c r="BH286" s="81">
        <v>0</v>
      </c>
      <c r="BI286" s="81">
        <v>10.015000000000001</v>
      </c>
      <c r="BJ286" s="81">
        <v>0</v>
      </c>
      <c r="BK286" s="81">
        <v>4.8410000000000002</v>
      </c>
      <c r="BL286" s="81">
        <v>0</v>
      </c>
      <c r="BM286" s="82"/>
      <c r="BN286" s="81">
        <v>0</v>
      </c>
      <c r="BO286" s="81">
        <v>0</v>
      </c>
      <c r="BP286" s="81">
        <v>2</v>
      </c>
      <c r="BQ286" s="81">
        <v>0</v>
      </c>
      <c r="BR286" s="81">
        <v>1</v>
      </c>
      <c r="BS286" s="81">
        <v>0</v>
      </c>
      <c r="BT286"/>
      <c r="BU286" s="80">
        <v>14.856</v>
      </c>
      <c r="BV286" s="80">
        <v>0</v>
      </c>
      <c r="BW286" s="80">
        <v>0</v>
      </c>
      <c r="BX286" s="80">
        <v>0</v>
      </c>
      <c r="BY286" s="80">
        <v>0</v>
      </c>
      <c r="BZ286" s="80">
        <v>0</v>
      </c>
      <c r="CA286" s="80">
        <v>0</v>
      </c>
      <c r="CB286" s="80">
        <v>0</v>
      </c>
      <c r="CC286" s="80">
        <v>0</v>
      </c>
    </row>
    <row r="287" spans="1:81">
      <c r="A287" s="80" t="s">
        <v>1966</v>
      </c>
      <c r="B287" s="80">
        <v>387</v>
      </c>
      <c r="C287" s="80">
        <v>13</v>
      </c>
      <c r="D287" s="80">
        <v>23</v>
      </c>
      <c r="E287" s="80">
        <v>2016</v>
      </c>
      <c r="F287" s="80" t="s">
        <v>92</v>
      </c>
      <c r="G287" s="80" t="s">
        <v>1953</v>
      </c>
      <c r="H287" s="80" t="s">
        <v>1954</v>
      </c>
      <c r="I287" s="177"/>
      <c r="J287" s="81">
        <v>105.26937507831201</v>
      </c>
      <c r="K287" s="81">
        <v>6.8342532836175849</v>
      </c>
      <c r="L287" s="81">
        <v>0.28806788908581493</v>
      </c>
      <c r="M287" s="81">
        <v>111.02826697602055</v>
      </c>
      <c r="N287" s="81">
        <v>111.09238082460126</v>
      </c>
      <c r="O287" s="81">
        <v>86.648565380678832</v>
      </c>
      <c r="P287" s="81">
        <v>50.569577889703957</v>
      </c>
      <c r="Q287" s="81">
        <v>7.072384948751278</v>
      </c>
      <c r="R287" s="81">
        <v>0</v>
      </c>
      <c r="S287" s="81">
        <v>11.966820256047164</v>
      </c>
      <c r="T287" s="82"/>
      <c r="U287" s="81">
        <v>4932238</v>
      </c>
      <c r="V287" s="81">
        <v>3061</v>
      </c>
      <c r="W287" s="81">
        <v>7</v>
      </c>
      <c r="X287" s="81">
        <v>27758</v>
      </c>
      <c r="Y287" s="81">
        <v>42789</v>
      </c>
      <c r="Z287" s="81">
        <v>50961</v>
      </c>
      <c r="AA287" s="81">
        <v>10408</v>
      </c>
      <c r="AB287" s="81">
        <v>100130</v>
      </c>
      <c r="AC287" s="81">
        <v>0</v>
      </c>
      <c r="AD287" s="81">
        <v>11.966820256047161</v>
      </c>
      <c r="AE287" s="82"/>
      <c r="AF287" s="81">
        <v>55137675.969821297</v>
      </c>
      <c r="AG287" s="81">
        <v>5677805.2460150234</v>
      </c>
      <c r="AH287" s="81">
        <v>42508.761363130303</v>
      </c>
      <c r="AI287" s="81">
        <v>178404178.56816801</v>
      </c>
      <c r="AJ287" s="81">
        <v>180123491.49624079</v>
      </c>
      <c r="AK287" s="81">
        <v>0</v>
      </c>
      <c r="AL287" s="81">
        <v>0</v>
      </c>
      <c r="AM287" s="81">
        <v>13733057.42607568</v>
      </c>
      <c r="AN287" s="81">
        <v>0</v>
      </c>
      <c r="AO287" s="81">
        <v>0</v>
      </c>
      <c r="AP287" s="82"/>
      <c r="AQ287" s="81">
        <v>1997</v>
      </c>
      <c r="AR287" s="81">
        <v>161</v>
      </c>
      <c r="AS287" s="81">
        <v>0</v>
      </c>
      <c r="AT287" s="81">
        <v>0</v>
      </c>
      <c r="AU287" s="81">
        <v>0</v>
      </c>
      <c r="AV287" s="81">
        <v>0</v>
      </c>
      <c r="AW287" s="81" t="s">
        <v>564</v>
      </c>
      <c r="AX287" s="82"/>
      <c r="AY287" s="81">
        <v>8416.3719999999994</v>
      </c>
      <c r="AZ287" s="81">
        <v>2994.83</v>
      </c>
      <c r="BA287" s="81">
        <v>0</v>
      </c>
      <c r="BB287" s="81">
        <v>0</v>
      </c>
      <c r="BC287" s="81">
        <v>0</v>
      </c>
      <c r="BD287" s="81">
        <v>0</v>
      </c>
      <c r="BE287" s="81" t="s">
        <v>564</v>
      </c>
      <c r="BF287" s="82"/>
      <c r="BG287" s="81">
        <v>0</v>
      </c>
      <c r="BH287" s="81">
        <v>0</v>
      </c>
      <c r="BI287" s="81">
        <v>9.9019999999999992</v>
      </c>
      <c r="BJ287" s="81">
        <v>0</v>
      </c>
      <c r="BK287" s="81">
        <v>3.8159999999999998</v>
      </c>
      <c r="BL287" s="81">
        <v>0</v>
      </c>
      <c r="BM287" s="82"/>
      <c r="BN287" s="81">
        <v>0</v>
      </c>
      <c r="BO287" s="81">
        <v>0</v>
      </c>
      <c r="BP287" s="81">
        <v>2</v>
      </c>
      <c r="BQ287" s="81">
        <v>0</v>
      </c>
      <c r="BR287" s="81">
        <v>1</v>
      </c>
      <c r="BS287" s="81">
        <v>0</v>
      </c>
      <c r="BT287"/>
      <c r="BU287" s="80">
        <v>13.718</v>
      </c>
      <c r="BV287" s="80">
        <v>0</v>
      </c>
      <c r="BW287" s="80">
        <v>0</v>
      </c>
      <c r="BX287" s="80">
        <v>0</v>
      </c>
      <c r="BY287" s="80">
        <v>0</v>
      </c>
      <c r="BZ287" s="80">
        <v>0</v>
      </c>
      <c r="CA287" s="80">
        <v>0</v>
      </c>
      <c r="CB287" s="80">
        <v>0</v>
      </c>
      <c r="CC287" s="80">
        <v>0</v>
      </c>
    </row>
    <row r="288" spans="1:81">
      <c r="A288" s="80" t="s">
        <v>1967</v>
      </c>
      <c r="B288" s="80">
        <v>388</v>
      </c>
      <c r="C288" s="80">
        <v>14</v>
      </c>
      <c r="D288" s="80">
        <v>23</v>
      </c>
      <c r="E288" s="80">
        <v>2017</v>
      </c>
      <c r="F288" s="80" t="s">
        <v>71</v>
      </c>
      <c r="G288" s="80" t="s">
        <v>1953</v>
      </c>
      <c r="H288" s="80" t="s">
        <v>1954</v>
      </c>
      <c r="I288" s="177"/>
      <c r="J288" s="81">
        <v>101.28898152357471</v>
      </c>
      <c r="K288" s="81">
        <v>7.0216786385306342</v>
      </c>
      <c r="L288" s="81">
        <v>0.28574155144566504</v>
      </c>
      <c r="M288" s="81">
        <v>103.37452231838073</v>
      </c>
      <c r="N288" s="81">
        <v>104.12716443861144</v>
      </c>
      <c r="O288" s="81">
        <v>86.007383965264964</v>
      </c>
      <c r="P288" s="81">
        <v>50.693408488751139</v>
      </c>
      <c r="Q288" s="81">
        <v>6.8670165429911778</v>
      </c>
      <c r="R288" s="81">
        <v>0</v>
      </c>
      <c r="S288" s="81">
        <v>10.915880500712378</v>
      </c>
      <c r="T288" s="82"/>
      <c r="U288" s="81">
        <v>5104084</v>
      </c>
      <c r="V288" s="81">
        <v>3061</v>
      </c>
      <c r="W288" s="81">
        <v>7</v>
      </c>
      <c r="X288" s="81">
        <v>27758</v>
      </c>
      <c r="Y288" s="81">
        <v>43333</v>
      </c>
      <c r="Z288" s="81">
        <v>51423</v>
      </c>
      <c r="AA288" s="81">
        <v>10500</v>
      </c>
      <c r="AB288" s="81">
        <v>100541</v>
      </c>
      <c r="AC288" s="81">
        <v>0</v>
      </c>
      <c r="AD288" s="81">
        <v>10.91588050071238</v>
      </c>
      <c r="AE288" s="82"/>
      <c r="AF288" s="81">
        <v>54337949.721573621</v>
      </c>
      <c r="AG288" s="81">
        <v>5747883.5719588036</v>
      </c>
      <c r="AH288" s="81">
        <v>57043.022515880373</v>
      </c>
      <c r="AI288" s="81">
        <v>169509961.45592901</v>
      </c>
      <c r="AJ288" s="81">
        <v>181612053.63618261</v>
      </c>
      <c r="AK288" s="81">
        <v>0</v>
      </c>
      <c r="AL288" s="81">
        <v>0</v>
      </c>
      <c r="AM288" s="81">
        <v>13811003.700799819</v>
      </c>
      <c r="AN288" s="81">
        <v>0</v>
      </c>
      <c r="AO288" s="81">
        <v>0</v>
      </c>
      <c r="AP288" s="82"/>
      <c r="AQ288" s="81">
        <v>2099</v>
      </c>
      <c r="AR288" s="81">
        <v>175</v>
      </c>
      <c r="AS288" s="81">
        <v>0</v>
      </c>
      <c r="AT288" s="81">
        <v>0</v>
      </c>
      <c r="AU288" s="81">
        <v>0</v>
      </c>
      <c r="AV288" s="81">
        <v>0</v>
      </c>
      <c r="AW288" s="81" t="s">
        <v>564</v>
      </c>
      <c r="AX288" s="82"/>
      <c r="AY288" s="81">
        <v>8945.8319999999985</v>
      </c>
      <c r="AZ288" s="81">
        <v>3147.030000000002</v>
      </c>
      <c r="BA288" s="81">
        <v>0</v>
      </c>
      <c r="BB288" s="81">
        <v>0</v>
      </c>
      <c r="BC288" s="81">
        <v>0</v>
      </c>
      <c r="BD288" s="81">
        <v>0</v>
      </c>
      <c r="BE288" s="81" t="s">
        <v>564</v>
      </c>
      <c r="BF288" s="82"/>
      <c r="BG288" s="81">
        <v>0</v>
      </c>
      <c r="BH288" s="81">
        <v>0</v>
      </c>
      <c r="BI288" s="81">
        <v>12.379</v>
      </c>
      <c r="BJ288" s="81">
        <v>0</v>
      </c>
      <c r="BK288" s="81">
        <v>3.331</v>
      </c>
      <c r="BL288" s="81">
        <v>0</v>
      </c>
      <c r="BM288" s="82"/>
      <c r="BN288" s="81">
        <v>0</v>
      </c>
      <c r="BO288" s="81">
        <v>0</v>
      </c>
      <c r="BP288" s="81">
        <v>3</v>
      </c>
      <c r="BQ288" s="81">
        <v>0</v>
      </c>
      <c r="BR288" s="81">
        <v>1</v>
      </c>
      <c r="BS288" s="81">
        <v>0</v>
      </c>
      <c r="BT288"/>
      <c r="BU288" s="80">
        <v>15.71</v>
      </c>
      <c r="BV288" s="80">
        <v>0</v>
      </c>
      <c r="BW288" s="80">
        <v>0</v>
      </c>
      <c r="BX288" s="80">
        <v>0</v>
      </c>
      <c r="BY288" s="80">
        <v>0</v>
      </c>
      <c r="BZ288" s="80">
        <v>0</v>
      </c>
      <c r="CA288" s="80">
        <v>0</v>
      </c>
      <c r="CB288" s="80">
        <v>0</v>
      </c>
      <c r="CC288" s="80">
        <v>0</v>
      </c>
    </row>
    <row r="289" spans="1:81">
      <c r="A289" s="80" t="s">
        <v>1968</v>
      </c>
      <c r="B289" s="80">
        <v>389</v>
      </c>
      <c r="C289" s="80">
        <v>15</v>
      </c>
      <c r="D289" s="80">
        <v>23</v>
      </c>
      <c r="E289" s="80">
        <v>2018</v>
      </c>
      <c r="F289" s="80" t="s">
        <v>93</v>
      </c>
      <c r="G289" s="80" t="s">
        <v>1953</v>
      </c>
      <c r="H289" s="80" t="s">
        <v>1954</v>
      </c>
      <c r="I289" s="177"/>
      <c r="J289" s="81">
        <v>96.409622635376166</v>
      </c>
      <c r="K289" s="81">
        <v>5.9255908523934622</v>
      </c>
      <c r="L289" s="81">
        <v>0.25805682331926377</v>
      </c>
      <c r="M289" s="81">
        <v>94.317831104526761</v>
      </c>
      <c r="N289" s="81">
        <v>72.819900481907439</v>
      </c>
      <c r="O289" s="81">
        <v>85.307239830981246</v>
      </c>
      <c r="P289" s="81">
        <v>50.370429904623236</v>
      </c>
      <c r="Q289" s="81">
        <v>6.3970895911715608</v>
      </c>
      <c r="R289" s="81">
        <v>0</v>
      </c>
      <c r="S289" s="81">
        <v>11.171072176384072</v>
      </c>
      <c r="T289" s="82"/>
      <c r="U289" s="81">
        <v>5361309</v>
      </c>
      <c r="V289" s="81">
        <v>3061</v>
      </c>
      <c r="W289" s="81">
        <v>7</v>
      </c>
      <c r="X289" s="81">
        <v>27758</v>
      </c>
      <c r="Y289" s="81">
        <v>43839</v>
      </c>
      <c r="Z289" s="81">
        <v>51981</v>
      </c>
      <c r="AA289" s="81">
        <v>10538</v>
      </c>
      <c r="AB289" s="81">
        <v>100933</v>
      </c>
      <c r="AC289" s="81">
        <v>0</v>
      </c>
      <c r="AD289" s="81">
        <v>11.171072176384071</v>
      </c>
      <c r="AE289" s="82"/>
      <c r="AF289" s="81">
        <v>52376434.049863853</v>
      </c>
      <c r="AG289" s="81">
        <v>5199651.6830312824</v>
      </c>
      <c r="AH289" s="81">
        <v>54176.063987828362</v>
      </c>
      <c r="AI289" s="81">
        <v>162809267.1263845</v>
      </c>
      <c r="AJ289" s="81">
        <v>155111498.260189</v>
      </c>
      <c r="AK289" s="81">
        <v>0</v>
      </c>
      <c r="AL289" s="81">
        <v>0</v>
      </c>
      <c r="AM289" s="81">
        <v>13893539.55745885</v>
      </c>
      <c r="AN289" s="81">
        <v>0</v>
      </c>
      <c r="AO289" s="81">
        <v>0</v>
      </c>
      <c r="AP289" s="82"/>
      <c r="AQ289" s="81">
        <v>2211</v>
      </c>
      <c r="AR289" s="81">
        <v>191</v>
      </c>
      <c r="AS289" s="81">
        <v>0</v>
      </c>
      <c r="AT289" s="81">
        <v>0</v>
      </c>
      <c r="AU289" s="81">
        <v>0</v>
      </c>
      <c r="AV289" s="81">
        <v>0</v>
      </c>
      <c r="AW289" s="81" t="s">
        <v>564</v>
      </c>
      <c r="AX289" s="82"/>
      <c r="AY289" s="81">
        <v>9517.2320000000018</v>
      </c>
      <c r="AZ289" s="81">
        <v>3328.83</v>
      </c>
      <c r="BA289" s="81">
        <v>0</v>
      </c>
      <c r="BB289" s="81">
        <v>0</v>
      </c>
      <c r="BC289" s="81">
        <v>0</v>
      </c>
      <c r="BD289" s="81">
        <v>0</v>
      </c>
      <c r="BE289" s="81" t="s">
        <v>564</v>
      </c>
      <c r="BF289" s="82"/>
      <c r="BG289" s="81">
        <v>0</v>
      </c>
      <c r="BH289" s="81">
        <v>0</v>
      </c>
      <c r="BI289" s="81">
        <v>11.505000000000001</v>
      </c>
      <c r="BJ289" s="81">
        <v>0</v>
      </c>
      <c r="BK289" s="81">
        <v>3.1720000000000002</v>
      </c>
      <c r="BL289" s="81">
        <v>0</v>
      </c>
      <c r="BM289" s="82"/>
      <c r="BN289" s="81">
        <v>0</v>
      </c>
      <c r="BO289" s="81">
        <v>0</v>
      </c>
      <c r="BP289" s="81">
        <v>3</v>
      </c>
      <c r="BQ289" s="81">
        <v>0</v>
      </c>
      <c r="BR289" s="81">
        <v>1</v>
      </c>
      <c r="BS289" s="81">
        <v>0</v>
      </c>
      <c r="BT289"/>
      <c r="BU289" s="80">
        <v>14.677</v>
      </c>
      <c r="BV289" s="80">
        <v>0</v>
      </c>
      <c r="BW289" s="80">
        <v>0</v>
      </c>
      <c r="BX289" s="80">
        <v>0</v>
      </c>
      <c r="BY289" s="80">
        <v>0</v>
      </c>
      <c r="BZ289" s="80">
        <v>0</v>
      </c>
      <c r="CA289" s="80">
        <v>0</v>
      </c>
      <c r="CB289" s="80">
        <v>0</v>
      </c>
      <c r="CC289" s="80">
        <v>0</v>
      </c>
    </row>
    <row r="290" spans="1:81">
      <c r="A290" s="80" t="s">
        <v>1969</v>
      </c>
      <c r="B290" s="80">
        <v>390</v>
      </c>
      <c r="C290" s="80">
        <v>16</v>
      </c>
      <c r="D290" s="80">
        <v>23</v>
      </c>
      <c r="E290" s="80">
        <v>2019</v>
      </c>
      <c r="F290" s="80" t="s">
        <v>73</v>
      </c>
      <c r="G290" s="80" t="s">
        <v>1953</v>
      </c>
      <c r="H290" s="80" t="s">
        <v>1954</v>
      </c>
      <c r="I290" s="177"/>
      <c r="J290" s="81">
        <v>97.748477818510793</v>
      </c>
      <c r="K290" s="81">
        <v>5.6303806885067136</v>
      </c>
      <c r="L290" s="81">
        <v>0.26242379974823987</v>
      </c>
      <c r="M290" s="81">
        <v>99.048250597310172</v>
      </c>
      <c r="N290" s="81">
        <v>72.301323119478283</v>
      </c>
      <c r="O290" s="81">
        <v>82.764103552201902</v>
      </c>
      <c r="P290" s="81">
        <v>49.917111817743567</v>
      </c>
      <c r="Q290" s="81">
        <v>6.2422143532275998</v>
      </c>
      <c r="R290" s="81">
        <v>0</v>
      </c>
      <c r="S290" s="81">
        <v>9.3705237719958259</v>
      </c>
      <c r="T290" s="82"/>
      <c r="U290" s="81">
        <v>5424381</v>
      </c>
      <c r="V290" s="81">
        <v>3061</v>
      </c>
      <c r="W290" s="81">
        <v>7</v>
      </c>
      <c r="X290" s="81">
        <v>27758</v>
      </c>
      <c r="Y290" s="81">
        <v>44349</v>
      </c>
      <c r="Z290" s="81">
        <v>51816</v>
      </c>
      <c r="AA290" s="81">
        <v>10365</v>
      </c>
      <c r="AB290" s="81">
        <v>101156</v>
      </c>
      <c r="AC290" s="81">
        <v>0</v>
      </c>
      <c r="AD290" s="81">
        <v>9.3705237719958259</v>
      </c>
      <c r="AE290" s="82"/>
      <c r="AF290" s="81">
        <v>54241481.244222008</v>
      </c>
      <c r="AG290" s="81">
        <v>5039087.4929522714</v>
      </c>
      <c r="AH290" s="81">
        <v>57572.492598434197</v>
      </c>
      <c r="AI290" s="81">
        <v>166459151.30070871</v>
      </c>
      <c r="AJ290" s="81">
        <v>143774443.50287145</v>
      </c>
      <c r="AK290" s="81">
        <v>0</v>
      </c>
      <c r="AL290" s="81">
        <v>0</v>
      </c>
      <c r="AM290" s="81">
        <v>13776685.698039707</v>
      </c>
      <c r="AN290" s="81">
        <v>0</v>
      </c>
      <c r="AO290" s="81">
        <v>0</v>
      </c>
      <c r="AP290" s="82"/>
      <c r="AQ290" s="81">
        <v>2338</v>
      </c>
      <c r="AR290" s="81">
        <v>194</v>
      </c>
      <c r="AS290" s="81">
        <v>0</v>
      </c>
      <c r="AT290" s="81">
        <v>0</v>
      </c>
      <c r="AU290" s="81">
        <v>0</v>
      </c>
      <c r="AV290" s="81">
        <v>0</v>
      </c>
      <c r="AW290" s="81" t="s">
        <v>564</v>
      </c>
      <c r="AX290" s="82"/>
      <c r="AY290" s="81">
        <v>10197.371999999999</v>
      </c>
      <c r="AZ290" s="81">
        <v>3372.9300000000012</v>
      </c>
      <c r="BA290" s="81">
        <v>0</v>
      </c>
      <c r="BB290" s="81">
        <v>0</v>
      </c>
      <c r="BC290" s="81">
        <v>0</v>
      </c>
      <c r="BD290" s="81">
        <v>0</v>
      </c>
      <c r="BE290" s="81" t="s">
        <v>564</v>
      </c>
      <c r="BF290" s="82"/>
      <c r="BG290" s="81">
        <v>0</v>
      </c>
      <c r="BH290" s="81">
        <v>0</v>
      </c>
      <c r="BI290" s="81">
        <v>6.6289999999999996</v>
      </c>
      <c r="BJ290" s="81">
        <v>0</v>
      </c>
      <c r="BK290" s="81">
        <v>2.3519999999999999</v>
      </c>
      <c r="BL290" s="81">
        <v>0</v>
      </c>
      <c r="BM290" s="82"/>
      <c r="BN290" s="81">
        <v>0</v>
      </c>
      <c r="BO290" s="81">
        <v>0</v>
      </c>
      <c r="BP290" s="81">
        <v>2</v>
      </c>
      <c r="BQ290" s="81">
        <v>0</v>
      </c>
      <c r="BR290" s="81">
        <v>1</v>
      </c>
      <c r="BS290" s="81">
        <v>0</v>
      </c>
      <c r="BT290"/>
      <c r="BU290" s="80">
        <v>8.9809999999999999</v>
      </c>
      <c r="BV290" s="80">
        <v>0</v>
      </c>
      <c r="BW290" s="80">
        <v>0</v>
      </c>
      <c r="BX290" s="80">
        <v>0</v>
      </c>
      <c r="BY290" s="80">
        <v>0</v>
      </c>
      <c r="BZ290" s="80">
        <v>0</v>
      </c>
      <c r="CA290" s="80">
        <v>0</v>
      </c>
      <c r="CB290" s="80">
        <v>0</v>
      </c>
      <c r="CC290" s="80">
        <v>0</v>
      </c>
    </row>
    <row r="291" spans="1:81">
      <c r="A291" s="80" t="s">
        <v>1970</v>
      </c>
      <c r="B291" s="80">
        <v>391</v>
      </c>
      <c r="C291" s="80">
        <v>17</v>
      </c>
      <c r="D291" s="80">
        <v>23</v>
      </c>
      <c r="E291" s="80">
        <v>2020</v>
      </c>
      <c r="F291" s="80" t="s">
        <v>218</v>
      </c>
      <c r="G291" s="80" t="s">
        <v>1953</v>
      </c>
      <c r="H291" s="80" t="s">
        <v>1954</v>
      </c>
      <c r="I291" s="177"/>
      <c r="J291" s="81">
        <v>124.78807538483829</v>
      </c>
      <c r="K291" s="81">
        <v>6.2086985997406199</v>
      </c>
      <c r="L291" s="81">
        <v>8.5052092706195709E-2</v>
      </c>
      <c r="M291" s="81">
        <v>97.26678138654664</v>
      </c>
      <c r="N291" s="81">
        <v>85.37884813975468</v>
      </c>
      <c r="O291" s="81">
        <v>72.9412927252543</v>
      </c>
      <c r="P291" s="81">
        <v>48.106856153826342</v>
      </c>
      <c r="Q291" s="81">
        <v>6.0112952887715903</v>
      </c>
      <c r="R291" s="81">
        <v>0</v>
      </c>
      <c r="S291" s="81">
        <v>8.2657532520490768</v>
      </c>
      <c r="T291" s="82"/>
      <c r="U291" s="81">
        <v>7044479</v>
      </c>
      <c r="V291" s="81">
        <v>3336</v>
      </c>
      <c r="W291" s="81">
        <v>3</v>
      </c>
      <c r="X291" s="81">
        <v>28704</v>
      </c>
      <c r="Y291" s="81">
        <v>45149</v>
      </c>
      <c r="Z291" s="81">
        <v>52122</v>
      </c>
      <c r="AA291" s="81">
        <v>10853</v>
      </c>
      <c r="AB291" s="81">
        <v>101950</v>
      </c>
      <c r="AC291" s="81">
        <v>0</v>
      </c>
      <c r="AD291" s="81">
        <v>8.2657532520490768</v>
      </c>
      <c r="AE291" s="82"/>
      <c r="AF291" s="81">
        <v>71629236.756684273</v>
      </c>
      <c r="AG291" s="81">
        <v>5013509.8163904678</v>
      </c>
      <c r="AH291" s="81">
        <v>19353.812805371897</v>
      </c>
      <c r="AI291" s="81">
        <v>161980986.08240229</v>
      </c>
      <c r="AJ291" s="81">
        <v>165163646.32428336</v>
      </c>
      <c r="AK291" s="81"/>
      <c r="AL291" s="81"/>
      <c r="AM291" s="81">
        <v>13305607.688124528</v>
      </c>
      <c r="AN291" s="81"/>
      <c r="AO291" s="81"/>
      <c r="AP291" s="82"/>
      <c r="AQ291" s="81">
        <v>2453</v>
      </c>
      <c r="AR291" s="81">
        <v>199</v>
      </c>
      <c r="AS291" s="81">
        <v>0</v>
      </c>
      <c r="AT291" s="81">
        <v>0</v>
      </c>
      <c r="AU291" s="81">
        <v>0</v>
      </c>
      <c r="AV291" s="81">
        <v>0</v>
      </c>
      <c r="AW291" s="81">
        <v>0</v>
      </c>
      <c r="AX291" s="82"/>
      <c r="AY291" s="81">
        <v>10772.751999999989</v>
      </c>
      <c r="AZ291" s="81">
        <v>3470.23</v>
      </c>
      <c r="BA291" s="81">
        <v>0</v>
      </c>
      <c r="BB291" s="81">
        <v>0</v>
      </c>
      <c r="BC291" s="81">
        <v>0</v>
      </c>
      <c r="BD291" s="81">
        <v>0</v>
      </c>
      <c r="BE291" s="81">
        <v>0</v>
      </c>
      <c r="BF291" s="82"/>
      <c r="BG291" s="81">
        <v>0</v>
      </c>
      <c r="BH291" s="81">
        <v>0</v>
      </c>
      <c r="BI291" s="81">
        <v>6.569</v>
      </c>
      <c r="BJ291" s="81">
        <v>0</v>
      </c>
      <c r="BK291" s="81">
        <v>2.4849999999999999</v>
      </c>
      <c r="BL291" s="81">
        <v>0</v>
      </c>
      <c r="BM291" s="82"/>
      <c r="BN291" s="81">
        <v>0</v>
      </c>
      <c r="BO291" s="81">
        <v>0</v>
      </c>
      <c r="BP291" s="81">
        <v>2</v>
      </c>
      <c r="BQ291" s="81">
        <v>0</v>
      </c>
      <c r="BR291" s="81">
        <v>1</v>
      </c>
      <c r="BS291" s="81">
        <v>0</v>
      </c>
      <c r="BT291"/>
      <c r="BU291" s="80">
        <v>9.0540000000000003</v>
      </c>
      <c r="BV291" s="80">
        <v>0</v>
      </c>
      <c r="BW291" s="80">
        <v>0</v>
      </c>
      <c r="BX291" s="80">
        <v>0</v>
      </c>
      <c r="BY291" s="80">
        <v>0</v>
      </c>
      <c r="BZ291" s="80">
        <v>0</v>
      </c>
      <c r="CA291" s="80">
        <v>0</v>
      </c>
      <c r="CB291" s="80">
        <v>0</v>
      </c>
      <c r="CC291" s="80">
        <v>0</v>
      </c>
    </row>
    <row r="292" spans="1:81">
      <c r="A292" s="80" t="s">
        <v>1971</v>
      </c>
      <c r="B292" s="80">
        <v>391</v>
      </c>
      <c r="C292" s="80">
        <v>18</v>
      </c>
      <c r="D292" s="80">
        <v>23</v>
      </c>
      <c r="E292" s="80">
        <v>2021</v>
      </c>
      <c r="F292" s="80" t="s">
        <v>75</v>
      </c>
      <c r="G292" s="174" t="s">
        <v>1953</v>
      </c>
      <c r="H292" s="80" t="s">
        <v>1954</v>
      </c>
      <c r="I292" s="177"/>
      <c r="J292" s="81">
        <v>129.78862771880739</v>
      </c>
      <c r="K292" s="81">
        <v>6.7106616583631951</v>
      </c>
      <c r="L292" s="81">
        <v>7.7283520435336817E-2</v>
      </c>
      <c r="M292" s="81">
        <v>89.034792648925489</v>
      </c>
      <c r="N292" s="81">
        <v>77.567575275008423</v>
      </c>
      <c r="O292" s="81">
        <v>71.32634573053744</v>
      </c>
      <c r="P292" s="81">
        <v>49.648223552379662</v>
      </c>
      <c r="Q292" s="81">
        <v>6.0819439373595428</v>
      </c>
      <c r="R292" s="81">
        <v>0</v>
      </c>
      <c r="S292" s="81">
        <v>8.1870526426347485</v>
      </c>
      <c r="T292" s="82"/>
      <c r="U292" s="81">
        <v>7987771</v>
      </c>
      <c r="V292" s="81">
        <v>3336</v>
      </c>
      <c r="W292" s="81">
        <v>3</v>
      </c>
      <c r="X292" s="81">
        <v>28704</v>
      </c>
      <c r="Y292" s="81">
        <v>45386</v>
      </c>
      <c r="Z292" s="81">
        <v>52481</v>
      </c>
      <c r="AA292" s="81">
        <v>10923</v>
      </c>
      <c r="AB292" s="81">
        <v>101925</v>
      </c>
      <c r="AC292" s="81">
        <v>0</v>
      </c>
      <c r="AD292" s="81">
        <v>8.1870526426347485</v>
      </c>
      <c r="AE292" s="82"/>
      <c r="AF292" s="81">
        <v>77469555.283336937</v>
      </c>
      <c r="AG292" s="81">
        <v>5590229.8805173077</v>
      </c>
      <c r="AH292" s="81">
        <v>17321.747549088464</v>
      </c>
      <c r="AI292" s="81">
        <v>171242878.58387741</v>
      </c>
      <c r="AJ292" s="81">
        <v>173103173.90092266</v>
      </c>
      <c r="AK292" s="81">
        <v>0</v>
      </c>
      <c r="AL292" s="81">
        <v>0</v>
      </c>
      <c r="AM292" s="81">
        <v>13379071.764810313</v>
      </c>
      <c r="AN292" s="81">
        <v>0</v>
      </c>
      <c r="AO292" s="81">
        <v>0</v>
      </c>
      <c r="AP292" s="82"/>
      <c r="AQ292" s="81">
        <v>2569</v>
      </c>
      <c r="AR292" s="81">
        <v>201</v>
      </c>
      <c r="AS292" s="81">
        <v>0</v>
      </c>
      <c r="AT292" s="81">
        <v>0</v>
      </c>
      <c r="AU292" s="81">
        <v>0</v>
      </c>
      <c r="AV292" s="81">
        <v>0</v>
      </c>
      <c r="AW292" s="81"/>
      <c r="AX292" s="82"/>
      <c r="AY292" s="81">
        <v>11379.391999999991</v>
      </c>
      <c r="AZ292" s="81">
        <v>3491.83</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1972</v>
      </c>
      <c r="B293" s="80">
        <v>391</v>
      </c>
      <c r="C293" s="80">
        <v>19</v>
      </c>
      <c r="D293" s="80">
        <v>23</v>
      </c>
      <c r="E293" s="80">
        <v>2022</v>
      </c>
      <c r="F293" s="80" t="s">
        <v>568</v>
      </c>
      <c r="G293" s="174" t="s">
        <v>1953</v>
      </c>
      <c r="H293" s="80" t="s">
        <v>1954</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2714</v>
      </c>
      <c r="AR293" s="81">
        <v>201</v>
      </c>
      <c r="AS293" s="81">
        <v>0</v>
      </c>
      <c r="AT293" s="81">
        <v>0</v>
      </c>
      <c r="AU293" s="81">
        <v>0</v>
      </c>
      <c r="AV293" s="81">
        <v>0</v>
      </c>
      <c r="AW293" s="81"/>
      <c r="AX293" s="82"/>
      <c r="AY293" s="81">
        <v>12164.051999999987</v>
      </c>
      <c r="AZ293" s="81">
        <v>3491.83</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1973</v>
      </c>
      <c r="B294" s="80">
        <v>188</v>
      </c>
      <c r="C294" s="80">
        <v>1</v>
      </c>
      <c r="D294" s="80">
        <v>12</v>
      </c>
      <c r="E294" s="80">
        <v>1990</v>
      </c>
      <c r="F294" s="80" t="s">
        <v>562</v>
      </c>
      <c r="G294" s="80" t="s">
        <v>1974</v>
      </c>
      <c r="H294" s="80" t="s">
        <v>1975</v>
      </c>
      <c r="I294" s="177"/>
      <c r="J294" s="81">
        <v>1397.5404542846795</v>
      </c>
      <c r="K294" s="81">
        <v>14.089696291731322</v>
      </c>
      <c r="L294" s="81">
        <v>21.758300394687417</v>
      </c>
      <c r="M294" s="81">
        <v>77.240042214446476</v>
      </c>
      <c r="N294" s="81">
        <v>96.220746832426201</v>
      </c>
      <c r="O294" s="81">
        <v>109.99444141353936</v>
      </c>
      <c r="P294" s="81">
        <v>114.35638960870875</v>
      </c>
      <c r="Q294" s="81">
        <v>7.2555200465162972</v>
      </c>
      <c r="R294" s="81">
        <v>0</v>
      </c>
      <c r="S294" s="81">
        <v>7.0724774793331786</v>
      </c>
      <c r="T294" s="82"/>
      <c r="U294" s="81">
        <v>58966702</v>
      </c>
      <c r="V294" s="81">
        <v>4984</v>
      </c>
      <c r="W294" s="81">
        <v>231</v>
      </c>
      <c r="X294" s="81">
        <v>27620</v>
      </c>
      <c r="Y294" s="81">
        <v>31734</v>
      </c>
      <c r="Z294" s="81">
        <v>45242</v>
      </c>
      <c r="AA294" s="81">
        <v>27767</v>
      </c>
      <c r="AB294" s="81">
        <v>117805</v>
      </c>
      <c r="AC294" s="81">
        <v>0</v>
      </c>
      <c r="AD294" s="81">
        <v>7.0724774793331786</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1976</v>
      </c>
      <c r="B295" s="80">
        <v>189</v>
      </c>
      <c r="C295" s="80">
        <v>2</v>
      </c>
      <c r="D295" s="80">
        <v>12</v>
      </c>
      <c r="E295" s="80">
        <v>2005</v>
      </c>
      <c r="F295" s="80" t="s">
        <v>565</v>
      </c>
      <c r="G295" s="80" t="s">
        <v>1974</v>
      </c>
      <c r="H295" s="80" t="s">
        <v>1975</v>
      </c>
      <c r="I295" s="177"/>
      <c r="J295" s="81">
        <v>1119.9519851933483</v>
      </c>
      <c r="K295" s="81">
        <v>9.4034603645818677</v>
      </c>
      <c r="L295" s="81">
        <v>30.124308027529874</v>
      </c>
      <c r="M295" s="81">
        <v>149.60939434709914</v>
      </c>
      <c r="N295" s="81">
        <v>134.62585111771395</v>
      </c>
      <c r="O295" s="81">
        <v>152.1474048595465</v>
      </c>
      <c r="P295" s="81">
        <v>126.41557192847229</v>
      </c>
      <c r="Q295" s="81">
        <v>6.7329015042824505</v>
      </c>
      <c r="R295" s="81">
        <v>0</v>
      </c>
      <c r="S295" s="81">
        <v>15.071039960494968</v>
      </c>
      <c r="T295" s="82"/>
      <c r="U295" s="81">
        <v>49439269</v>
      </c>
      <c r="V295" s="81">
        <v>4267</v>
      </c>
      <c r="W295" s="81">
        <v>361</v>
      </c>
      <c r="X295" s="81">
        <v>25163</v>
      </c>
      <c r="Y295" s="81">
        <v>36353</v>
      </c>
      <c r="Z295" s="81">
        <v>72417</v>
      </c>
      <c r="AA295" s="81">
        <v>25139</v>
      </c>
      <c r="AB295" s="81">
        <v>114282</v>
      </c>
      <c r="AC295" s="81">
        <v>0</v>
      </c>
      <c r="AD295" s="81">
        <v>15.071039960494968</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1977</v>
      </c>
      <c r="B296" s="80">
        <v>190</v>
      </c>
      <c r="C296" s="80">
        <v>3</v>
      </c>
      <c r="D296" s="80">
        <v>12</v>
      </c>
      <c r="E296" s="80">
        <v>2006</v>
      </c>
      <c r="F296" s="80" t="s">
        <v>566</v>
      </c>
      <c r="G296" s="80" t="s">
        <v>1974</v>
      </c>
      <c r="H296" s="80" t="s">
        <v>1975</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1978</v>
      </c>
      <c r="B297" s="80">
        <v>191</v>
      </c>
      <c r="C297" s="80">
        <v>4</v>
      </c>
      <c r="D297" s="80">
        <v>12</v>
      </c>
      <c r="E297" s="80">
        <v>2007</v>
      </c>
      <c r="F297" s="80" t="s">
        <v>567</v>
      </c>
      <c r="G297" s="80" t="s">
        <v>1974</v>
      </c>
      <c r="H297" s="80" t="s">
        <v>1975</v>
      </c>
      <c r="I297" s="177"/>
      <c r="J297" s="81">
        <v>1155.9436091024718</v>
      </c>
      <c r="K297" s="81">
        <v>9.006023056492424</v>
      </c>
      <c r="L297" s="81">
        <v>30.613354358610064</v>
      </c>
      <c r="M297" s="81">
        <v>138.48348003836614</v>
      </c>
      <c r="N297" s="81">
        <v>138.81140353254099</v>
      </c>
      <c r="O297" s="81">
        <v>148.44845287340237</v>
      </c>
      <c r="P297" s="81">
        <v>125.0326870333449</v>
      </c>
      <c r="Q297" s="81">
        <v>7.0007439962171345</v>
      </c>
      <c r="R297" s="81">
        <v>0</v>
      </c>
      <c r="S297" s="81">
        <v>16.419847517820656</v>
      </c>
      <c r="T297" s="82"/>
      <c r="U297" s="81">
        <v>56744629</v>
      </c>
      <c r="V297" s="81">
        <v>3804</v>
      </c>
      <c r="W297" s="81">
        <v>359</v>
      </c>
      <c r="X297" s="81">
        <v>28151</v>
      </c>
      <c r="Y297" s="81">
        <v>36827</v>
      </c>
      <c r="Z297" s="81">
        <v>73451</v>
      </c>
      <c r="AA297" s="81">
        <v>24485</v>
      </c>
      <c r="AB297" s="81">
        <v>112544</v>
      </c>
      <c r="AC297" s="81">
        <v>0</v>
      </c>
      <c r="AD297" s="81">
        <v>16.419847517820656</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1979</v>
      </c>
      <c r="B298" s="80">
        <v>192</v>
      </c>
      <c r="C298" s="80">
        <v>5</v>
      </c>
      <c r="D298" s="80">
        <v>12</v>
      </c>
      <c r="E298" s="80">
        <v>2008</v>
      </c>
      <c r="F298" s="80" t="s">
        <v>84</v>
      </c>
      <c r="G298" s="80" t="s">
        <v>1974</v>
      </c>
      <c r="H298" s="80" t="s">
        <v>1975</v>
      </c>
      <c r="I298" s="177"/>
      <c r="J298" s="81">
        <v>1015.1789269630708</v>
      </c>
      <c r="K298" s="81">
        <v>6.7585386659936724</v>
      </c>
      <c r="L298" s="81">
        <v>27.35964103398728</v>
      </c>
      <c r="M298" s="81">
        <v>142.80757596441643</v>
      </c>
      <c r="N298" s="81">
        <v>136.07878811615575</v>
      </c>
      <c r="O298" s="81">
        <v>144.07674885809232</v>
      </c>
      <c r="P298" s="81">
        <v>122.71220265205565</v>
      </c>
      <c r="Q298" s="81">
        <v>6.8393416556979094</v>
      </c>
      <c r="R298" s="81">
        <v>0</v>
      </c>
      <c r="S298" s="81">
        <v>12.77808481797031</v>
      </c>
      <c r="T298" s="82"/>
      <c r="U298" s="81">
        <v>52239700</v>
      </c>
      <c r="V298" s="81">
        <v>3804</v>
      </c>
      <c r="W298" s="81">
        <v>359</v>
      </c>
      <c r="X298" s="81">
        <v>28151</v>
      </c>
      <c r="Y298" s="81">
        <v>37120</v>
      </c>
      <c r="Z298" s="81">
        <v>73790</v>
      </c>
      <c r="AA298" s="81">
        <v>24058</v>
      </c>
      <c r="AB298" s="81">
        <v>111756</v>
      </c>
      <c r="AC298" s="81">
        <v>0</v>
      </c>
      <c r="AD298" s="81">
        <v>12.77808481797031</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1980</v>
      </c>
      <c r="B299" s="80">
        <v>193</v>
      </c>
      <c r="C299" s="80">
        <v>6</v>
      </c>
      <c r="D299" s="80">
        <v>12</v>
      </c>
      <c r="E299" s="80">
        <v>2009</v>
      </c>
      <c r="F299" s="80" t="s">
        <v>85</v>
      </c>
      <c r="G299" s="80" t="s">
        <v>1974</v>
      </c>
      <c r="H299" s="80" t="s">
        <v>1975</v>
      </c>
      <c r="I299" s="177"/>
      <c r="J299" s="81">
        <v>879.82334993681275</v>
      </c>
      <c r="K299" s="81">
        <v>6.407829129370862</v>
      </c>
      <c r="L299" s="81">
        <v>33.168202579584822</v>
      </c>
      <c r="M299" s="81">
        <v>142.73184796868347</v>
      </c>
      <c r="N299" s="81">
        <v>118.09071951634481</v>
      </c>
      <c r="O299" s="81">
        <v>146.00085867891497</v>
      </c>
      <c r="P299" s="81">
        <v>117.49903671678433</v>
      </c>
      <c r="Q299" s="81">
        <v>6.4618910416196966</v>
      </c>
      <c r="R299" s="81">
        <v>0</v>
      </c>
      <c r="S299" s="81">
        <v>12.969741845530251</v>
      </c>
      <c r="T299" s="82"/>
      <c r="U299" s="81">
        <v>39510372</v>
      </c>
      <c r="V299" s="81">
        <v>3969</v>
      </c>
      <c r="W299" s="81">
        <v>677</v>
      </c>
      <c r="X299" s="81">
        <v>30478</v>
      </c>
      <c r="Y299" s="81">
        <v>37321</v>
      </c>
      <c r="Z299" s="81">
        <v>73807</v>
      </c>
      <c r="AA299" s="81">
        <v>23649</v>
      </c>
      <c r="AB299" s="81">
        <v>110842</v>
      </c>
      <c r="AC299" s="81">
        <v>0</v>
      </c>
      <c r="AD299" s="81">
        <v>12.969741845530251</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252.79</v>
      </c>
      <c r="BJ299" s="81">
        <v>0</v>
      </c>
      <c r="BK299" s="81">
        <v>10.719999999999999</v>
      </c>
      <c r="BL299" s="81">
        <v>0</v>
      </c>
      <c r="BM299" s="82"/>
      <c r="BN299" s="81">
        <v>0</v>
      </c>
      <c r="BO299" s="81">
        <v>0</v>
      </c>
      <c r="BP299" s="81">
        <v>15</v>
      </c>
      <c r="BQ299" s="81">
        <v>0</v>
      </c>
      <c r="BR299" s="81">
        <v>2</v>
      </c>
      <c r="BS299" s="81">
        <v>0</v>
      </c>
      <c r="BT299"/>
      <c r="BU299" s="80"/>
      <c r="BV299" s="80"/>
      <c r="BW299" s="80"/>
      <c r="BX299" s="80"/>
      <c r="BY299" s="80"/>
      <c r="BZ299" s="80"/>
      <c r="CA299" s="80"/>
      <c r="CB299" s="80"/>
      <c r="CC299" s="80"/>
    </row>
    <row r="300" spans="1:81">
      <c r="A300" s="80" t="s">
        <v>1981</v>
      </c>
      <c r="B300" s="80">
        <v>194</v>
      </c>
      <c r="C300" s="80">
        <v>7</v>
      </c>
      <c r="D300" s="80">
        <v>12</v>
      </c>
      <c r="E300" s="80">
        <v>2010</v>
      </c>
      <c r="F300" s="80" t="s">
        <v>86</v>
      </c>
      <c r="G300" s="80" t="s">
        <v>1974</v>
      </c>
      <c r="H300" s="80" t="s">
        <v>1975</v>
      </c>
      <c r="I300" s="177"/>
      <c r="J300" s="81">
        <v>1059.2428401627008</v>
      </c>
      <c r="K300" s="81">
        <v>6.8615832310738041</v>
      </c>
      <c r="L300" s="81">
        <v>31.854762258459012</v>
      </c>
      <c r="M300" s="81">
        <v>136.55101223084071</v>
      </c>
      <c r="N300" s="81">
        <v>132.51833816884493</v>
      </c>
      <c r="O300" s="81">
        <v>146.16435149303169</v>
      </c>
      <c r="P300" s="81">
        <v>118.87795156722838</v>
      </c>
      <c r="Q300" s="81">
        <v>6.6944261733363231</v>
      </c>
      <c r="R300" s="81">
        <v>0</v>
      </c>
      <c r="S300" s="81">
        <v>14.174755085064749</v>
      </c>
      <c r="T300" s="82"/>
      <c r="U300" s="81">
        <v>51955799</v>
      </c>
      <c r="V300" s="81">
        <v>3969</v>
      </c>
      <c r="W300" s="81">
        <v>677</v>
      </c>
      <c r="X300" s="81">
        <v>30478</v>
      </c>
      <c r="Y300" s="81">
        <v>37643</v>
      </c>
      <c r="Z300" s="81">
        <v>74233</v>
      </c>
      <c r="AA300" s="81">
        <v>23329</v>
      </c>
      <c r="AB300" s="81">
        <v>110031</v>
      </c>
      <c r="AC300" s="81">
        <v>0</v>
      </c>
      <c r="AD300" s="81">
        <v>14.174755085064749</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246.916</v>
      </c>
      <c r="BJ300" s="81">
        <v>0</v>
      </c>
      <c r="BK300" s="81">
        <v>10.342000000000001</v>
      </c>
      <c r="BL300" s="81">
        <v>0</v>
      </c>
      <c r="BM300" s="82"/>
      <c r="BN300" s="81">
        <v>0</v>
      </c>
      <c r="BO300" s="81">
        <v>0</v>
      </c>
      <c r="BP300" s="81">
        <v>18</v>
      </c>
      <c r="BQ300" s="81">
        <v>0</v>
      </c>
      <c r="BR300" s="81">
        <v>2</v>
      </c>
      <c r="BS300" s="81">
        <v>0</v>
      </c>
      <c r="BT300"/>
      <c r="BU300" s="80">
        <v>257.25799999999998</v>
      </c>
      <c r="BV300" s="80">
        <v>0</v>
      </c>
      <c r="BW300" s="80">
        <v>0</v>
      </c>
      <c r="BX300" s="80">
        <v>0</v>
      </c>
      <c r="BY300" s="80">
        <v>0</v>
      </c>
      <c r="BZ300" s="80">
        <v>0</v>
      </c>
      <c r="CA300" s="80">
        <v>0</v>
      </c>
      <c r="CB300" s="80">
        <v>0</v>
      </c>
      <c r="CC300" s="80">
        <v>0</v>
      </c>
    </row>
    <row r="301" spans="1:81">
      <c r="A301" s="80" t="s">
        <v>1982</v>
      </c>
      <c r="B301" s="80">
        <v>195</v>
      </c>
      <c r="C301" s="80">
        <v>8</v>
      </c>
      <c r="D301" s="80">
        <v>12</v>
      </c>
      <c r="E301" s="80">
        <v>2011</v>
      </c>
      <c r="F301" s="80" t="s">
        <v>87</v>
      </c>
      <c r="G301" s="80" t="s">
        <v>1974</v>
      </c>
      <c r="H301" s="80" t="s">
        <v>1975</v>
      </c>
      <c r="I301" s="177"/>
      <c r="J301" s="81">
        <v>1110.1007052323719</v>
      </c>
      <c r="K301" s="81">
        <v>9.8534551120603115</v>
      </c>
      <c r="L301" s="81">
        <v>33.940555192907006</v>
      </c>
      <c r="M301" s="81">
        <v>166.24318870102169</v>
      </c>
      <c r="N301" s="81">
        <v>142.90291783996892</v>
      </c>
      <c r="O301" s="81">
        <v>144.44590844372328</v>
      </c>
      <c r="P301" s="81">
        <v>114.57163611494231</v>
      </c>
      <c r="Q301" s="81">
        <v>7.66241940746679</v>
      </c>
      <c r="R301" s="81">
        <v>0</v>
      </c>
      <c r="S301" s="81">
        <v>16.365654197830725</v>
      </c>
      <c r="T301" s="82"/>
      <c r="U301" s="81">
        <v>50505045</v>
      </c>
      <c r="V301" s="81">
        <v>3969</v>
      </c>
      <c r="W301" s="81">
        <v>677</v>
      </c>
      <c r="X301" s="81">
        <v>30478</v>
      </c>
      <c r="Y301" s="81">
        <v>37972</v>
      </c>
      <c r="Z301" s="81">
        <v>74954</v>
      </c>
      <c r="AA301" s="81">
        <v>23153</v>
      </c>
      <c r="AB301" s="81">
        <v>109185</v>
      </c>
      <c r="AC301" s="81">
        <v>0</v>
      </c>
      <c r="AD301" s="81">
        <v>16.365654197830725</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244.55099999999999</v>
      </c>
      <c r="BJ301" s="81">
        <v>0</v>
      </c>
      <c r="BK301" s="81">
        <v>10.459</v>
      </c>
      <c r="BL301" s="81">
        <v>0</v>
      </c>
      <c r="BM301" s="82"/>
      <c r="BN301" s="81">
        <v>0</v>
      </c>
      <c r="BO301" s="81">
        <v>0</v>
      </c>
      <c r="BP301" s="81">
        <v>18</v>
      </c>
      <c r="BQ301" s="81">
        <v>0</v>
      </c>
      <c r="BR301" s="81">
        <v>2</v>
      </c>
      <c r="BS301" s="81">
        <v>0</v>
      </c>
      <c r="BT301"/>
      <c r="BU301" s="80">
        <v>251.66200000000001</v>
      </c>
      <c r="BV301" s="80">
        <v>3.3479999999999999</v>
      </c>
      <c r="BW301" s="80">
        <v>0</v>
      </c>
      <c r="BX301" s="80">
        <v>0</v>
      </c>
      <c r="BY301" s="80">
        <v>0</v>
      </c>
      <c r="BZ301" s="80">
        <v>0</v>
      </c>
      <c r="CA301" s="80">
        <v>0</v>
      </c>
      <c r="CB301" s="80">
        <v>0</v>
      </c>
      <c r="CC301" s="80">
        <v>0</v>
      </c>
    </row>
    <row r="302" spans="1:81">
      <c r="A302" s="80" t="s">
        <v>1983</v>
      </c>
      <c r="B302" s="80">
        <v>196</v>
      </c>
      <c r="C302" s="80">
        <v>9</v>
      </c>
      <c r="D302" s="80">
        <v>12</v>
      </c>
      <c r="E302" s="80">
        <v>2012</v>
      </c>
      <c r="F302" s="80" t="s">
        <v>88</v>
      </c>
      <c r="G302" s="80" t="s">
        <v>1974</v>
      </c>
      <c r="H302" s="80" t="s">
        <v>1975</v>
      </c>
      <c r="I302" s="177"/>
      <c r="J302" s="81">
        <v>1372.4534602070228</v>
      </c>
      <c r="K302" s="81">
        <v>9.3366977061834842</v>
      </c>
      <c r="L302" s="81">
        <v>34.008474558850239</v>
      </c>
      <c r="M302" s="81">
        <v>181.73992952324849</v>
      </c>
      <c r="N302" s="81">
        <v>161.19324797213548</v>
      </c>
      <c r="O302" s="81">
        <v>144.58451481440918</v>
      </c>
      <c r="P302" s="81">
        <v>113.93953975528699</v>
      </c>
      <c r="Q302" s="81">
        <v>8.4015113436876341</v>
      </c>
      <c r="R302" s="81">
        <v>0</v>
      </c>
      <c r="S302" s="81">
        <v>15.200003755554603</v>
      </c>
      <c r="T302" s="82"/>
      <c r="U302" s="81">
        <v>61250086</v>
      </c>
      <c r="V302" s="81">
        <v>3969</v>
      </c>
      <c r="W302" s="81">
        <v>677</v>
      </c>
      <c r="X302" s="81">
        <v>30478</v>
      </c>
      <c r="Y302" s="81">
        <v>39223</v>
      </c>
      <c r="Z302" s="81">
        <v>75621</v>
      </c>
      <c r="AA302" s="81">
        <v>22895</v>
      </c>
      <c r="AB302" s="81">
        <v>110188</v>
      </c>
      <c r="AC302" s="81">
        <v>0</v>
      </c>
      <c r="AD302" s="81">
        <v>15.200003755554603</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249.733</v>
      </c>
      <c r="BJ302" s="81">
        <v>0</v>
      </c>
      <c r="BK302" s="81">
        <v>11.678000000000001</v>
      </c>
      <c r="BL302" s="81">
        <v>0</v>
      </c>
      <c r="BM302" s="82"/>
      <c r="BN302" s="81">
        <v>0</v>
      </c>
      <c r="BO302" s="81">
        <v>0</v>
      </c>
      <c r="BP302" s="81">
        <v>20</v>
      </c>
      <c r="BQ302" s="81">
        <v>0</v>
      </c>
      <c r="BR302" s="81">
        <v>2</v>
      </c>
      <c r="BS302" s="81">
        <v>0</v>
      </c>
      <c r="BT302"/>
      <c r="BU302" s="80">
        <v>261.411</v>
      </c>
      <c r="BV302" s="80">
        <v>0</v>
      </c>
      <c r="BW302" s="80">
        <v>0</v>
      </c>
      <c r="BX302" s="80">
        <v>0</v>
      </c>
      <c r="BY302" s="80">
        <v>0</v>
      </c>
      <c r="BZ302" s="80">
        <v>0</v>
      </c>
      <c r="CA302" s="80">
        <v>0</v>
      </c>
      <c r="CB302" s="80">
        <v>0</v>
      </c>
      <c r="CC302" s="80">
        <v>0</v>
      </c>
    </row>
    <row r="303" spans="1:81">
      <c r="A303" s="80" t="s">
        <v>1984</v>
      </c>
      <c r="B303" s="80">
        <v>197</v>
      </c>
      <c r="C303" s="80">
        <v>10</v>
      </c>
      <c r="D303" s="80">
        <v>12</v>
      </c>
      <c r="E303" s="80">
        <v>2013</v>
      </c>
      <c r="F303" s="80" t="s">
        <v>89</v>
      </c>
      <c r="G303" s="80" t="s">
        <v>1974</v>
      </c>
      <c r="H303" s="80" t="s">
        <v>1975</v>
      </c>
      <c r="I303" s="177"/>
      <c r="J303" s="81">
        <v>1095.5050546408627</v>
      </c>
      <c r="K303" s="81">
        <v>8.3245517676662537</v>
      </c>
      <c r="L303" s="81">
        <v>32.632970226908604</v>
      </c>
      <c r="M303" s="81">
        <v>177.37772586571512</v>
      </c>
      <c r="N303" s="81">
        <v>159.80911905225113</v>
      </c>
      <c r="O303" s="81">
        <v>139.88016448049285</v>
      </c>
      <c r="P303" s="81">
        <v>113.27486703790024</v>
      </c>
      <c r="Q303" s="81">
        <v>8.4753790531608626</v>
      </c>
      <c r="R303" s="81">
        <v>0</v>
      </c>
      <c r="S303" s="81">
        <v>19.138464284632281</v>
      </c>
      <c r="T303" s="82"/>
      <c r="U303" s="81">
        <v>45813555</v>
      </c>
      <c r="V303" s="81">
        <v>3969</v>
      </c>
      <c r="W303" s="81">
        <v>677</v>
      </c>
      <c r="X303" s="81">
        <v>30478</v>
      </c>
      <c r="Y303" s="81">
        <v>39343</v>
      </c>
      <c r="Z303" s="81">
        <v>76427</v>
      </c>
      <c r="AA303" s="81">
        <v>22676</v>
      </c>
      <c r="AB303" s="81">
        <v>109563</v>
      </c>
      <c r="AC303" s="81">
        <v>0</v>
      </c>
      <c r="AD303" s="81">
        <v>19.138464284632281</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293.09199999999998</v>
      </c>
      <c r="BJ303" s="81">
        <v>0</v>
      </c>
      <c r="BK303" s="81">
        <v>3.702</v>
      </c>
      <c r="BL303" s="81">
        <v>0</v>
      </c>
      <c r="BM303" s="82"/>
      <c r="BN303" s="81">
        <v>0</v>
      </c>
      <c r="BO303" s="81">
        <v>0</v>
      </c>
      <c r="BP303" s="81">
        <v>22</v>
      </c>
      <c r="BQ303" s="81">
        <v>0</v>
      </c>
      <c r="BR303" s="81">
        <v>1</v>
      </c>
      <c r="BS303" s="81">
        <v>0</v>
      </c>
      <c r="BT303"/>
      <c r="BU303" s="80">
        <v>296.79399999999998</v>
      </c>
      <c r="BV303" s="80">
        <v>0</v>
      </c>
      <c r="BW303" s="80">
        <v>0</v>
      </c>
      <c r="BX303" s="80">
        <v>0</v>
      </c>
      <c r="BY303" s="80">
        <v>0</v>
      </c>
      <c r="BZ303" s="80">
        <v>0</v>
      </c>
      <c r="CA303" s="80">
        <v>0</v>
      </c>
      <c r="CB303" s="80">
        <v>0</v>
      </c>
      <c r="CC303" s="80">
        <v>0</v>
      </c>
    </row>
    <row r="304" spans="1:81">
      <c r="A304" s="80" t="s">
        <v>1985</v>
      </c>
      <c r="B304" s="80">
        <v>198</v>
      </c>
      <c r="C304" s="80">
        <v>11</v>
      </c>
      <c r="D304" s="80">
        <v>12</v>
      </c>
      <c r="E304" s="80">
        <v>2014</v>
      </c>
      <c r="F304" s="80" t="s">
        <v>90</v>
      </c>
      <c r="G304" s="80" t="s">
        <v>1974</v>
      </c>
      <c r="H304" s="80" t="s">
        <v>1975</v>
      </c>
      <c r="I304" s="177"/>
      <c r="J304" s="81">
        <v>1353.0025494220615</v>
      </c>
      <c r="K304" s="81">
        <v>9.0073380902116735</v>
      </c>
      <c r="L304" s="81">
        <v>39.552260815771632</v>
      </c>
      <c r="M304" s="81">
        <v>162.20793966241826</v>
      </c>
      <c r="N304" s="81">
        <v>156.63681491127122</v>
      </c>
      <c r="O304" s="81">
        <v>134.09723806332272</v>
      </c>
      <c r="P304" s="81">
        <v>113.34682069980849</v>
      </c>
      <c r="Q304" s="81">
        <v>8.0742973673004723</v>
      </c>
      <c r="R304" s="81">
        <v>0</v>
      </c>
      <c r="S304" s="81">
        <v>15.194296555273889</v>
      </c>
      <c r="T304" s="82"/>
      <c r="U304" s="81">
        <v>62894122</v>
      </c>
      <c r="V304" s="81">
        <v>3718</v>
      </c>
      <c r="W304" s="81">
        <v>695</v>
      </c>
      <c r="X304" s="81">
        <v>28773</v>
      </c>
      <c r="Y304" s="81">
        <v>39713</v>
      </c>
      <c r="Z304" s="81">
        <v>77166</v>
      </c>
      <c r="AA304" s="81">
        <v>22573</v>
      </c>
      <c r="AB304" s="81">
        <v>108789</v>
      </c>
      <c r="AC304" s="81">
        <v>0</v>
      </c>
      <c r="AD304" s="81">
        <v>15.194296555273889</v>
      </c>
      <c r="AE304" s="82"/>
      <c r="AF304" s="81">
        <v>765029942.84255445</v>
      </c>
      <c r="AG304" s="81">
        <v>7654354.4188663391</v>
      </c>
      <c r="AH304" s="81">
        <v>8460811.8711880799</v>
      </c>
      <c r="AI304" s="81">
        <v>208199855.05485943</v>
      </c>
      <c r="AJ304" s="81">
        <v>223288940.50587356</v>
      </c>
      <c r="AK304" s="81">
        <v>0</v>
      </c>
      <c r="AL304" s="81">
        <v>0</v>
      </c>
      <c r="AM304" s="81">
        <v>14935104.0425869</v>
      </c>
      <c r="AN304" s="81">
        <v>0</v>
      </c>
      <c r="AO304" s="81">
        <v>0</v>
      </c>
      <c r="AP304" s="82"/>
      <c r="AQ304" s="81">
        <v>2174</v>
      </c>
      <c r="AR304" s="81">
        <v>616</v>
      </c>
      <c r="AS304" s="81">
        <v>0</v>
      </c>
      <c r="AT304" s="81">
        <v>1</v>
      </c>
      <c r="AU304" s="81">
        <v>0</v>
      </c>
      <c r="AV304" s="81">
        <v>1</v>
      </c>
      <c r="AW304" s="81" t="s">
        <v>564</v>
      </c>
      <c r="AX304" s="82"/>
      <c r="AY304" s="81">
        <v>9224</v>
      </c>
      <c r="AZ304" s="81">
        <v>35053.899999999994</v>
      </c>
      <c r="BA304" s="81">
        <v>0</v>
      </c>
      <c r="BB304" s="81">
        <v>105</v>
      </c>
      <c r="BC304" s="81">
        <v>0</v>
      </c>
      <c r="BD304" s="81">
        <v>1824</v>
      </c>
      <c r="BE304" s="81" t="s">
        <v>564</v>
      </c>
      <c r="BF304" s="82"/>
      <c r="BG304" s="81">
        <v>0</v>
      </c>
      <c r="BH304" s="81">
        <v>0</v>
      </c>
      <c r="BI304" s="81">
        <v>311.16399999999999</v>
      </c>
      <c r="BJ304" s="81">
        <v>0</v>
      </c>
      <c r="BK304" s="81">
        <v>3.5110000000000001</v>
      </c>
      <c r="BL304" s="81">
        <v>0</v>
      </c>
      <c r="BM304" s="82"/>
      <c r="BN304" s="81">
        <v>0</v>
      </c>
      <c r="BO304" s="81">
        <v>0</v>
      </c>
      <c r="BP304" s="81">
        <v>22</v>
      </c>
      <c r="BQ304" s="81">
        <v>0</v>
      </c>
      <c r="BR304" s="81">
        <v>1</v>
      </c>
      <c r="BS304" s="81">
        <v>0</v>
      </c>
      <c r="BT304"/>
      <c r="BU304" s="80">
        <v>314.67500000000001</v>
      </c>
      <c r="BV304" s="80">
        <v>0</v>
      </c>
      <c r="BW304" s="80">
        <v>0</v>
      </c>
      <c r="BX304" s="80">
        <v>0</v>
      </c>
      <c r="BY304" s="80">
        <v>0</v>
      </c>
      <c r="BZ304" s="80">
        <v>0</v>
      </c>
      <c r="CA304" s="80">
        <v>0</v>
      </c>
      <c r="CB304" s="80">
        <v>0</v>
      </c>
      <c r="CC304" s="80">
        <v>0</v>
      </c>
    </row>
    <row r="305" spans="1:81">
      <c r="A305" s="80" t="s">
        <v>1986</v>
      </c>
      <c r="B305" s="80">
        <v>199</v>
      </c>
      <c r="C305" s="80">
        <v>12</v>
      </c>
      <c r="D305" s="80">
        <v>12</v>
      </c>
      <c r="E305" s="80">
        <v>2015</v>
      </c>
      <c r="F305" s="80" t="s">
        <v>91</v>
      </c>
      <c r="G305" s="80" t="s">
        <v>1974</v>
      </c>
      <c r="H305" s="80" t="s">
        <v>1975</v>
      </c>
      <c r="I305" s="177"/>
      <c r="J305" s="81">
        <v>1056.7480982470972</v>
      </c>
      <c r="K305" s="81">
        <v>8.6183306598297929</v>
      </c>
      <c r="L305" s="81">
        <v>39.828069268371586</v>
      </c>
      <c r="M305" s="81">
        <v>180.48702333836525</v>
      </c>
      <c r="N305" s="81">
        <v>148.88430837826746</v>
      </c>
      <c r="O305" s="81">
        <v>133.86750021084376</v>
      </c>
      <c r="P305" s="81">
        <v>112.32038819533682</v>
      </c>
      <c r="Q305" s="81">
        <v>7.8329866259073606</v>
      </c>
      <c r="R305" s="81">
        <v>0</v>
      </c>
      <c r="S305" s="81">
        <v>15.232222202067163</v>
      </c>
      <c r="T305" s="82"/>
      <c r="U305" s="81">
        <v>54884152</v>
      </c>
      <c r="V305" s="81">
        <v>3718</v>
      </c>
      <c r="W305" s="81">
        <v>695</v>
      </c>
      <c r="X305" s="81">
        <v>28773</v>
      </c>
      <c r="Y305" s="81">
        <v>40022</v>
      </c>
      <c r="Z305" s="81">
        <v>77776</v>
      </c>
      <c r="AA305" s="81">
        <v>22351</v>
      </c>
      <c r="AB305" s="81">
        <v>107807</v>
      </c>
      <c r="AC305" s="81">
        <v>0</v>
      </c>
      <c r="AD305" s="81">
        <v>15.232222202067163</v>
      </c>
      <c r="AE305" s="82"/>
      <c r="AF305" s="81">
        <v>593025046.31416726</v>
      </c>
      <c r="AG305" s="81">
        <v>6751892.8509460855</v>
      </c>
      <c r="AH305" s="81">
        <v>7623330.7823182959</v>
      </c>
      <c r="AI305" s="81">
        <v>220679378.40389007</v>
      </c>
      <c r="AJ305" s="81">
        <v>215778243.51282033</v>
      </c>
      <c r="AK305" s="81">
        <v>0</v>
      </c>
      <c r="AL305" s="81">
        <v>0</v>
      </c>
      <c r="AM305" s="81">
        <v>14774497.116643818</v>
      </c>
      <c r="AN305" s="81">
        <v>0</v>
      </c>
      <c r="AO305" s="81">
        <v>0</v>
      </c>
      <c r="AP305" s="82"/>
      <c r="AQ305" s="81">
        <v>2400</v>
      </c>
      <c r="AR305" s="81">
        <v>1033</v>
      </c>
      <c r="AS305" s="81">
        <v>0</v>
      </c>
      <c r="AT305" s="81">
        <v>1</v>
      </c>
      <c r="AU305" s="81">
        <v>0</v>
      </c>
      <c r="AV305" s="81">
        <v>1</v>
      </c>
      <c r="AW305" s="81" t="s">
        <v>564</v>
      </c>
      <c r="AX305" s="82"/>
      <c r="AY305" s="81">
        <v>10364.900000000001</v>
      </c>
      <c r="AZ305" s="81">
        <v>57822.299999999996</v>
      </c>
      <c r="BA305" s="81">
        <v>0</v>
      </c>
      <c r="BB305" s="81">
        <v>105</v>
      </c>
      <c r="BC305" s="81">
        <v>0</v>
      </c>
      <c r="BD305" s="81">
        <v>1824</v>
      </c>
      <c r="BE305" s="81" t="s">
        <v>564</v>
      </c>
      <c r="BF305" s="82"/>
      <c r="BG305" s="81">
        <v>0</v>
      </c>
      <c r="BH305" s="81">
        <v>0</v>
      </c>
      <c r="BI305" s="81">
        <v>303.536</v>
      </c>
      <c r="BJ305" s="81">
        <v>0</v>
      </c>
      <c r="BK305" s="81">
        <v>11.866</v>
      </c>
      <c r="BL305" s="81">
        <v>0</v>
      </c>
      <c r="BM305" s="82"/>
      <c r="BN305" s="81">
        <v>0</v>
      </c>
      <c r="BO305" s="81">
        <v>0</v>
      </c>
      <c r="BP305" s="81">
        <v>24</v>
      </c>
      <c r="BQ305" s="81">
        <v>0</v>
      </c>
      <c r="BR305" s="81">
        <v>2</v>
      </c>
      <c r="BS305" s="81">
        <v>0</v>
      </c>
      <c r="BT305"/>
      <c r="BU305" s="80">
        <v>315.40199999999999</v>
      </c>
      <c r="BV305" s="80">
        <v>0</v>
      </c>
      <c r="BW305" s="80">
        <v>0</v>
      </c>
      <c r="BX305" s="80">
        <v>0</v>
      </c>
      <c r="BY305" s="80">
        <v>0</v>
      </c>
      <c r="BZ305" s="80">
        <v>0</v>
      </c>
      <c r="CA305" s="80">
        <v>0</v>
      </c>
      <c r="CB305" s="80">
        <v>0</v>
      </c>
      <c r="CC305" s="80">
        <v>0</v>
      </c>
    </row>
    <row r="306" spans="1:81">
      <c r="A306" s="80" t="s">
        <v>1987</v>
      </c>
      <c r="B306" s="80">
        <v>200</v>
      </c>
      <c r="C306" s="80">
        <v>13</v>
      </c>
      <c r="D306" s="80">
        <v>12</v>
      </c>
      <c r="E306" s="80">
        <v>2016</v>
      </c>
      <c r="F306" s="80" t="s">
        <v>92</v>
      </c>
      <c r="G306" s="80" t="s">
        <v>1974</v>
      </c>
      <c r="H306" s="80" t="s">
        <v>1975</v>
      </c>
      <c r="I306" s="177"/>
      <c r="J306" s="81">
        <v>1030.7102969294517</v>
      </c>
      <c r="K306" s="81">
        <v>8.0064407301098601</v>
      </c>
      <c r="L306" s="81">
        <v>39.547751306652032</v>
      </c>
      <c r="M306" s="81">
        <v>132.02159805757154</v>
      </c>
      <c r="N306" s="81">
        <v>132.33565078394014</v>
      </c>
      <c r="O306" s="81">
        <v>132.97471306934224</v>
      </c>
      <c r="P306" s="81">
        <v>108.76249049394919</v>
      </c>
      <c r="Q306" s="81">
        <v>7.5487273445804854</v>
      </c>
      <c r="R306" s="81">
        <v>0</v>
      </c>
      <c r="S306" s="81">
        <v>14.504407696936859</v>
      </c>
      <c r="T306" s="82"/>
      <c r="U306" s="81">
        <v>48238834</v>
      </c>
      <c r="V306" s="81">
        <v>3718</v>
      </c>
      <c r="W306" s="81">
        <v>695</v>
      </c>
      <c r="X306" s="81">
        <v>28773</v>
      </c>
      <c r="Y306" s="81">
        <v>40404</v>
      </c>
      <c r="Z306" s="81">
        <v>78207</v>
      </c>
      <c r="AA306" s="81">
        <v>22385</v>
      </c>
      <c r="AB306" s="81">
        <v>106874</v>
      </c>
      <c r="AC306" s="81">
        <v>0</v>
      </c>
      <c r="AD306" s="81">
        <v>14.504407696936861</v>
      </c>
      <c r="AE306" s="82"/>
      <c r="AF306" s="81">
        <v>579374329.74443388</v>
      </c>
      <c r="AG306" s="81">
        <v>6019714.6337677371</v>
      </c>
      <c r="AH306" s="81">
        <v>6835859.0062895594</v>
      </c>
      <c r="AI306" s="81">
        <v>205373968.67506501</v>
      </c>
      <c r="AJ306" s="81">
        <v>190646568.14440691</v>
      </c>
      <c r="AK306" s="81">
        <v>0</v>
      </c>
      <c r="AL306" s="81">
        <v>0</v>
      </c>
      <c r="AM306" s="81">
        <v>14658012.37745343</v>
      </c>
      <c r="AN306" s="81">
        <v>0</v>
      </c>
      <c r="AO306" s="81">
        <v>0</v>
      </c>
      <c r="AP306" s="82"/>
      <c r="AQ306" s="81">
        <v>2631</v>
      </c>
      <c r="AR306" s="81">
        <v>1267</v>
      </c>
      <c r="AS306" s="81">
        <v>0</v>
      </c>
      <c r="AT306" s="81">
        <v>1</v>
      </c>
      <c r="AU306" s="81">
        <v>0</v>
      </c>
      <c r="AV306" s="81">
        <v>1</v>
      </c>
      <c r="AW306" s="81" t="s">
        <v>564</v>
      </c>
      <c r="AX306" s="82"/>
      <c r="AY306" s="81">
        <v>11606.5</v>
      </c>
      <c r="AZ306" s="81">
        <v>80233.899999999994</v>
      </c>
      <c r="BA306" s="81">
        <v>0</v>
      </c>
      <c r="BB306" s="81">
        <v>105</v>
      </c>
      <c r="BC306" s="81">
        <v>0</v>
      </c>
      <c r="BD306" s="81">
        <v>1824</v>
      </c>
      <c r="BE306" s="81" t="s">
        <v>564</v>
      </c>
      <c r="BF306" s="82"/>
      <c r="BG306" s="81">
        <v>0</v>
      </c>
      <c r="BH306" s="81">
        <v>0</v>
      </c>
      <c r="BI306" s="81">
        <v>295.23</v>
      </c>
      <c r="BJ306" s="81">
        <v>0</v>
      </c>
      <c r="BK306" s="81">
        <v>11.571999999999999</v>
      </c>
      <c r="BL306" s="81">
        <v>0</v>
      </c>
      <c r="BM306" s="82"/>
      <c r="BN306" s="81">
        <v>0</v>
      </c>
      <c r="BO306" s="81">
        <v>0</v>
      </c>
      <c r="BP306" s="81">
        <v>24</v>
      </c>
      <c r="BQ306" s="81">
        <v>0</v>
      </c>
      <c r="BR306" s="81">
        <v>2</v>
      </c>
      <c r="BS306" s="81">
        <v>0</v>
      </c>
      <c r="BT306"/>
      <c r="BU306" s="80">
        <v>306.80200000000002</v>
      </c>
      <c r="BV306" s="80">
        <v>0</v>
      </c>
      <c r="BW306" s="80">
        <v>0</v>
      </c>
      <c r="BX306" s="80">
        <v>0</v>
      </c>
      <c r="BY306" s="80">
        <v>0</v>
      </c>
      <c r="BZ306" s="80">
        <v>0</v>
      </c>
      <c r="CA306" s="80">
        <v>0</v>
      </c>
      <c r="CB306" s="80">
        <v>0</v>
      </c>
      <c r="CC306" s="80">
        <v>0</v>
      </c>
    </row>
    <row r="307" spans="1:81">
      <c r="A307" s="80" t="s">
        <v>1988</v>
      </c>
      <c r="B307" s="80">
        <v>201</v>
      </c>
      <c r="C307" s="80">
        <v>14</v>
      </c>
      <c r="D307" s="80">
        <v>12</v>
      </c>
      <c r="E307" s="80">
        <v>2017</v>
      </c>
      <c r="F307" s="80" t="s">
        <v>71</v>
      </c>
      <c r="G307" s="80" t="s">
        <v>1974</v>
      </c>
      <c r="H307" s="80" t="s">
        <v>1975</v>
      </c>
      <c r="I307" s="177"/>
      <c r="J307" s="81">
        <v>971.18621398807522</v>
      </c>
      <c r="K307" s="81">
        <v>7.9715591944227837</v>
      </c>
      <c r="L307" s="81">
        <v>39.381376635907138</v>
      </c>
      <c r="M307" s="81">
        <v>120.06923832859849</v>
      </c>
      <c r="N307" s="81">
        <v>144.33042807277928</v>
      </c>
      <c r="O307" s="81">
        <v>131.62443062276526</v>
      </c>
      <c r="P307" s="81">
        <v>107.4845098271492</v>
      </c>
      <c r="Q307" s="81">
        <v>7.2407577483029186</v>
      </c>
      <c r="R307" s="81">
        <v>0</v>
      </c>
      <c r="S307" s="81">
        <v>15.847860154235338</v>
      </c>
      <c r="T307" s="82"/>
      <c r="U307" s="81">
        <v>53627086</v>
      </c>
      <c r="V307" s="81">
        <v>3718</v>
      </c>
      <c r="W307" s="81">
        <v>695</v>
      </c>
      <c r="X307" s="81">
        <v>28773</v>
      </c>
      <c r="Y307" s="81">
        <v>40891</v>
      </c>
      <c r="Z307" s="81">
        <v>78697</v>
      </c>
      <c r="AA307" s="81">
        <v>22263</v>
      </c>
      <c r="AB307" s="81">
        <v>106013</v>
      </c>
      <c r="AC307" s="81">
        <v>0</v>
      </c>
      <c r="AD307" s="81">
        <v>15.84786015423534</v>
      </c>
      <c r="AE307" s="82"/>
      <c r="AF307" s="81">
        <v>600841768.72900295</v>
      </c>
      <c r="AG307" s="81">
        <v>6066010.8647437776</v>
      </c>
      <c r="AH307" s="81">
        <v>8182256.3623161716</v>
      </c>
      <c r="AI307" s="81">
        <v>194343118.38731191</v>
      </c>
      <c r="AJ307" s="81">
        <v>208832665.3730343</v>
      </c>
      <c r="AK307" s="81">
        <v>0</v>
      </c>
      <c r="AL307" s="81">
        <v>0</v>
      </c>
      <c r="AM307" s="81">
        <v>14562675.280063771</v>
      </c>
      <c r="AN307" s="81">
        <v>0</v>
      </c>
      <c r="AO307" s="81">
        <v>0</v>
      </c>
      <c r="AP307" s="82"/>
      <c r="AQ307" s="81">
        <v>2823</v>
      </c>
      <c r="AR307" s="81">
        <v>1447</v>
      </c>
      <c r="AS307" s="81">
        <v>0</v>
      </c>
      <c r="AT307" s="81">
        <v>1</v>
      </c>
      <c r="AU307" s="81">
        <v>0</v>
      </c>
      <c r="AV307" s="81">
        <v>1</v>
      </c>
      <c r="AW307" s="81" t="s">
        <v>564</v>
      </c>
      <c r="AX307" s="82"/>
      <c r="AY307" s="81">
        <v>12619.7</v>
      </c>
      <c r="AZ307" s="81">
        <v>96803.299999999901</v>
      </c>
      <c r="BA307" s="81">
        <v>0</v>
      </c>
      <c r="BB307" s="81">
        <v>105</v>
      </c>
      <c r="BC307" s="81">
        <v>0</v>
      </c>
      <c r="BD307" s="81">
        <v>1824</v>
      </c>
      <c r="BE307" s="81" t="s">
        <v>564</v>
      </c>
      <c r="BF307" s="82"/>
      <c r="BG307" s="81">
        <v>0</v>
      </c>
      <c r="BH307" s="81">
        <v>0</v>
      </c>
      <c r="BI307" s="81">
        <v>315.80399999999997</v>
      </c>
      <c r="BJ307" s="81">
        <v>0</v>
      </c>
      <c r="BK307" s="81">
        <v>3.4540000000000002</v>
      </c>
      <c r="BL307" s="81">
        <v>0</v>
      </c>
      <c r="BM307" s="82"/>
      <c r="BN307" s="81">
        <v>0</v>
      </c>
      <c r="BO307" s="81">
        <v>0</v>
      </c>
      <c r="BP307" s="81">
        <v>24</v>
      </c>
      <c r="BQ307" s="81">
        <v>0</v>
      </c>
      <c r="BR307" s="81">
        <v>1</v>
      </c>
      <c r="BS307" s="81">
        <v>0</v>
      </c>
      <c r="BT307"/>
      <c r="BU307" s="80">
        <v>319.25799999999998</v>
      </c>
      <c r="BV307" s="80">
        <v>0</v>
      </c>
      <c r="BW307" s="80">
        <v>0</v>
      </c>
      <c r="BX307" s="80">
        <v>0</v>
      </c>
      <c r="BY307" s="80">
        <v>0</v>
      </c>
      <c r="BZ307" s="80">
        <v>0</v>
      </c>
      <c r="CA307" s="80">
        <v>0</v>
      </c>
      <c r="CB307" s="80">
        <v>0</v>
      </c>
      <c r="CC307" s="80">
        <v>0</v>
      </c>
    </row>
    <row r="308" spans="1:81">
      <c r="A308" s="80" t="s">
        <v>1989</v>
      </c>
      <c r="B308" s="80">
        <v>202</v>
      </c>
      <c r="C308" s="80">
        <v>15</v>
      </c>
      <c r="D308" s="80">
        <v>12</v>
      </c>
      <c r="E308" s="80">
        <v>2018</v>
      </c>
      <c r="F308" s="80" t="s">
        <v>93</v>
      </c>
      <c r="G308" s="80" t="s">
        <v>1974</v>
      </c>
      <c r="H308" s="80" t="s">
        <v>1975</v>
      </c>
      <c r="I308" s="177"/>
      <c r="J308" s="81">
        <v>942.59876507825311</v>
      </c>
      <c r="K308" s="81">
        <v>7.5217571911985699</v>
      </c>
      <c r="L308" s="81">
        <v>36.938650493698034</v>
      </c>
      <c r="M308" s="81">
        <v>127.42676717421871</v>
      </c>
      <c r="N308" s="81">
        <v>138.21093655952848</v>
      </c>
      <c r="O308" s="81">
        <v>129.37140538112163</v>
      </c>
      <c r="P308" s="81">
        <v>106.25684729358271</v>
      </c>
      <c r="Q308" s="81">
        <v>6.6588471928631625</v>
      </c>
      <c r="R308" s="81">
        <v>0</v>
      </c>
      <c r="S308" s="81">
        <v>16.296633754780022</v>
      </c>
      <c r="T308" s="82"/>
      <c r="U308" s="81">
        <v>51864905</v>
      </c>
      <c r="V308" s="81">
        <v>3718</v>
      </c>
      <c r="W308" s="81">
        <v>695</v>
      </c>
      <c r="X308" s="81">
        <v>28773</v>
      </c>
      <c r="Y308" s="81">
        <v>41230</v>
      </c>
      <c r="Z308" s="81">
        <v>78831</v>
      </c>
      <c r="AA308" s="81">
        <v>22230</v>
      </c>
      <c r="AB308" s="81">
        <v>105063</v>
      </c>
      <c r="AC308" s="81">
        <v>0</v>
      </c>
      <c r="AD308" s="81">
        <v>16.296633754780022</v>
      </c>
      <c r="AE308" s="82"/>
      <c r="AF308" s="81">
        <v>573612161.20713603</v>
      </c>
      <c r="AG308" s="81">
        <v>5386649.8145584837</v>
      </c>
      <c r="AH308" s="81">
        <v>7860507.8518638993</v>
      </c>
      <c r="AI308" s="81">
        <v>201390215.9651725</v>
      </c>
      <c r="AJ308" s="81">
        <v>208400782.81156549</v>
      </c>
      <c r="AK308" s="81">
        <v>0</v>
      </c>
      <c r="AL308" s="81">
        <v>0</v>
      </c>
      <c r="AM308" s="81">
        <v>14462038.64469796</v>
      </c>
      <c r="AN308" s="81">
        <v>0</v>
      </c>
      <c r="AO308" s="81">
        <v>0</v>
      </c>
      <c r="AP308" s="82"/>
      <c r="AQ308" s="81">
        <v>3001</v>
      </c>
      <c r="AR308" s="81">
        <v>1637</v>
      </c>
      <c r="AS308" s="81">
        <v>0</v>
      </c>
      <c r="AT308" s="81">
        <v>1</v>
      </c>
      <c r="AU308" s="81">
        <v>0</v>
      </c>
      <c r="AV308" s="81">
        <v>1</v>
      </c>
      <c r="AW308" s="81" t="s">
        <v>564</v>
      </c>
      <c r="AX308" s="82"/>
      <c r="AY308" s="81">
        <v>13565</v>
      </c>
      <c r="AZ308" s="81">
        <v>115224.7</v>
      </c>
      <c r="BA308" s="81">
        <v>0</v>
      </c>
      <c r="BB308" s="81">
        <v>105</v>
      </c>
      <c r="BC308" s="81">
        <v>0</v>
      </c>
      <c r="BD308" s="81">
        <v>1824</v>
      </c>
      <c r="BE308" s="81" t="s">
        <v>564</v>
      </c>
      <c r="BF308" s="82"/>
      <c r="BG308" s="81">
        <v>0</v>
      </c>
      <c r="BH308" s="81">
        <v>0</v>
      </c>
      <c r="BI308" s="81">
        <v>297.959</v>
      </c>
      <c r="BJ308" s="81">
        <v>0</v>
      </c>
      <c r="BK308" s="81">
        <v>2.9609999999999999</v>
      </c>
      <c r="BL308" s="81">
        <v>0</v>
      </c>
      <c r="BM308" s="82"/>
      <c r="BN308" s="81">
        <v>0</v>
      </c>
      <c r="BO308" s="81">
        <v>0</v>
      </c>
      <c r="BP308" s="81">
        <v>25</v>
      </c>
      <c r="BQ308" s="81">
        <v>0</v>
      </c>
      <c r="BR308" s="81">
        <v>1</v>
      </c>
      <c r="BS308" s="81">
        <v>0</v>
      </c>
      <c r="BT308"/>
      <c r="BU308" s="80">
        <v>295.57400000000001</v>
      </c>
      <c r="BV308" s="80">
        <v>5.3</v>
      </c>
      <c r="BW308" s="80">
        <v>0</v>
      </c>
      <c r="BX308" s="80">
        <v>3.0000000000000001E-3</v>
      </c>
      <c r="BY308" s="80">
        <v>4.2999999999999997E-2</v>
      </c>
      <c r="BZ308" s="80">
        <v>0</v>
      </c>
      <c r="CA308" s="80">
        <v>0</v>
      </c>
      <c r="CB308" s="80">
        <v>0</v>
      </c>
      <c r="CC308" s="80">
        <v>0</v>
      </c>
    </row>
    <row r="309" spans="1:81">
      <c r="A309" s="80" t="s">
        <v>1990</v>
      </c>
      <c r="B309" s="80">
        <v>203</v>
      </c>
      <c r="C309" s="80">
        <v>16</v>
      </c>
      <c r="D309" s="80">
        <v>12</v>
      </c>
      <c r="E309" s="80">
        <v>2019</v>
      </c>
      <c r="F309" s="80" t="s">
        <v>73</v>
      </c>
      <c r="G309" s="80" t="s">
        <v>1974</v>
      </c>
      <c r="H309" s="80" t="s">
        <v>1975</v>
      </c>
      <c r="I309" s="177"/>
      <c r="J309" s="81">
        <v>833.19392298301375</v>
      </c>
      <c r="K309" s="81">
        <v>6.8687547723014868</v>
      </c>
      <c r="L309" s="81">
        <v>37.25646883442689</v>
      </c>
      <c r="M309" s="81">
        <v>124.55936705020449</v>
      </c>
      <c r="N309" s="81">
        <v>132.90426262393041</v>
      </c>
      <c r="O309" s="81">
        <v>125.79293992692722</v>
      </c>
      <c r="P309" s="81">
        <v>105.5651800332792</v>
      </c>
      <c r="Q309" s="81">
        <v>6.4213549703676582</v>
      </c>
      <c r="R309" s="81">
        <v>0</v>
      </c>
      <c r="S309" s="81">
        <v>18.360817380249628</v>
      </c>
      <c r="T309" s="82"/>
      <c r="U309" s="81">
        <v>45983933</v>
      </c>
      <c r="V309" s="81">
        <v>3718</v>
      </c>
      <c r="W309" s="81">
        <v>695</v>
      </c>
      <c r="X309" s="81">
        <v>28773</v>
      </c>
      <c r="Y309" s="81">
        <v>41580</v>
      </c>
      <c r="Z309" s="81">
        <v>78755</v>
      </c>
      <c r="AA309" s="81">
        <v>21920</v>
      </c>
      <c r="AB309" s="81">
        <v>104059</v>
      </c>
      <c r="AC309" s="81">
        <v>0</v>
      </c>
      <c r="AD309" s="81">
        <v>18.360817380249632</v>
      </c>
      <c r="AE309" s="82"/>
      <c r="AF309" s="81">
        <v>503779237.98785818</v>
      </c>
      <c r="AG309" s="81">
        <v>5201319.6974785337</v>
      </c>
      <c r="AH309" s="81">
        <v>8320358.7002492389</v>
      </c>
      <c r="AI309" s="81">
        <v>204911863.56824261</v>
      </c>
      <c r="AJ309" s="81">
        <v>199246179.24163297</v>
      </c>
      <c r="AK309" s="81">
        <v>0</v>
      </c>
      <c r="AL309" s="81">
        <v>0</v>
      </c>
      <c r="AM309" s="81">
        <v>14172052.444267405</v>
      </c>
      <c r="AN309" s="81">
        <v>0</v>
      </c>
      <c r="AO309" s="81">
        <v>0</v>
      </c>
      <c r="AP309" s="82"/>
      <c r="AQ309" s="81">
        <v>3178</v>
      </c>
      <c r="AR309" s="81">
        <v>1871</v>
      </c>
      <c r="AS309" s="81">
        <v>0</v>
      </c>
      <c r="AT309" s="81">
        <v>1</v>
      </c>
      <c r="AU309" s="81">
        <v>0</v>
      </c>
      <c r="AV309" s="81">
        <v>1</v>
      </c>
      <c r="AW309" s="81" t="s">
        <v>564</v>
      </c>
      <c r="AX309" s="82"/>
      <c r="AY309" s="81">
        <v>14499.799999999979</v>
      </c>
      <c r="AZ309" s="81">
        <v>127353.1</v>
      </c>
      <c r="BA309" s="81">
        <v>0</v>
      </c>
      <c r="BB309" s="81">
        <v>105</v>
      </c>
      <c r="BC309" s="81">
        <v>0</v>
      </c>
      <c r="BD309" s="81">
        <v>1824</v>
      </c>
      <c r="BE309" s="81" t="s">
        <v>564</v>
      </c>
      <c r="BF309" s="82"/>
      <c r="BG309" s="81">
        <v>0</v>
      </c>
      <c r="BH309" s="81">
        <v>0</v>
      </c>
      <c r="BI309" s="81">
        <v>310.08</v>
      </c>
      <c r="BJ309" s="81">
        <v>0</v>
      </c>
      <c r="BK309" s="81">
        <v>0</v>
      </c>
      <c r="BL309" s="81">
        <v>0</v>
      </c>
      <c r="BM309" s="82"/>
      <c r="BN309" s="81">
        <v>0</v>
      </c>
      <c r="BO309" s="81">
        <v>0</v>
      </c>
      <c r="BP309" s="81">
        <v>24</v>
      </c>
      <c r="BQ309" s="81">
        <v>0</v>
      </c>
      <c r="BR309" s="81">
        <v>0</v>
      </c>
      <c r="BS309" s="81">
        <v>0</v>
      </c>
      <c r="BT309"/>
      <c r="BU309" s="80">
        <v>304.90899999999999</v>
      </c>
      <c r="BV309" s="80">
        <v>5.1710000000000003</v>
      </c>
      <c r="BW309" s="80">
        <v>0</v>
      </c>
      <c r="BX309" s="80">
        <v>0</v>
      </c>
      <c r="BY309" s="80">
        <v>0</v>
      </c>
      <c r="BZ309" s="80">
        <v>0</v>
      </c>
      <c r="CA309" s="80">
        <v>0</v>
      </c>
      <c r="CB309" s="80">
        <v>0</v>
      </c>
      <c r="CC309" s="80">
        <v>0</v>
      </c>
    </row>
    <row r="310" spans="1:81">
      <c r="A310" s="80" t="s">
        <v>1991</v>
      </c>
      <c r="B310" s="80">
        <v>204</v>
      </c>
      <c r="C310" s="80">
        <v>17</v>
      </c>
      <c r="D310" s="80">
        <v>12</v>
      </c>
      <c r="E310" s="80">
        <v>2020</v>
      </c>
      <c r="F310" s="80" t="s">
        <v>218</v>
      </c>
      <c r="G310" s="80" t="s">
        <v>1974</v>
      </c>
      <c r="H310" s="80" t="s">
        <v>1975</v>
      </c>
      <c r="I310" s="177"/>
      <c r="J310" s="81">
        <v>724.2831639964088</v>
      </c>
      <c r="K310" s="81">
        <v>6.6037987175373152</v>
      </c>
      <c r="L310" s="81">
        <v>28.279271566774387</v>
      </c>
      <c r="M310" s="81">
        <v>110.0205995039867</v>
      </c>
      <c r="N310" s="81">
        <v>128.25480356420218</v>
      </c>
      <c r="O310" s="81">
        <v>110.83516334446377</v>
      </c>
      <c r="P310" s="81">
        <v>97.428240879121262</v>
      </c>
      <c r="Q310" s="81">
        <v>6.0875346689420828</v>
      </c>
      <c r="R310" s="81">
        <v>0</v>
      </c>
      <c r="S310" s="81">
        <v>16.16267179183945</v>
      </c>
      <c r="T310" s="82"/>
      <c r="U310" s="81">
        <v>48432885</v>
      </c>
      <c r="V310" s="81">
        <v>3042</v>
      </c>
      <c r="W310" s="81">
        <v>572</v>
      </c>
      <c r="X310" s="81">
        <v>28265</v>
      </c>
      <c r="Y310" s="81">
        <v>42053</v>
      </c>
      <c r="Z310" s="81">
        <v>79200</v>
      </c>
      <c r="AA310" s="81">
        <v>21980</v>
      </c>
      <c r="AB310" s="81">
        <v>103243</v>
      </c>
      <c r="AC310" s="81">
        <v>0</v>
      </c>
      <c r="AD310" s="81">
        <v>16.16267179183945</v>
      </c>
      <c r="AE310" s="82"/>
      <c r="AF310" s="81">
        <v>520142002.2285645</v>
      </c>
      <c r="AG310" s="81">
        <v>4717182.240218509</v>
      </c>
      <c r="AH310" s="81">
        <v>5119817.9180542221</v>
      </c>
      <c r="AI310" s="81">
        <v>183860516.31485277</v>
      </c>
      <c r="AJ310" s="81">
        <v>199709396.3588962</v>
      </c>
      <c r="AK310" s="81"/>
      <c r="AL310" s="81"/>
      <c r="AM310" s="81">
        <v>13474358.553654151</v>
      </c>
      <c r="AN310" s="81"/>
      <c r="AO310" s="81"/>
      <c r="AP310" s="82"/>
      <c r="AQ310" s="81">
        <v>3311</v>
      </c>
      <c r="AR310" s="81">
        <v>2054</v>
      </c>
      <c r="AS310" s="81">
        <v>0</v>
      </c>
      <c r="AT310" s="81">
        <v>1</v>
      </c>
      <c r="AU310" s="81">
        <v>0</v>
      </c>
      <c r="AV310" s="81">
        <v>1</v>
      </c>
      <c r="AW310" s="81">
        <v>0</v>
      </c>
      <c r="AX310" s="82"/>
      <c r="AY310" s="81">
        <v>15251.199999999961</v>
      </c>
      <c r="AZ310" s="81">
        <v>144757.29999999999</v>
      </c>
      <c r="BA310" s="81">
        <v>0</v>
      </c>
      <c r="BB310" s="81">
        <v>105</v>
      </c>
      <c r="BC310" s="81">
        <v>0</v>
      </c>
      <c r="BD310" s="81">
        <v>1824</v>
      </c>
      <c r="BE310" s="81">
        <v>0</v>
      </c>
      <c r="BF310" s="82"/>
      <c r="BG310" s="81">
        <v>0</v>
      </c>
      <c r="BH310" s="81">
        <v>0</v>
      </c>
      <c r="BI310" s="81">
        <v>299.15899999999999</v>
      </c>
      <c r="BJ310" s="81">
        <v>0</v>
      </c>
      <c r="BK310" s="81">
        <v>0</v>
      </c>
      <c r="BL310" s="81">
        <v>0</v>
      </c>
      <c r="BM310" s="82"/>
      <c r="BN310" s="81">
        <v>0</v>
      </c>
      <c r="BO310" s="81">
        <v>0</v>
      </c>
      <c r="BP310" s="81">
        <v>24</v>
      </c>
      <c r="BQ310" s="81">
        <v>0</v>
      </c>
      <c r="BR310" s="81">
        <v>0</v>
      </c>
      <c r="BS310" s="81">
        <v>0</v>
      </c>
      <c r="BT310"/>
      <c r="BU310" s="80">
        <v>290.565</v>
      </c>
      <c r="BV310" s="80">
        <v>8.5939999999999994</v>
      </c>
      <c r="BW310" s="80">
        <v>0</v>
      </c>
      <c r="BX310" s="80">
        <v>0</v>
      </c>
      <c r="BY310" s="80">
        <v>0</v>
      </c>
      <c r="BZ310" s="80">
        <v>0</v>
      </c>
      <c r="CA310" s="80">
        <v>0</v>
      </c>
      <c r="CB310" s="80">
        <v>0</v>
      </c>
      <c r="CC310" s="80">
        <v>0</v>
      </c>
    </row>
    <row r="311" spans="1:81">
      <c r="A311" s="80" t="s">
        <v>1992</v>
      </c>
      <c r="B311" s="80">
        <v>204</v>
      </c>
      <c r="C311" s="80">
        <v>18</v>
      </c>
      <c r="D311" s="80">
        <v>12</v>
      </c>
      <c r="E311" s="80">
        <v>2021</v>
      </c>
      <c r="F311" s="80" t="s">
        <v>75</v>
      </c>
      <c r="G311" s="174" t="s">
        <v>1974</v>
      </c>
      <c r="H311" s="80" t="s">
        <v>1975</v>
      </c>
      <c r="I311" s="177"/>
      <c r="J311" s="81">
        <v>900.29945530164923</v>
      </c>
      <c r="K311" s="81">
        <v>7.032513543149391</v>
      </c>
      <c r="L311" s="81">
        <v>23.427362997264282</v>
      </c>
      <c r="M311" s="81">
        <v>116.48155984820637</v>
      </c>
      <c r="N311" s="81">
        <v>132.35690170244627</v>
      </c>
      <c r="O311" s="81">
        <v>107.50393375289174</v>
      </c>
      <c r="P311" s="81">
        <v>99.546438159907268</v>
      </c>
      <c r="Q311" s="81">
        <v>6.1004418782040997</v>
      </c>
      <c r="R311" s="81">
        <v>0</v>
      </c>
      <c r="S311" s="81">
        <v>16.329163280880191</v>
      </c>
      <c r="T311" s="82"/>
      <c r="U311" s="81">
        <v>54470974</v>
      </c>
      <c r="V311" s="81">
        <v>3042</v>
      </c>
      <c r="W311" s="81">
        <v>572</v>
      </c>
      <c r="X311" s="81">
        <v>28265</v>
      </c>
      <c r="Y311" s="81">
        <v>42377</v>
      </c>
      <c r="Z311" s="81">
        <v>79100</v>
      </c>
      <c r="AA311" s="81">
        <v>21901</v>
      </c>
      <c r="AB311" s="81">
        <v>102235</v>
      </c>
      <c r="AC311" s="81">
        <v>0</v>
      </c>
      <c r="AD311" s="81">
        <v>16.329163280880191</v>
      </c>
      <c r="AE311" s="82"/>
      <c r="AF311" s="81">
        <v>551011166.68204272</v>
      </c>
      <c r="AG311" s="81">
        <v>4999095.420252353</v>
      </c>
      <c r="AH311" s="81">
        <v>4084995.4605531753</v>
      </c>
      <c r="AI311" s="81">
        <v>192371360.10969734</v>
      </c>
      <c r="AJ311" s="81">
        <v>191799934.27040559</v>
      </c>
      <c r="AK311" s="81">
        <v>0</v>
      </c>
      <c r="AL311" s="81">
        <v>0</v>
      </c>
      <c r="AM311" s="81">
        <v>13419763.570030732</v>
      </c>
      <c r="AN311" s="81">
        <v>0</v>
      </c>
      <c r="AO311" s="81">
        <v>0</v>
      </c>
      <c r="AP311" s="82"/>
      <c r="AQ311" s="81">
        <v>3473</v>
      </c>
      <c r="AR311" s="81">
        <v>2185</v>
      </c>
      <c r="AS311" s="81">
        <v>0</v>
      </c>
      <c r="AT311" s="81">
        <v>1</v>
      </c>
      <c r="AU311" s="81">
        <v>0</v>
      </c>
      <c r="AV311" s="81">
        <v>0</v>
      </c>
      <c r="AW311" s="81"/>
      <c r="AX311" s="82"/>
      <c r="AY311" s="81">
        <v>16226.999999999951</v>
      </c>
      <c r="AZ311" s="81">
        <v>155528.29999999999</v>
      </c>
      <c r="BA311" s="81">
        <v>0</v>
      </c>
      <c r="BB311" s="81">
        <v>105</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1993</v>
      </c>
      <c r="B312" s="80">
        <v>204</v>
      </c>
      <c r="C312" s="80">
        <v>19</v>
      </c>
      <c r="D312" s="80">
        <v>12</v>
      </c>
      <c r="E312" s="80">
        <v>2022</v>
      </c>
      <c r="F312" s="80" t="s">
        <v>568</v>
      </c>
      <c r="G312" s="174" t="s">
        <v>1974</v>
      </c>
      <c r="H312" s="80" t="s">
        <v>1975</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3676</v>
      </c>
      <c r="AR312" s="81">
        <v>2300</v>
      </c>
      <c r="AS312" s="81">
        <v>0</v>
      </c>
      <c r="AT312" s="81">
        <v>1</v>
      </c>
      <c r="AU312" s="81">
        <v>0</v>
      </c>
      <c r="AV312" s="81">
        <v>0</v>
      </c>
      <c r="AW312" s="81"/>
      <c r="AX312" s="82"/>
      <c r="AY312" s="81">
        <v>17558.699999999935</v>
      </c>
      <c r="AZ312" s="81">
        <v>163082.30000000005</v>
      </c>
      <c r="BA312" s="81">
        <v>0</v>
      </c>
      <c r="BB312" s="81">
        <v>105</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1994</v>
      </c>
      <c r="B313" s="80">
        <v>222</v>
      </c>
      <c r="C313" s="80">
        <v>1</v>
      </c>
      <c r="D313" s="80">
        <v>14</v>
      </c>
      <c r="E313" s="80">
        <v>1990</v>
      </c>
      <c r="F313" s="80" t="s">
        <v>562</v>
      </c>
      <c r="G313" s="80" t="s">
        <v>1995</v>
      </c>
      <c r="H313" s="80" t="s">
        <v>1996</v>
      </c>
      <c r="I313" s="177"/>
      <c r="J313" s="81">
        <v>48.546514446596497</v>
      </c>
      <c r="K313" s="81">
        <v>19.357230981482658</v>
      </c>
      <c r="L313" s="81">
        <v>155.65632475151341</v>
      </c>
      <c r="M313" s="81">
        <v>78.730076009560136</v>
      </c>
      <c r="N313" s="81">
        <v>80.203273413386583</v>
      </c>
      <c r="O313" s="81">
        <v>72.652930744900686</v>
      </c>
      <c r="P313" s="81">
        <v>137.46077055389031</v>
      </c>
      <c r="Q313" s="81">
        <v>6.3905608042661814</v>
      </c>
      <c r="R313" s="81">
        <v>2.6906013694838893</v>
      </c>
      <c r="S313" s="81">
        <v>5.1049101412985918</v>
      </c>
      <c r="T313" s="82"/>
      <c r="U313" s="81">
        <v>5073484</v>
      </c>
      <c r="V313" s="81">
        <v>4816</v>
      </c>
      <c r="W313" s="81">
        <v>1717</v>
      </c>
      <c r="X313" s="81">
        <v>29404</v>
      </c>
      <c r="Y313" s="81">
        <v>38006</v>
      </c>
      <c r="Z313" s="81">
        <v>29883</v>
      </c>
      <c r="AA313" s="81">
        <v>33377</v>
      </c>
      <c r="AB313" s="81">
        <v>103761</v>
      </c>
      <c r="AC313" s="81">
        <v>466017</v>
      </c>
      <c r="AD313" s="81">
        <v>5.1049101412985918</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1997</v>
      </c>
      <c r="B314" s="80">
        <v>223</v>
      </c>
      <c r="C314" s="80">
        <v>2</v>
      </c>
      <c r="D314" s="80">
        <v>14</v>
      </c>
      <c r="E314" s="80">
        <v>2005</v>
      </c>
      <c r="F314" s="80" t="s">
        <v>565</v>
      </c>
      <c r="G314" s="80" t="s">
        <v>1995</v>
      </c>
      <c r="H314" s="80" t="s">
        <v>1996</v>
      </c>
      <c r="I314" s="177"/>
      <c r="J314" s="81">
        <v>59.505167164469903</v>
      </c>
      <c r="K314" s="81">
        <v>10.937581464262291</v>
      </c>
      <c r="L314" s="81">
        <v>119.97195846513573</v>
      </c>
      <c r="M314" s="81">
        <v>118.64892845016317</v>
      </c>
      <c r="N314" s="81">
        <v>115.92104547623556</v>
      </c>
      <c r="O314" s="81">
        <v>125.40600202523538</v>
      </c>
      <c r="P314" s="81">
        <v>143.64880177050554</v>
      </c>
      <c r="Q314" s="81">
        <v>6.2162186829058808</v>
      </c>
      <c r="R314" s="81">
        <v>1.2859916742796835</v>
      </c>
      <c r="S314" s="81">
        <v>3.9008488758277111</v>
      </c>
      <c r="T314" s="82"/>
      <c r="U314" s="81">
        <v>6425472</v>
      </c>
      <c r="V314" s="81">
        <v>4064</v>
      </c>
      <c r="W314" s="81">
        <v>1276</v>
      </c>
      <c r="X314" s="81">
        <v>25435</v>
      </c>
      <c r="Y314" s="81">
        <v>46432</v>
      </c>
      <c r="Z314" s="81">
        <v>59689</v>
      </c>
      <c r="AA314" s="81">
        <v>28566</v>
      </c>
      <c r="AB314" s="81">
        <v>105512</v>
      </c>
      <c r="AC314" s="81">
        <v>227401</v>
      </c>
      <c r="AD314" s="81">
        <v>3.9008488758277111</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1998</v>
      </c>
      <c r="B315" s="80">
        <v>224</v>
      </c>
      <c r="C315" s="80">
        <v>3</v>
      </c>
      <c r="D315" s="80">
        <v>14</v>
      </c>
      <c r="E315" s="80">
        <v>2006</v>
      </c>
      <c r="F315" s="80" t="s">
        <v>566</v>
      </c>
      <c r="G315" s="80" t="s">
        <v>1995</v>
      </c>
      <c r="H315" s="80" t="s">
        <v>1996</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1999</v>
      </c>
      <c r="B316" s="80">
        <v>225</v>
      </c>
      <c r="C316" s="80">
        <v>4</v>
      </c>
      <c r="D316" s="80">
        <v>14</v>
      </c>
      <c r="E316" s="80">
        <v>2007</v>
      </c>
      <c r="F316" s="80" t="s">
        <v>567</v>
      </c>
      <c r="G316" s="80" t="s">
        <v>1995</v>
      </c>
      <c r="H316" s="80" t="s">
        <v>1996</v>
      </c>
      <c r="I316" s="177"/>
      <c r="J316" s="81">
        <v>48.270660466012231</v>
      </c>
      <c r="K316" s="81">
        <v>10.011280653495168</v>
      </c>
      <c r="L316" s="81">
        <v>82.066908643897278</v>
      </c>
      <c r="M316" s="81">
        <v>132.70662970808732</v>
      </c>
      <c r="N316" s="81">
        <v>116.94171381451113</v>
      </c>
      <c r="O316" s="81">
        <v>122.70022222157807</v>
      </c>
      <c r="P316" s="81">
        <v>142.43053733853608</v>
      </c>
      <c r="Q316" s="81">
        <v>6.5872084360197762</v>
      </c>
      <c r="R316" s="81">
        <v>1.3570585706870941</v>
      </c>
      <c r="S316" s="81">
        <v>8.1675913848305992</v>
      </c>
      <c r="T316" s="82"/>
      <c r="U316" s="81">
        <v>6511634</v>
      </c>
      <c r="V316" s="81">
        <v>3839</v>
      </c>
      <c r="W316" s="81">
        <v>1173</v>
      </c>
      <c r="X316" s="81">
        <v>33308</v>
      </c>
      <c r="Y316" s="81">
        <v>47144</v>
      </c>
      <c r="Z316" s="81">
        <v>60711</v>
      </c>
      <c r="AA316" s="81">
        <v>27892</v>
      </c>
      <c r="AB316" s="81">
        <v>105896</v>
      </c>
      <c r="AC316" s="81">
        <v>246853</v>
      </c>
      <c r="AD316" s="81">
        <v>8.1675913848305992</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2000</v>
      </c>
      <c r="B317" s="80">
        <v>226</v>
      </c>
      <c r="C317" s="80">
        <v>5</v>
      </c>
      <c r="D317" s="80">
        <v>14</v>
      </c>
      <c r="E317" s="80">
        <v>2008</v>
      </c>
      <c r="F317" s="80" t="s">
        <v>84</v>
      </c>
      <c r="G317" s="80" t="s">
        <v>1995</v>
      </c>
      <c r="H317" s="80" t="s">
        <v>1996</v>
      </c>
      <c r="I317" s="177"/>
      <c r="J317" s="81">
        <v>51.376819384528865</v>
      </c>
      <c r="K317" s="81">
        <v>7.8092594235783457</v>
      </c>
      <c r="L317" s="81">
        <v>70.937541699747158</v>
      </c>
      <c r="M317" s="81">
        <v>141.26963406974394</v>
      </c>
      <c r="N317" s="81">
        <v>106.45546531080582</v>
      </c>
      <c r="O317" s="81">
        <v>119.11568154000243</v>
      </c>
      <c r="P317" s="81">
        <v>139.84539280536245</v>
      </c>
      <c r="Q317" s="81">
        <v>6.4475464475678939</v>
      </c>
      <c r="R317" s="81">
        <v>1.094187691845623</v>
      </c>
      <c r="S317" s="81">
        <v>11.656797421295957</v>
      </c>
      <c r="T317" s="82"/>
      <c r="U317" s="81">
        <v>7495836</v>
      </c>
      <c r="V317" s="81">
        <v>3839</v>
      </c>
      <c r="W317" s="81">
        <v>1173</v>
      </c>
      <c r="X317" s="81">
        <v>33308</v>
      </c>
      <c r="Y317" s="81">
        <v>47669</v>
      </c>
      <c r="Z317" s="81">
        <v>61006</v>
      </c>
      <c r="AA317" s="81">
        <v>27417</v>
      </c>
      <c r="AB317" s="81">
        <v>105354</v>
      </c>
      <c r="AC317" s="81">
        <v>206677</v>
      </c>
      <c r="AD317" s="81">
        <v>11.656797421295957</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2001</v>
      </c>
      <c r="B318" s="80">
        <v>227</v>
      </c>
      <c r="C318" s="80">
        <v>6</v>
      </c>
      <c r="D318" s="80">
        <v>14</v>
      </c>
      <c r="E318" s="80">
        <v>2009</v>
      </c>
      <c r="F318" s="80" t="s">
        <v>85</v>
      </c>
      <c r="G318" s="80" t="s">
        <v>1995</v>
      </c>
      <c r="H318" s="80" t="s">
        <v>1996</v>
      </c>
      <c r="I318" s="177"/>
      <c r="J318" s="81">
        <v>48.112455706480105</v>
      </c>
      <c r="K318" s="81">
        <v>7.3838867913214932</v>
      </c>
      <c r="L318" s="81">
        <v>61.275173663037286</v>
      </c>
      <c r="M318" s="81">
        <v>135.82866860145958</v>
      </c>
      <c r="N318" s="81">
        <v>100.9770672861079</v>
      </c>
      <c r="O318" s="81">
        <v>121.52330742642003</v>
      </c>
      <c r="P318" s="81">
        <v>134.32223170697551</v>
      </c>
      <c r="Q318" s="81">
        <v>6.1438159660790435</v>
      </c>
      <c r="R318" s="81">
        <v>0.86475187449054014</v>
      </c>
      <c r="S318" s="81">
        <v>10.892554580855787</v>
      </c>
      <c r="T318" s="82"/>
      <c r="U318" s="81">
        <v>6672712</v>
      </c>
      <c r="V318" s="81">
        <v>3424</v>
      </c>
      <c r="W318" s="81">
        <v>1498</v>
      </c>
      <c r="X318" s="81">
        <v>35693</v>
      </c>
      <c r="Y318" s="81">
        <v>48143</v>
      </c>
      <c r="Z318" s="81">
        <v>61433</v>
      </c>
      <c r="AA318" s="81">
        <v>27035</v>
      </c>
      <c r="AB318" s="81">
        <v>105386</v>
      </c>
      <c r="AC318" s="81">
        <v>159351</v>
      </c>
      <c r="AD318" s="81">
        <v>10.892554580855787</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20.48</v>
      </c>
      <c r="BJ318" s="81">
        <v>0</v>
      </c>
      <c r="BK318" s="81">
        <v>9.8480000000000008</v>
      </c>
      <c r="BL318" s="81">
        <v>0</v>
      </c>
      <c r="BM318" s="82"/>
      <c r="BN318" s="81">
        <v>0</v>
      </c>
      <c r="BO318" s="81">
        <v>0</v>
      </c>
      <c r="BP318" s="81">
        <v>2</v>
      </c>
      <c r="BQ318" s="81">
        <v>0</v>
      </c>
      <c r="BR318" s="81">
        <v>2</v>
      </c>
      <c r="BS318" s="81">
        <v>0</v>
      </c>
      <c r="BT318"/>
      <c r="BU318" s="80"/>
      <c r="BV318" s="80"/>
      <c r="BW318" s="80"/>
      <c r="BX318" s="80"/>
      <c r="BY318" s="80"/>
      <c r="BZ318" s="80"/>
      <c r="CA318" s="80"/>
      <c r="CB318" s="80"/>
      <c r="CC318" s="80"/>
    </row>
    <row r="319" spans="1:81">
      <c r="A319" s="80" t="s">
        <v>2002</v>
      </c>
      <c r="B319" s="80">
        <v>228</v>
      </c>
      <c r="C319" s="80">
        <v>7</v>
      </c>
      <c r="D319" s="80">
        <v>14</v>
      </c>
      <c r="E319" s="80">
        <v>2010</v>
      </c>
      <c r="F319" s="80" t="s">
        <v>86</v>
      </c>
      <c r="G319" s="80" t="s">
        <v>1995</v>
      </c>
      <c r="H319" s="80" t="s">
        <v>1996</v>
      </c>
      <c r="I319" s="177"/>
      <c r="J319" s="81">
        <v>53.228277942025272</v>
      </c>
      <c r="K319" s="81">
        <v>7.8459845128970045</v>
      </c>
      <c r="L319" s="81">
        <v>56.411846611926116</v>
      </c>
      <c r="M319" s="81">
        <v>146.39483243101017</v>
      </c>
      <c r="N319" s="81">
        <v>120.00498233224793</v>
      </c>
      <c r="O319" s="81">
        <v>122.04417171059478</v>
      </c>
      <c r="P319" s="81">
        <v>136.46836216391375</v>
      </c>
      <c r="Q319" s="81">
        <v>6.419119410384547</v>
      </c>
      <c r="R319" s="81">
        <v>0.88549086576909297</v>
      </c>
      <c r="S319" s="81">
        <v>12.058230987528461</v>
      </c>
      <c r="T319" s="82"/>
      <c r="U319" s="81">
        <v>7769600</v>
      </c>
      <c r="V319" s="81">
        <v>3424</v>
      </c>
      <c r="W319" s="81">
        <v>1498</v>
      </c>
      <c r="X319" s="81">
        <v>35693</v>
      </c>
      <c r="Y319" s="81">
        <v>48547</v>
      </c>
      <c r="Z319" s="81">
        <v>61983</v>
      </c>
      <c r="AA319" s="81">
        <v>26781</v>
      </c>
      <c r="AB319" s="81">
        <v>105506</v>
      </c>
      <c r="AC319" s="81">
        <v>154632</v>
      </c>
      <c r="AD319" s="81">
        <v>12.058230987528461</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22.135000000000002</v>
      </c>
      <c r="BJ319" s="81">
        <v>0</v>
      </c>
      <c r="BK319" s="81">
        <v>9.7759999999999998</v>
      </c>
      <c r="BL319" s="81">
        <v>0</v>
      </c>
      <c r="BM319" s="82"/>
      <c r="BN319" s="81">
        <v>0</v>
      </c>
      <c r="BO319" s="81">
        <v>0</v>
      </c>
      <c r="BP319" s="81">
        <v>2</v>
      </c>
      <c r="BQ319" s="81">
        <v>0</v>
      </c>
      <c r="BR319" s="81">
        <v>2</v>
      </c>
      <c r="BS319" s="81">
        <v>0</v>
      </c>
      <c r="BT319"/>
      <c r="BU319" s="80">
        <v>31.844999999999999</v>
      </c>
      <c r="BV319" s="80">
        <v>0</v>
      </c>
      <c r="BW319" s="80">
        <v>0</v>
      </c>
      <c r="BX319" s="80">
        <v>0</v>
      </c>
      <c r="BY319" s="80">
        <v>6.6000000000000003E-2</v>
      </c>
      <c r="BZ319" s="80">
        <v>0</v>
      </c>
      <c r="CA319" s="80">
        <v>0</v>
      </c>
      <c r="CB319" s="80">
        <v>0</v>
      </c>
      <c r="CC319" s="80">
        <v>0</v>
      </c>
    </row>
    <row r="320" spans="1:81">
      <c r="A320" s="80" t="s">
        <v>2003</v>
      </c>
      <c r="B320" s="80">
        <v>229</v>
      </c>
      <c r="C320" s="80">
        <v>8</v>
      </c>
      <c r="D320" s="80">
        <v>14</v>
      </c>
      <c r="E320" s="80">
        <v>2011</v>
      </c>
      <c r="F320" s="80" t="s">
        <v>87</v>
      </c>
      <c r="G320" s="80" t="s">
        <v>1995</v>
      </c>
      <c r="H320" s="80" t="s">
        <v>1996</v>
      </c>
      <c r="I320" s="177"/>
      <c r="J320" s="81">
        <v>71.605570846008717</v>
      </c>
      <c r="K320" s="81">
        <v>10.379543717139391</v>
      </c>
      <c r="L320" s="81">
        <v>75.902734029446108</v>
      </c>
      <c r="M320" s="81">
        <v>174.25204279973826</v>
      </c>
      <c r="N320" s="81">
        <v>148.98552517197868</v>
      </c>
      <c r="O320" s="81">
        <v>121.7231490651719</v>
      </c>
      <c r="P320" s="81">
        <v>131.94567033942997</v>
      </c>
      <c r="Q320" s="81">
        <v>7.3782674069096341</v>
      </c>
      <c r="R320" s="81">
        <v>0.8410646359981383</v>
      </c>
      <c r="S320" s="81">
        <v>12.932562895220354</v>
      </c>
      <c r="T320" s="82"/>
      <c r="U320" s="81">
        <v>8808593</v>
      </c>
      <c r="V320" s="81">
        <v>3424</v>
      </c>
      <c r="W320" s="81">
        <v>1498</v>
      </c>
      <c r="X320" s="81">
        <v>35693</v>
      </c>
      <c r="Y320" s="81">
        <v>48948</v>
      </c>
      <c r="Z320" s="81">
        <v>63163</v>
      </c>
      <c r="AA320" s="81">
        <v>26664</v>
      </c>
      <c r="AB320" s="81">
        <v>105136</v>
      </c>
      <c r="AC320" s="81">
        <v>146631</v>
      </c>
      <c r="AD320" s="81">
        <v>12.932562895220354</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20.55</v>
      </c>
      <c r="BJ320" s="81">
        <v>0</v>
      </c>
      <c r="BK320" s="81">
        <v>9.7270000000000003</v>
      </c>
      <c r="BL320" s="81">
        <v>0</v>
      </c>
      <c r="BM320" s="82"/>
      <c r="BN320" s="81">
        <v>0</v>
      </c>
      <c r="BO320" s="81">
        <v>0</v>
      </c>
      <c r="BP320" s="81">
        <v>2</v>
      </c>
      <c r="BQ320" s="81">
        <v>0</v>
      </c>
      <c r="BR320" s="81">
        <v>2</v>
      </c>
      <c r="BS320" s="81">
        <v>0</v>
      </c>
      <c r="BT320"/>
      <c r="BU320" s="80">
        <v>30.238</v>
      </c>
      <c r="BV320" s="80">
        <v>0</v>
      </c>
      <c r="BW320" s="80">
        <v>0</v>
      </c>
      <c r="BX320" s="80">
        <v>0</v>
      </c>
      <c r="BY320" s="80">
        <v>3.9E-2</v>
      </c>
      <c r="BZ320" s="80">
        <v>0</v>
      </c>
      <c r="CA320" s="80">
        <v>0</v>
      </c>
      <c r="CB320" s="80">
        <v>0</v>
      </c>
      <c r="CC320" s="80">
        <v>0</v>
      </c>
    </row>
    <row r="321" spans="1:81">
      <c r="A321" s="80" t="s">
        <v>2004</v>
      </c>
      <c r="B321" s="80">
        <v>230</v>
      </c>
      <c r="C321" s="80">
        <v>9</v>
      </c>
      <c r="D321" s="80">
        <v>14</v>
      </c>
      <c r="E321" s="80">
        <v>2012</v>
      </c>
      <c r="F321" s="80" t="s">
        <v>88</v>
      </c>
      <c r="G321" s="80" t="s">
        <v>1995</v>
      </c>
      <c r="H321" s="80" t="s">
        <v>1996</v>
      </c>
      <c r="I321" s="177"/>
      <c r="J321" s="81">
        <v>59.082099325622607</v>
      </c>
      <c r="K321" s="81">
        <v>10.63007022782511</v>
      </c>
      <c r="L321" s="81">
        <v>76.920050772128093</v>
      </c>
      <c r="M321" s="81">
        <v>194.91245687852148</v>
      </c>
      <c r="N321" s="81">
        <v>153.87554100483601</v>
      </c>
      <c r="O321" s="81">
        <v>122.52811562768824</v>
      </c>
      <c r="P321" s="81">
        <v>131.11382897544402</v>
      </c>
      <c r="Q321" s="81">
        <v>7.9731553454951163</v>
      </c>
      <c r="R321" s="81">
        <v>0.83714800668517997</v>
      </c>
      <c r="S321" s="81">
        <v>10.229265815265496</v>
      </c>
      <c r="T321" s="82"/>
      <c r="U321" s="81">
        <v>7055437</v>
      </c>
      <c r="V321" s="81">
        <v>3424</v>
      </c>
      <c r="W321" s="81">
        <v>1498</v>
      </c>
      <c r="X321" s="81">
        <v>35693</v>
      </c>
      <c r="Y321" s="81">
        <v>49047</v>
      </c>
      <c r="Z321" s="81">
        <v>64085</v>
      </c>
      <c r="AA321" s="81">
        <v>26346</v>
      </c>
      <c r="AB321" s="81">
        <v>104570</v>
      </c>
      <c r="AC321" s="81">
        <v>142168</v>
      </c>
      <c r="AD321" s="81">
        <v>10.229265815265496</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29.789000000000001</v>
      </c>
      <c r="BJ321" s="81">
        <v>0</v>
      </c>
      <c r="BK321" s="81">
        <v>12.007</v>
      </c>
      <c r="BL321" s="81">
        <v>0</v>
      </c>
      <c r="BM321" s="82"/>
      <c r="BN321" s="81">
        <v>0</v>
      </c>
      <c r="BO321" s="81">
        <v>0</v>
      </c>
      <c r="BP321" s="81">
        <v>2</v>
      </c>
      <c r="BQ321" s="81">
        <v>0</v>
      </c>
      <c r="BR321" s="81">
        <v>2</v>
      </c>
      <c r="BS321" s="81">
        <v>0</v>
      </c>
      <c r="BT321"/>
      <c r="BU321" s="80">
        <v>41.76</v>
      </c>
      <c r="BV321" s="80">
        <v>0</v>
      </c>
      <c r="BW321" s="80">
        <v>0</v>
      </c>
      <c r="BX321" s="80">
        <v>0</v>
      </c>
      <c r="BY321" s="80">
        <v>3.5999999999999997E-2</v>
      </c>
      <c r="BZ321" s="80">
        <v>0</v>
      </c>
      <c r="CA321" s="80">
        <v>0</v>
      </c>
      <c r="CB321" s="80">
        <v>0</v>
      </c>
      <c r="CC321" s="80">
        <v>0</v>
      </c>
    </row>
    <row r="322" spans="1:81">
      <c r="A322" s="80" t="s">
        <v>2005</v>
      </c>
      <c r="B322" s="80">
        <v>231</v>
      </c>
      <c r="C322" s="80">
        <v>10</v>
      </c>
      <c r="D322" s="80">
        <v>14</v>
      </c>
      <c r="E322" s="80">
        <v>2013</v>
      </c>
      <c r="F322" s="80" t="s">
        <v>89</v>
      </c>
      <c r="G322" s="80" t="s">
        <v>1995</v>
      </c>
      <c r="H322" s="80" t="s">
        <v>1996</v>
      </c>
      <c r="I322" s="177"/>
      <c r="J322" s="81">
        <v>67.406173193716725</v>
      </c>
      <c r="K322" s="81">
        <v>9.3603747327831996</v>
      </c>
      <c r="L322" s="81">
        <v>70.403638195361964</v>
      </c>
      <c r="M322" s="81">
        <v>195.22866193557815</v>
      </c>
      <c r="N322" s="81">
        <v>167.56559241996345</v>
      </c>
      <c r="O322" s="81">
        <v>119.10504904984565</v>
      </c>
      <c r="P322" s="81">
        <v>130.07927049157354</v>
      </c>
      <c r="Q322" s="81">
        <v>8.1693578641252902</v>
      </c>
      <c r="R322" s="81">
        <v>0.84810559908262739</v>
      </c>
      <c r="S322" s="81">
        <v>9.7944234967418922</v>
      </c>
      <c r="T322" s="82"/>
      <c r="U322" s="81">
        <v>7233770</v>
      </c>
      <c r="V322" s="81">
        <v>3424</v>
      </c>
      <c r="W322" s="81">
        <v>1498</v>
      </c>
      <c r="X322" s="81">
        <v>35693</v>
      </c>
      <c r="Y322" s="81">
        <v>49770</v>
      </c>
      <c r="Z322" s="81">
        <v>65076</v>
      </c>
      <c r="AA322" s="81">
        <v>26040</v>
      </c>
      <c r="AB322" s="81">
        <v>105607</v>
      </c>
      <c r="AC322" s="81">
        <v>140592</v>
      </c>
      <c r="AD322" s="81">
        <v>9.7944234967418922</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32.776000000000003</v>
      </c>
      <c r="BJ322" s="81">
        <v>0</v>
      </c>
      <c r="BK322" s="81">
        <v>13.09</v>
      </c>
      <c r="BL322" s="81">
        <v>0</v>
      </c>
      <c r="BM322" s="82"/>
      <c r="BN322" s="81">
        <v>0</v>
      </c>
      <c r="BO322" s="81">
        <v>0</v>
      </c>
      <c r="BP322" s="81">
        <v>2</v>
      </c>
      <c r="BQ322" s="81">
        <v>0</v>
      </c>
      <c r="BR322" s="81">
        <v>2</v>
      </c>
      <c r="BS322" s="81">
        <v>0</v>
      </c>
      <c r="BT322"/>
      <c r="BU322" s="80">
        <v>45.866</v>
      </c>
      <c r="BV322" s="80">
        <v>0</v>
      </c>
      <c r="BW322" s="80">
        <v>0</v>
      </c>
      <c r="BX322" s="80">
        <v>0</v>
      </c>
      <c r="BY322" s="80">
        <v>0</v>
      </c>
      <c r="BZ322" s="80">
        <v>0</v>
      </c>
      <c r="CA322" s="80">
        <v>0</v>
      </c>
      <c r="CB322" s="80">
        <v>0</v>
      </c>
      <c r="CC322" s="80">
        <v>0</v>
      </c>
    </row>
    <row r="323" spans="1:81">
      <c r="A323" s="80" t="s">
        <v>2006</v>
      </c>
      <c r="B323" s="80">
        <v>232</v>
      </c>
      <c r="C323" s="80">
        <v>11</v>
      </c>
      <c r="D323" s="80">
        <v>14</v>
      </c>
      <c r="E323" s="80">
        <v>2014</v>
      </c>
      <c r="F323" s="80" t="s">
        <v>90</v>
      </c>
      <c r="G323" s="80" t="s">
        <v>1995</v>
      </c>
      <c r="H323" s="80" t="s">
        <v>1996</v>
      </c>
      <c r="I323" s="177"/>
      <c r="J323" s="81">
        <v>62.26831951944002</v>
      </c>
      <c r="K323" s="81">
        <v>9.7599274488193881</v>
      </c>
      <c r="L323" s="81">
        <v>74.419856737906443</v>
      </c>
      <c r="M323" s="81">
        <v>188.73141385972107</v>
      </c>
      <c r="N323" s="81">
        <v>161.44989402080139</v>
      </c>
      <c r="O323" s="81">
        <v>114.92261549910141</v>
      </c>
      <c r="P323" s="81">
        <v>129.31971914689532</v>
      </c>
      <c r="Q323" s="81">
        <v>7.8163093570353137</v>
      </c>
      <c r="R323" s="81">
        <v>0.71431724880159875</v>
      </c>
      <c r="S323" s="81">
        <v>9.5402445207979891</v>
      </c>
      <c r="T323" s="82"/>
      <c r="U323" s="81">
        <v>7758600</v>
      </c>
      <c r="V323" s="81">
        <v>3117</v>
      </c>
      <c r="W323" s="81">
        <v>1593</v>
      </c>
      <c r="X323" s="81">
        <v>37174</v>
      </c>
      <c r="Y323" s="81">
        <v>50033</v>
      </c>
      <c r="Z323" s="81">
        <v>66132</v>
      </c>
      <c r="AA323" s="81">
        <v>25754</v>
      </c>
      <c r="AB323" s="81">
        <v>105313</v>
      </c>
      <c r="AC323" s="81">
        <v>118786</v>
      </c>
      <c r="AD323" s="81">
        <v>9.5402445207979891</v>
      </c>
      <c r="AE323" s="82"/>
      <c r="AF323" s="81">
        <v>74803097.420013353</v>
      </c>
      <c r="AG323" s="81">
        <v>7969510.505836796</v>
      </c>
      <c r="AH323" s="81">
        <v>15661207.441040484</v>
      </c>
      <c r="AI323" s="81">
        <v>220181341.94126076</v>
      </c>
      <c r="AJ323" s="81">
        <v>223383766.64920583</v>
      </c>
      <c r="AK323" s="81">
        <v>0</v>
      </c>
      <c r="AL323" s="81">
        <v>0</v>
      </c>
      <c r="AM323" s="81">
        <v>14457901.185202125</v>
      </c>
      <c r="AN323" s="81">
        <v>0</v>
      </c>
      <c r="AO323" s="81">
        <v>0</v>
      </c>
      <c r="AP323" s="82"/>
      <c r="AQ323" s="81">
        <v>2505</v>
      </c>
      <c r="AR323" s="81">
        <v>1242</v>
      </c>
      <c r="AS323" s="81">
        <v>1</v>
      </c>
      <c r="AT323" s="81">
        <v>2</v>
      </c>
      <c r="AU323" s="81">
        <v>0</v>
      </c>
      <c r="AV323" s="81">
        <v>1</v>
      </c>
      <c r="AW323" s="81" t="s">
        <v>564</v>
      </c>
      <c r="AX323" s="82"/>
      <c r="AY323" s="81">
        <v>11999.579</v>
      </c>
      <c r="AZ323" s="81">
        <v>79128.5</v>
      </c>
      <c r="BA323" s="81">
        <v>20800</v>
      </c>
      <c r="BB323" s="81">
        <v>1260</v>
      </c>
      <c r="BC323" s="81">
        <v>0</v>
      </c>
      <c r="BD323" s="81">
        <v>1000</v>
      </c>
      <c r="BE323" s="81" t="s">
        <v>564</v>
      </c>
      <c r="BF323" s="82"/>
      <c r="BG323" s="81">
        <v>0</v>
      </c>
      <c r="BH323" s="81">
        <v>0</v>
      </c>
      <c r="BI323" s="81">
        <v>34.506999999999998</v>
      </c>
      <c r="BJ323" s="81">
        <v>0</v>
      </c>
      <c r="BK323" s="81">
        <v>12.117000000000001</v>
      </c>
      <c r="BL323" s="81">
        <v>0</v>
      </c>
      <c r="BM323" s="82"/>
      <c r="BN323" s="81">
        <v>0</v>
      </c>
      <c r="BO323" s="81">
        <v>0</v>
      </c>
      <c r="BP323" s="81">
        <v>2</v>
      </c>
      <c r="BQ323" s="81">
        <v>0</v>
      </c>
      <c r="BR323" s="81">
        <v>2</v>
      </c>
      <c r="BS323" s="81">
        <v>0</v>
      </c>
      <c r="BT323"/>
      <c r="BU323" s="80">
        <v>46.624000000000002</v>
      </c>
      <c r="BV323" s="80">
        <v>0</v>
      </c>
      <c r="BW323" s="80">
        <v>0</v>
      </c>
      <c r="BX323" s="80">
        <v>0</v>
      </c>
      <c r="BY323" s="80">
        <v>0</v>
      </c>
      <c r="BZ323" s="80">
        <v>0</v>
      </c>
      <c r="CA323" s="80">
        <v>0</v>
      </c>
      <c r="CB323" s="80">
        <v>0</v>
      </c>
      <c r="CC323" s="80">
        <v>0</v>
      </c>
    </row>
    <row r="324" spans="1:81">
      <c r="A324" s="80" t="s">
        <v>2007</v>
      </c>
      <c r="B324" s="80">
        <v>233</v>
      </c>
      <c r="C324" s="80">
        <v>12</v>
      </c>
      <c r="D324" s="80">
        <v>14</v>
      </c>
      <c r="E324" s="80">
        <v>2015</v>
      </c>
      <c r="F324" s="80" t="s">
        <v>91</v>
      </c>
      <c r="G324" s="80" t="s">
        <v>1995</v>
      </c>
      <c r="H324" s="80" t="s">
        <v>1996</v>
      </c>
      <c r="I324" s="177"/>
      <c r="J324" s="81">
        <v>70.305389758349037</v>
      </c>
      <c r="K324" s="81">
        <v>8.1608398339920942</v>
      </c>
      <c r="L324" s="81">
        <v>79.915336005928822</v>
      </c>
      <c r="M324" s="81">
        <v>188.90639738273941</v>
      </c>
      <c r="N324" s="81">
        <v>141.22952102270531</v>
      </c>
      <c r="O324" s="81">
        <v>114.77086481124347</v>
      </c>
      <c r="P324" s="81">
        <v>128.05458959301924</v>
      </c>
      <c r="Q324" s="81">
        <v>7.6253315035419931</v>
      </c>
      <c r="R324" s="81">
        <v>0.6952075720636619</v>
      </c>
      <c r="S324" s="81">
        <v>14.463346978676714</v>
      </c>
      <c r="T324" s="82"/>
      <c r="U324" s="81">
        <v>10066573</v>
      </c>
      <c r="V324" s="81">
        <v>3117</v>
      </c>
      <c r="W324" s="81">
        <v>1593</v>
      </c>
      <c r="X324" s="81">
        <v>37174</v>
      </c>
      <c r="Y324" s="81">
        <v>50158</v>
      </c>
      <c r="Z324" s="81">
        <v>66681</v>
      </c>
      <c r="AA324" s="81">
        <v>25482</v>
      </c>
      <c r="AB324" s="81">
        <v>104949</v>
      </c>
      <c r="AC324" s="81">
        <v>119091</v>
      </c>
      <c r="AD324" s="81">
        <v>14.463346978676714</v>
      </c>
      <c r="AE324" s="82"/>
      <c r="AF324" s="81">
        <v>95154637.675156638</v>
      </c>
      <c r="AG324" s="81">
        <v>7004879.3753429893</v>
      </c>
      <c r="AH324" s="81">
        <v>13364909.757970711</v>
      </c>
      <c r="AI324" s="81">
        <v>228341341.824269</v>
      </c>
      <c r="AJ324" s="81">
        <v>206997640.33726293</v>
      </c>
      <c r="AK324" s="81">
        <v>0</v>
      </c>
      <c r="AL324" s="81">
        <v>0</v>
      </c>
      <c r="AM324" s="81">
        <v>14382820.205502912</v>
      </c>
      <c r="AN324" s="81">
        <v>0</v>
      </c>
      <c r="AO324" s="81">
        <v>0</v>
      </c>
      <c r="AP324" s="82"/>
      <c r="AQ324" s="81">
        <v>2720</v>
      </c>
      <c r="AR324" s="81">
        <v>1532</v>
      </c>
      <c r="AS324" s="81">
        <v>1</v>
      </c>
      <c r="AT324" s="81">
        <v>2</v>
      </c>
      <c r="AU324" s="81">
        <v>0</v>
      </c>
      <c r="AV324" s="81">
        <v>1</v>
      </c>
      <c r="AW324" s="81" t="s">
        <v>564</v>
      </c>
      <c r="AX324" s="82"/>
      <c r="AY324" s="81">
        <v>13462.439</v>
      </c>
      <c r="AZ324" s="81">
        <v>106272.5</v>
      </c>
      <c r="BA324" s="81">
        <v>20800</v>
      </c>
      <c r="BB324" s="81">
        <v>1260</v>
      </c>
      <c r="BC324" s="81">
        <v>0</v>
      </c>
      <c r="BD324" s="81">
        <v>1000</v>
      </c>
      <c r="BE324" s="81" t="s">
        <v>564</v>
      </c>
      <c r="BF324" s="82"/>
      <c r="BG324" s="81">
        <v>0</v>
      </c>
      <c r="BH324" s="81">
        <v>0</v>
      </c>
      <c r="BI324" s="81">
        <v>31.725999999999999</v>
      </c>
      <c r="BJ324" s="81">
        <v>0</v>
      </c>
      <c r="BK324" s="81">
        <v>10.814</v>
      </c>
      <c r="BL324" s="81">
        <v>0</v>
      </c>
      <c r="BM324" s="82"/>
      <c r="BN324" s="81">
        <v>0</v>
      </c>
      <c r="BO324" s="81">
        <v>0</v>
      </c>
      <c r="BP324" s="81">
        <v>2</v>
      </c>
      <c r="BQ324" s="81">
        <v>0</v>
      </c>
      <c r="BR324" s="81">
        <v>2</v>
      </c>
      <c r="BS324" s="81">
        <v>0</v>
      </c>
      <c r="BT324"/>
      <c r="BU324" s="80">
        <v>42.54</v>
      </c>
      <c r="BV324" s="80">
        <v>0</v>
      </c>
      <c r="BW324" s="80">
        <v>0</v>
      </c>
      <c r="BX324" s="80">
        <v>0</v>
      </c>
      <c r="BY324" s="80">
        <v>0</v>
      </c>
      <c r="BZ324" s="80">
        <v>0</v>
      </c>
      <c r="CA324" s="80">
        <v>0</v>
      </c>
      <c r="CB324" s="80">
        <v>0</v>
      </c>
      <c r="CC324" s="80">
        <v>0</v>
      </c>
    </row>
    <row r="325" spans="1:81">
      <c r="A325" s="80" t="s">
        <v>2008</v>
      </c>
      <c r="B325" s="80">
        <v>234</v>
      </c>
      <c r="C325" s="80">
        <v>13</v>
      </c>
      <c r="D325" s="80">
        <v>14</v>
      </c>
      <c r="E325" s="80">
        <v>2016</v>
      </c>
      <c r="F325" s="80" t="s">
        <v>92</v>
      </c>
      <c r="G325" s="80" t="s">
        <v>1995</v>
      </c>
      <c r="H325" s="80" t="s">
        <v>1996</v>
      </c>
      <c r="I325" s="177"/>
      <c r="J325" s="81">
        <v>61.78331719171986</v>
      </c>
      <c r="K325" s="81">
        <v>7.8946112357795784</v>
      </c>
      <c r="L325" s="81">
        <v>70.552087682013138</v>
      </c>
      <c r="M325" s="81">
        <v>146.80935770846293</v>
      </c>
      <c r="N325" s="81">
        <v>130.69171895456341</v>
      </c>
      <c r="O325" s="81">
        <v>114.26300289853768</v>
      </c>
      <c r="P325" s="81">
        <v>125.93807253085382</v>
      </c>
      <c r="Q325" s="81">
        <v>7.3916417146391815</v>
      </c>
      <c r="R325" s="81">
        <v>0.7242440546393446</v>
      </c>
      <c r="S325" s="81">
        <v>12.590834752772832</v>
      </c>
      <c r="T325" s="82"/>
      <c r="U325" s="81">
        <v>9482323</v>
      </c>
      <c r="V325" s="81">
        <v>3117</v>
      </c>
      <c r="W325" s="81">
        <v>1593</v>
      </c>
      <c r="X325" s="81">
        <v>37174</v>
      </c>
      <c r="Y325" s="81">
        <v>50492</v>
      </c>
      <c r="Z325" s="81">
        <v>67202</v>
      </c>
      <c r="AA325" s="81">
        <v>25920</v>
      </c>
      <c r="AB325" s="81">
        <v>104650</v>
      </c>
      <c r="AC325" s="81">
        <v>123693.75545049871</v>
      </c>
      <c r="AD325" s="81">
        <v>12.59083475277283</v>
      </c>
      <c r="AE325" s="82"/>
      <c r="AF325" s="81">
        <v>86226200.531432018</v>
      </c>
      <c r="AG325" s="81">
        <v>6750401.0953007163</v>
      </c>
      <c r="AH325" s="81">
        <v>11263086.885463569</v>
      </c>
      <c r="AI325" s="81">
        <v>229823670.2221933</v>
      </c>
      <c r="AJ325" s="81">
        <v>211947816.93376851</v>
      </c>
      <c r="AK325" s="81">
        <v>0</v>
      </c>
      <c r="AL325" s="81">
        <v>0</v>
      </c>
      <c r="AM325" s="81">
        <v>14352985.71495875</v>
      </c>
      <c r="AN325" s="81">
        <v>0</v>
      </c>
      <c r="AO325" s="81">
        <v>0</v>
      </c>
      <c r="AP325" s="82"/>
      <c r="AQ325" s="81">
        <v>2921</v>
      </c>
      <c r="AR325" s="81">
        <v>1758</v>
      </c>
      <c r="AS325" s="81">
        <v>1</v>
      </c>
      <c r="AT325" s="81">
        <v>2</v>
      </c>
      <c r="AU325" s="81">
        <v>0</v>
      </c>
      <c r="AV325" s="81">
        <v>1</v>
      </c>
      <c r="AW325" s="81" t="s">
        <v>564</v>
      </c>
      <c r="AX325" s="82"/>
      <c r="AY325" s="81">
        <v>14826.239</v>
      </c>
      <c r="AZ325" s="81">
        <v>131018.1</v>
      </c>
      <c r="BA325" s="81">
        <v>20800</v>
      </c>
      <c r="BB325" s="81">
        <v>1260</v>
      </c>
      <c r="BC325" s="81">
        <v>0</v>
      </c>
      <c r="BD325" s="81">
        <v>1000</v>
      </c>
      <c r="BE325" s="81" t="s">
        <v>564</v>
      </c>
      <c r="BF325" s="82"/>
      <c r="BG325" s="81">
        <v>0</v>
      </c>
      <c r="BH325" s="81">
        <v>0</v>
      </c>
      <c r="BI325" s="81">
        <v>35.618000000000002</v>
      </c>
      <c r="BJ325" s="81">
        <v>0</v>
      </c>
      <c r="BK325" s="81">
        <v>14.109</v>
      </c>
      <c r="BL325" s="81">
        <v>0</v>
      </c>
      <c r="BM325" s="82"/>
      <c r="BN325" s="81">
        <v>0</v>
      </c>
      <c r="BO325" s="81">
        <v>0</v>
      </c>
      <c r="BP325" s="81">
        <v>3</v>
      </c>
      <c r="BQ325" s="81">
        <v>0</v>
      </c>
      <c r="BR325" s="81">
        <v>3</v>
      </c>
      <c r="BS325" s="81">
        <v>0</v>
      </c>
      <c r="BT325"/>
      <c r="BU325" s="80">
        <v>49.726999999999997</v>
      </c>
      <c r="BV325" s="80">
        <v>0</v>
      </c>
      <c r="BW325" s="80">
        <v>0</v>
      </c>
      <c r="BX325" s="80">
        <v>0</v>
      </c>
      <c r="BY325" s="80">
        <v>0</v>
      </c>
      <c r="BZ325" s="80">
        <v>0</v>
      </c>
      <c r="CA325" s="80">
        <v>0</v>
      </c>
      <c r="CB325" s="80">
        <v>0</v>
      </c>
      <c r="CC325" s="80">
        <v>0</v>
      </c>
    </row>
    <row r="326" spans="1:81">
      <c r="A326" s="80" t="s">
        <v>2009</v>
      </c>
      <c r="B326" s="80">
        <v>235</v>
      </c>
      <c r="C326" s="80">
        <v>14</v>
      </c>
      <c r="D326" s="80">
        <v>14</v>
      </c>
      <c r="E326" s="80">
        <v>2017</v>
      </c>
      <c r="F326" s="80" t="s">
        <v>71</v>
      </c>
      <c r="G326" s="80" t="s">
        <v>1995</v>
      </c>
      <c r="H326" s="80" t="s">
        <v>1996</v>
      </c>
      <c r="I326" s="177"/>
      <c r="J326" s="81">
        <v>57.553908017348128</v>
      </c>
      <c r="K326" s="81">
        <v>8.1906624809978457</v>
      </c>
      <c r="L326" s="81">
        <v>64.37510890069305</v>
      </c>
      <c r="M326" s="81">
        <v>132.97119772479061</v>
      </c>
      <c r="N326" s="81">
        <v>135.6163707168011</v>
      </c>
      <c r="O326" s="81">
        <v>113.68970922845655</v>
      </c>
      <c r="P326" s="81">
        <v>124.90373057261719</v>
      </c>
      <c r="Q326" s="81">
        <v>7.1292910730345049</v>
      </c>
      <c r="R326" s="81">
        <v>0.59551958989053888</v>
      </c>
      <c r="S326" s="81">
        <v>15.651822510830083</v>
      </c>
      <c r="T326" s="82"/>
      <c r="U326" s="81">
        <v>10184442</v>
      </c>
      <c r="V326" s="81">
        <v>3117</v>
      </c>
      <c r="W326" s="81">
        <v>1593</v>
      </c>
      <c r="X326" s="81">
        <v>37174</v>
      </c>
      <c r="Y326" s="81">
        <v>50804</v>
      </c>
      <c r="Z326" s="81">
        <v>67974</v>
      </c>
      <c r="AA326" s="81">
        <v>25871</v>
      </c>
      <c r="AB326" s="81">
        <v>104381</v>
      </c>
      <c r="AC326" s="81">
        <v>103727</v>
      </c>
      <c r="AD326" s="81">
        <v>15.65182251083008</v>
      </c>
      <c r="AE326" s="82"/>
      <c r="AF326" s="81">
        <v>86154712.361632138</v>
      </c>
      <c r="AG326" s="81">
        <v>7019599.4211148825</v>
      </c>
      <c r="AH326" s="81">
        <v>13246721.145508479</v>
      </c>
      <c r="AI326" s="81">
        <v>219634676.18664619</v>
      </c>
      <c r="AJ326" s="81">
        <v>238485742.30803019</v>
      </c>
      <c r="AK326" s="81">
        <v>0</v>
      </c>
      <c r="AL326" s="81">
        <v>0</v>
      </c>
      <c r="AM326" s="81">
        <v>14338492.52835346</v>
      </c>
      <c r="AN326" s="81">
        <v>0</v>
      </c>
      <c r="AO326" s="81">
        <v>0</v>
      </c>
      <c r="AP326" s="82"/>
      <c r="AQ326" s="81">
        <v>3178</v>
      </c>
      <c r="AR326" s="81">
        <v>1934</v>
      </c>
      <c r="AS326" s="81">
        <v>1</v>
      </c>
      <c r="AT326" s="81">
        <v>2</v>
      </c>
      <c r="AU326" s="81">
        <v>0</v>
      </c>
      <c r="AV326" s="81">
        <v>1</v>
      </c>
      <c r="AW326" s="81" t="s">
        <v>564</v>
      </c>
      <c r="AX326" s="82"/>
      <c r="AY326" s="81">
        <v>16385.638999999999</v>
      </c>
      <c r="AZ326" s="81">
        <v>139249.29999999981</v>
      </c>
      <c r="BA326" s="81">
        <v>20800</v>
      </c>
      <c r="BB326" s="81">
        <v>1260</v>
      </c>
      <c r="BC326" s="81">
        <v>0</v>
      </c>
      <c r="BD326" s="81">
        <v>1000</v>
      </c>
      <c r="BE326" s="81" t="s">
        <v>564</v>
      </c>
      <c r="BF326" s="82"/>
      <c r="BG326" s="81">
        <v>0</v>
      </c>
      <c r="BH326" s="81">
        <v>0</v>
      </c>
      <c r="BI326" s="81">
        <v>35.322000000000003</v>
      </c>
      <c r="BJ326" s="81">
        <v>0</v>
      </c>
      <c r="BK326" s="81">
        <v>11.699000000000002</v>
      </c>
      <c r="BL326" s="81">
        <v>0</v>
      </c>
      <c r="BM326" s="82"/>
      <c r="BN326" s="81">
        <v>0</v>
      </c>
      <c r="BO326" s="81">
        <v>0</v>
      </c>
      <c r="BP326" s="81">
        <v>3</v>
      </c>
      <c r="BQ326" s="81">
        <v>0</v>
      </c>
      <c r="BR326" s="81">
        <v>3</v>
      </c>
      <c r="BS326" s="81">
        <v>0</v>
      </c>
      <c r="BT326"/>
      <c r="BU326" s="80">
        <v>47.021000000000001</v>
      </c>
      <c r="BV326" s="80">
        <v>0</v>
      </c>
      <c r="BW326" s="80">
        <v>0</v>
      </c>
      <c r="BX326" s="80">
        <v>0</v>
      </c>
      <c r="BY326" s="80">
        <v>0</v>
      </c>
      <c r="BZ326" s="80">
        <v>0</v>
      </c>
      <c r="CA326" s="80">
        <v>0</v>
      </c>
      <c r="CB326" s="80">
        <v>0</v>
      </c>
      <c r="CC326" s="80">
        <v>0</v>
      </c>
    </row>
    <row r="327" spans="1:81">
      <c r="A327" s="80" t="s">
        <v>2010</v>
      </c>
      <c r="B327" s="80">
        <v>236</v>
      </c>
      <c r="C327" s="80">
        <v>15</v>
      </c>
      <c r="D327" s="80">
        <v>14</v>
      </c>
      <c r="E327" s="80">
        <v>2018</v>
      </c>
      <c r="F327" s="80" t="s">
        <v>93</v>
      </c>
      <c r="G327" s="80" t="s">
        <v>1995</v>
      </c>
      <c r="H327" s="80" t="s">
        <v>1996</v>
      </c>
      <c r="I327" s="177"/>
      <c r="J327" s="81">
        <v>43.033680175615288</v>
      </c>
      <c r="K327" s="81">
        <v>7.1126301195933728</v>
      </c>
      <c r="L327" s="81">
        <v>57.238142735788109</v>
      </c>
      <c r="M327" s="81">
        <v>118.8698873511255</v>
      </c>
      <c r="N327" s="81">
        <v>95.97988140352372</v>
      </c>
      <c r="O327" s="81">
        <v>112.04114138821726</v>
      </c>
      <c r="P327" s="81">
        <v>123.77034655060865</v>
      </c>
      <c r="Q327" s="81">
        <v>6.5702425615883788</v>
      </c>
      <c r="R327" s="81">
        <v>0.57499189954665109</v>
      </c>
      <c r="S327" s="81">
        <v>12.916080174322241</v>
      </c>
      <c r="T327" s="82"/>
      <c r="U327" s="81">
        <v>8869250</v>
      </c>
      <c r="V327" s="81">
        <v>3117</v>
      </c>
      <c r="W327" s="81">
        <v>1593</v>
      </c>
      <c r="X327" s="81">
        <v>37174</v>
      </c>
      <c r="Y327" s="81">
        <v>50893</v>
      </c>
      <c r="Z327" s="81">
        <v>68271</v>
      </c>
      <c r="AA327" s="81">
        <v>25894</v>
      </c>
      <c r="AB327" s="81">
        <v>103665</v>
      </c>
      <c r="AC327" s="81">
        <v>99759.000000000015</v>
      </c>
      <c r="AD327" s="81">
        <v>12.916080174322239</v>
      </c>
      <c r="AE327" s="82"/>
      <c r="AF327" s="81">
        <v>76485424.499872297</v>
      </c>
      <c r="AG327" s="81">
        <v>6435288.7582220314</v>
      </c>
      <c r="AH327" s="81">
        <v>11757031.348650539</v>
      </c>
      <c r="AI327" s="81">
        <v>210212128.8639088</v>
      </c>
      <c r="AJ327" s="81">
        <v>227931660.82971159</v>
      </c>
      <c r="AK327" s="81">
        <v>0</v>
      </c>
      <c r="AL327" s="81">
        <v>0</v>
      </c>
      <c r="AM327" s="81">
        <v>14269602.391923079</v>
      </c>
      <c r="AN327" s="81">
        <v>0</v>
      </c>
      <c r="AO327" s="81">
        <v>0</v>
      </c>
      <c r="AP327" s="82"/>
      <c r="AQ327" s="81">
        <v>3435</v>
      </c>
      <c r="AR327" s="81">
        <v>2071</v>
      </c>
      <c r="AS327" s="81">
        <v>1</v>
      </c>
      <c r="AT327" s="81">
        <v>2</v>
      </c>
      <c r="AU327" s="81">
        <v>0</v>
      </c>
      <c r="AV327" s="81">
        <v>1</v>
      </c>
      <c r="AW327" s="81" t="s">
        <v>564</v>
      </c>
      <c r="AX327" s="82"/>
      <c r="AY327" s="81">
        <v>17868.129000000001</v>
      </c>
      <c r="AZ327" s="81">
        <v>146648.5</v>
      </c>
      <c r="BA327" s="81">
        <v>20800</v>
      </c>
      <c r="BB327" s="81">
        <v>1260</v>
      </c>
      <c r="BC327" s="81">
        <v>0</v>
      </c>
      <c r="BD327" s="81">
        <v>1000</v>
      </c>
      <c r="BE327" s="81" t="s">
        <v>564</v>
      </c>
      <c r="BF327" s="82"/>
      <c r="BG327" s="81">
        <v>0</v>
      </c>
      <c r="BH327" s="81">
        <v>0</v>
      </c>
      <c r="BI327" s="81">
        <v>33.341000000000001</v>
      </c>
      <c r="BJ327" s="81">
        <v>0</v>
      </c>
      <c r="BK327" s="81">
        <v>8.8659999999999997</v>
      </c>
      <c r="BL327" s="81">
        <v>0</v>
      </c>
      <c r="BM327" s="82"/>
      <c r="BN327" s="81">
        <v>0</v>
      </c>
      <c r="BO327" s="81">
        <v>0</v>
      </c>
      <c r="BP327" s="81">
        <v>3</v>
      </c>
      <c r="BQ327" s="81">
        <v>0</v>
      </c>
      <c r="BR327" s="81">
        <v>2</v>
      </c>
      <c r="BS327" s="81">
        <v>0</v>
      </c>
      <c r="BT327"/>
      <c r="BU327" s="80">
        <v>42.207000000000001</v>
      </c>
      <c r="BV327" s="80">
        <v>0</v>
      </c>
      <c r="BW327" s="80">
        <v>0</v>
      </c>
      <c r="BX327" s="80">
        <v>0</v>
      </c>
      <c r="BY327" s="80">
        <v>0</v>
      </c>
      <c r="BZ327" s="80">
        <v>0</v>
      </c>
      <c r="CA327" s="80">
        <v>0</v>
      </c>
      <c r="CB327" s="80">
        <v>0</v>
      </c>
      <c r="CC327" s="80">
        <v>0</v>
      </c>
    </row>
    <row r="328" spans="1:81">
      <c r="A328" s="80" t="s">
        <v>2011</v>
      </c>
      <c r="B328" s="80">
        <v>237</v>
      </c>
      <c r="C328" s="80">
        <v>16</v>
      </c>
      <c r="D328" s="80">
        <v>14</v>
      </c>
      <c r="E328" s="80">
        <v>2019</v>
      </c>
      <c r="F328" s="80" t="s">
        <v>73</v>
      </c>
      <c r="G328" s="80" t="s">
        <v>1995</v>
      </c>
      <c r="H328" s="80" t="s">
        <v>1996</v>
      </c>
      <c r="I328" s="177"/>
      <c r="J328" s="81">
        <v>42.116581465033974</v>
      </c>
      <c r="K328" s="81">
        <v>6.7965743884443794</v>
      </c>
      <c r="L328" s="81">
        <v>58.462514100020805</v>
      </c>
      <c r="M328" s="81">
        <v>128.35117963234606</v>
      </c>
      <c r="N328" s="81">
        <v>105.61407041079967</v>
      </c>
      <c r="O328" s="81">
        <v>109.54871163593808</v>
      </c>
      <c r="P328" s="81">
        <v>121.09173753452428</v>
      </c>
      <c r="Q328" s="81">
        <v>6.3482917631014404</v>
      </c>
      <c r="R328" s="81">
        <v>0.52162318557778942</v>
      </c>
      <c r="S328" s="81">
        <v>13.632526584592449</v>
      </c>
      <c r="T328" s="82"/>
      <c r="U328" s="81">
        <v>8154987</v>
      </c>
      <c r="V328" s="81">
        <v>3117</v>
      </c>
      <c r="W328" s="81">
        <v>1593</v>
      </c>
      <c r="X328" s="81">
        <v>37174</v>
      </c>
      <c r="Y328" s="81">
        <v>50873</v>
      </c>
      <c r="Z328" s="81">
        <v>68585</v>
      </c>
      <c r="AA328" s="81">
        <v>25144</v>
      </c>
      <c r="AB328" s="81">
        <v>102875</v>
      </c>
      <c r="AC328" s="81">
        <v>91982</v>
      </c>
      <c r="AD328" s="81">
        <v>13.632526584592449</v>
      </c>
      <c r="AE328" s="82"/>
      <c r="AF328" s="81">
        <v>73065215.891484559</v>
      </c>
      <c r="AG328" s="81">
        <v>6274705.2083955929</v>
      </c>
      <c r="AH328" s="81">
        <v>13599281.513917379</v>
      </c>
      <c r="AI328" s="81">
        <v>212377473.9368667</v>
      </c>
      <c r="AJ328" s="81">
        <v>229826369.45215631</v>
      </c>
      <c r="AK328" s="81">
        <v>0</v>
      </c>
      <c r="AL328" s="81">
        <v>0</v>
      </c>
      <c r="AM328" s="81">
        <v>14010800.557414634</v>
      </c>
      <c r="AN328" s="81">
        <v>0</v>
      </c>
      <c r="AO328" s="81">
        <v>0</v>
      </c>
      <c r="AP328" s="82"/>
      <c r="AQ328" s="81">
        <v>3681</v>
      </c>
      <c r="AR328" s="81">
        <v>2261</v>
      </c>
      <c r="AS328" s="81">
        <v>1</v>
      </c>
      <c r="AT328" s="81">
        <v>2</v>
      </c>
      <c r="AU328" s="81">
        <v>0</v>
      </c>
      <c r="AV328" s="81">
        <v>1</v>
      </c>
      <c r="AW328" s="81" t="s">
        <v>564</v>
      </c>
      <c r="AX328" s="82"/>
      <c r="AY328" s="81">
        <v>19312.938999999958</v>
      </c>
      <c r="AZ328" s="81">
        <v>161089.1999999999</v>
      </c>
      <c r="BA328" s="81">
        <v>20800</v>
      </c>
      <c r="BB328" s="81">
        <v>1260</v>
      </c>
      <c r="BC328" s="81">
        <v>0</v>
      </c>
      <c r="BD328" s="81">
        <v>1000</v>
      </c>
      <c r="BE328" s="81" t="s">
        <v>564</v>
      </c>
      <c r="BF328" s="82"/>
      <c r="BG328" s="81">
        <v>0</v>
      </c>
      <c r="BH328" s="81">
        <v>0</v>
      </c>
      <c r="BI328" s="81">
        <v>24.536999999999999</v>
      </c>
      <c r="BJ328" s="81">
        <v>0</v>
      </c>
      <c r="BK328" s="81">
        <v>5.5330000000000004</v>
      </c>
      <c r="BL328" s="81">
        <v>0</v>
      </c>
      <c r="BM328" s="82"/>
      <c r="BN328" s="81">
        <v>0</v>
      </c>
      <c r="BO328" s="81">
        <v>0</v>
      </c>
      <c r="BP328" s="81">
        <v>3</v>
      </c>
      <c r="BQ328" s="81">
        <v>0</v>
      </c>
      <c r="BR328" s="81">
        <v>1</v>
      </c>
      <c r="BS328" s="81">
        <v>0</v>
      </c>
      <c r="BT328"/>
      <c r="BU328" s="80">
        <v>30.07</v>
      </c>
      <c r="BV328" s="80">
        <v>0</v>
      </c>
      <c r="BW328" s="80">
        <v>0</v>
      </c>
      <c r="BX328" s="80">
        <v>0</v>
      </c>
      <c r="BY328" s="80">
        <v>0</v>
      </c>
      <c r="BZ328" s="80">
        <v>0</v>
      </c>
      <c r="CA328" s="80">
        <v>0</v>
      </c>
      <c r="CB328" s="80">
        <v>0</v>
      </c>
      <c r="CC328" s="80">
        <v>0</v>
      </c>
    </row>
    <row r="329" spans="1:81">
      <c r="A329" s="80" t="s">
        <v>2012</v>
      </c>
      <c r="B329" s="80">
        <v>238</v>
      </c>
      <c r="C329" s="80">
        <v>17</v>
      </c>
      <c r="D329" s="80">
        <v>14</v>
      </c>
      <c r="E329" s="80">
        <v>2020</v>
      </c>
      <c r="F329" s="80" t="s">
        <v>218</v>
      </c>
      <c r="G329" s="174" t="s">
        <v>1995</v>
      </c>
      <c r="H329" s="80" t="s">
        <v>1996</v>
      </c>
      <c r="I329" s="177"/>
      <c r="J329" s="81">
        <v>46.29556125622603</v>
      </c>
      <c r="K329" s="81">
        <v>7.380274352212445</v>
      </c>
      <c r="L329" s="81">
        <v>69.791826965422644</v>
      </c>
      <c r="M329" s="81">
        <v>120.34117990045684</v>
      </c>
      <c r="N329" s="81">
        <v>103.35621628672106</v>
      </c>
      <c r="O329" s="81">
        <v>96.374813056100834</v>
      </c>
      <c r="P329" s="81">
        <v>114.70202862734398</v>
      </c>
      <c r="Q329" s="81">
        <v>6.0260360815346399</v>
      </c>
      <c r="R329" s="81">
        <v>0.69956800626932591</v>
      </c>
      <c r="S329" s="81">
        <v>14.019570500859871</v>
      </c>
      <c r="T329" s="82"/>
      <c r="U329" s="81">
        <v>9187008</v>
      </c>
      <c r="V329" s="81">
        <v>3002</v>
      </c>
      <c r="W329" s="81">
        <v>1660</v>
      </c>
      <c r="X329" s="81">
        <v>35630</v>
      </c>
      <c r="Y329" s="81">
        <v>51025</v>
      </c>
      <c r="Z329" s="81">
        <v>68867</v>
      </c>
      <c r="AA329" s="81">
        <v>25877</v>
      </c>
      <c r="AB329" s="81">
        <v>102200</v>
      </c>
      <c r="AC329" s="81">
        <v>124004</v>
      </c>
      <c r="AD329" s="81">
        <v>14.019570500859871</v>
      </c>
      <c r="AE329" s="82"/>
      <c r="AF329" s="81">
        <v>77657958.025520623</v>
      </c>
      <c r="AG329" s="81">
        <v>6332434.5872899927</v>
      </c>
      <c r="AH329" s="81">
        <v>18808864.463624027</v>
      </c>
      <c r="AI329" s="81">
        <v>191811431.64722979</v>
      </c>
      <c r="AJ329" s="81">
        <v>212577522.10047886</v>
      </c>
      <c r="AK329" s="81"/>
      <c r="AL329" s="81"/>
      <c r="AM329" s="81">
        <v>13338235.46568246</v>
      </c>
      <c r="AN329" s="81"/>
      <c r="AO329" s="81"/>
      <c r="AP329" s="82"/>
      <c r="AQ329" s="81">
        <v>3885</v>
      </c>
      <c r="AR329" s="81">
        <v>2450</v>
      </c>
      <c r="AS329" s="81">
        <v>1</v>
      </c>
      <c r="AT329" s="81">
        <v>2</v>
      </c>
      <c r="AU329" s="81">
        <v>0</v>
      </c>
      <c r="AV329" s="81">
        <v>1</v>
      </c>
      <c r="AW329" s="81">
        <v>1</v>
      </c>
      <c r="AX329" s="82"/>
      <c r="AY329" s="81">
        <v>20524.498999999931</v>
      </c>
      <c r="AZ329" s="81">
        <v>177623.70000000051</v>
      </c>
      <c r="BA329" s="81">
        <v>20800</v>
      </c>
      <c r="BB329" s="81">
        <v>1260</v>
      </c>
      <c r="BC329" s="81">
        <v>0</v>
      </c>
      <c r="BD329" s="81">
        <v>1000</v>
      </c>
      <c r="BE329" s="81">
        <v>20800</v>
      </c>
      <c r="BF329" s="82"/>
      <c r="BG329" s="81">
        <v>0</v>
      </c>
      <c r="BH329" s="81">
        <v>0</v>
      </c>
      <c r="BI329" s="81">
        <v>23.065000000000001</v>
      </c>
      <c r="BJ329" s="81">
        <v>0</v>
      </c>
      <c r="BK329" s="81">
        <v>8.3460000000000001</v>
      </c>
      <c r="BL329" s="81">
        <v>0</v>
      </c>
      <c r="BM329" s="82"/>
      <c r="BN329" s="81">
        <v>0</v>
      </c>
      <c r="BO329" s="81">
        <v>0</v>
      </c>
      <c r="BP329" s="81">
        <v>3</v>
      </c>
      <c r="BQ329" s="81">
        <v>0</v>
      </c>
      <c r="BR329" s="81">
        <v>2</v>
      </c>
      <c r="BS329" s="81">
        <v>0</v>
      </c>
      <c r="BT329"/>
      <c r="BU329" s="80">
        <v>31.411000000000001</v>
      </c>
      <c r="BV329" s="80">
        <v>0</v>
      </c>
      <c r="BW329" s="80">
        <v>0</v>
      </c>
      <c r="BX329" s="80">
        <v>0</v>
      </c>
      <c r="BY329" s="80">
        <v>0</v>
      </c>
      <c r="BZ329" s="80">
        <v>0</v>
      </c>
      <c r="CA329" s="80">
        <v>0</v>
      </c>
      <c r="CB329" s="80">
        <v>0</v>
      </c>
      <c r="CC329" s="80">
        <v>0</v>
      </c>
    </row>
    <row r="330" spans="1:81">
      <c r="A330" s="80" t="s">
        <v>2013</v>
      </c>
      <c r="B330" s="80">
        <v>238</v>
      </c>
      <c r="C330" s="80">
        <v>18</v>
      </c>
      <c r="D330" s="80">
        <v>14</v>
      </c>
      <c r="E330" s="80">
        <v>2021</v>
      </c>
      <c r="F330" s="80" t="s">
        <v>75</v>
      </c>
      <c r="G330" s="174" t="s">
        <v>1995</v>
      </c>
      <c r="H330" s="80" t="s">
        <v>1996</v>
      </c>
      <c r="I330" s="177"/>
      <c r="J330" s="81">
        <v>29.490104194845308</v>
      </c>
      <c r="K330" s="81">
        <v>7.4896336382831921</v>
      </c>
      <c r="L330" s="81">
        <v>61.077525755846921</v>
      </c>
      <c r="M330" s="81">
        <v>112.66730444428342</v>
      </c>
      <c r="N330" s="81">
        <v>86.080329319471758</v>
      </c>
      <c r="O330" s="81">
        <v>93.699667569223962</v>
      </c>
      <c r="P330" s="81">
        <v>117.11853669085112</v>
      </c>
      <c r="Q330" s="81">
        <v>6.0578966142616189</v>
      </c>
      <c r="R330" s="81">
        <v>0.5349930018200344</v>
      </c>
      <c r="S330" s="81">
        <v>10.667178230470171</v>
      </c>
      <c r="T330" s="82"/>
      <c r="U330" s="81">
        <v>7597284</v>
      </c>
      <c r="V330" s="81">
        <v>3002</v>
      </c>
      <c r="W330" s="81">
        <v>1660</v>
      </c>
      <c r="X330" s="81">
        <v>35630</v>
      </c>
      <c r="Y330" s="81">
        <v>51087</v>
      </c>
      <c r="Z330" s="81">
        <v>68943</v>
      </c>
      <c r="AA330" s="81">
        <v>25767</v>
      </c>
      <c r="AB330" s="81">
        <v>101522</v>
      </c>
      <c r="AC330" s="81">
        <v>91916.999999999985</v>
      </c>
      <c r="AD330" s="81">
        <v>10.667178230470171</v>
      </c>
      <c r="AE330" s="82"/>
      <c r="AF330" s="81">
        <v>56523421.882599704</v>
      </c>
      <c r="AG330" s="81">
        <v>6424166.8435838204</v>
      </c>
      <c r="AH330" s="81">
        <v>17355630.337159902</v>
      </c>
      <c r="AI330" s="81">
        <v>213917302.2287561</v>
      </c>
      <c r="AJ330" s="81">
        <v>216257384.48136508</v>
      </c>
      <c r="AK330" s="81">
        <v>0</v>
      </c>
      <c r="AL330" s="81">
        <v>0</v>
      </c>
      <c r="AM330" s="81">
        <v>13326172.418023769</v>
      </c>
      <c r="AN330" s="81">
        <v>0</v>
      </c>
      <c r="AO330" s="81">
        <v>0</v>
      </c>
      <c r="AP330" s="82"/>
      <c r="AQ330" s="81">
        <v>4044</v>
      </c>
      <c r="AR330" s="81">
        <v>2527</v>
      </c>
      <c r="AS330" s="81">
        <v>1</v>
      </c>
      <c r="AT330" s="81">
        <v>3</v>
      </c>
      <c r="AU330" s="81">
        <v>0</v>
      </c>
      <c r="AV330" s="81">
        <v>1</v>
      </c>
      <c r="AW330" s="81"/>
      <c r="AX330" s="82"/>
      <c r="AY330" s="81">
        <v>21463.62899999991</v>
      </c>
      <c r="AZ330" s="81">
        <v>181420.80000000051</v>
      </c>
      <c r="BA330" s="81">
        <v>20800</v>
      </c>
      <c r="BB330" s="81">
        <v>2214</v>
      </c>
      <c r="BC330" s="81">
        <v>0</v>
      </c>
      <c r="BD330" s="81">
        <v>1000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2014</v>
      </c>
      <c r="B331" s="80">
        <v>238</v>
      </c>
      <c r="C331" s="80">
        <v>19</v>
      </c>
      <c r="D331" s="80">
        <v>14</v>
      </c>
      <c r="E331" s="80">
        <v>2022</v>
      </c>
      <c r="F331" s="80" t="s">
        <v>568</v>
      </c>
      <c r="G331" s="80" t="s">
        <v>1995</v>
      </c>
      <c r="H331" s="80" t="s">
        <v>1996</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4322</v>
      </c>
      <c r="AR331" s="81">
        <v>2648</v>
      </c>
      <c r="AS331" s="81">
        <v>1</v>
      </c>
      <c r="AT331" s="81">
        <v>3</v>
      </c>
      <c r="AU331" s="81">
        <v>0</v>
      </c>
      <c r="AV331" s="81">
        <v>1</v>
      </c>
      <c r="AW331" s="81"/>
      <c r="AX331" s="82"/>
      <c r="AY331" s="81">
        <v>23299.668999999871</v>
      </c>
      <c r="AZ331" s="81">
        <v>187360.6000000005</v>
      </c>
      <c r="BA331" s="81">
        <v>20800</v>
      </c>
      <c r="BB331" s="81">
        <v>2120</v>
      </c>
      <c r="BC331" s="81">
        <v>0</v>
      </c>
      <c r="BD331" s="81">
        <v>1000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2015</v>
      </c>
      <c r="B332" s="80">
        <v>273</v>
      </c>
      <c r="C332" s="80">
        <v>1</v>
      </c>
      <c r="D332" s="80">
        <v>17</v>
      </c>
      <c r="E332" s="80">
        <v>1990</v>
      </c>
      <c r="F332" s="80" t="s">
        <v>562</v>
      </c>
      <c r="G332" s="80" t="s">
        <v>2016</v>
      </c>
      <c r="H332" s="80" t="s">
        <v>2017</v>
      </c>
      <c r="I332" s="177"/>
      <c r="J332" s="81">
        <v>467.59709764463224</v>
      </c>
      <c r="K332" s="81">
        <v>7.1451900800706074</v>
      </c>
      <c r="L332" s="81">
        <v>15.351234544116926</v>
      </c>
      <c r="M332" s="81">
        <v>46.604494761432477</v>
      </c>
      <c r="N332" s="81">
        <v>81.232004471453365</v>
      </c>
      <c r="O332" s="81">
        <v>69.604147987008062</v>
      </c>
      <c r="P332" s="81">
        <v>54.457973126227387</v>
      </c>
      <c r="Q332" s="81">
        <v>5.0483465657047475</v>
      </c>
      <c r="R332" s="81">
        <v>0</v>
      </c>
      <c r="S332" s="81">
        <v>4.9974447714661787</v>
      </c>
      <c r="T332" s="82"/>
      <c r="U332" s="81">
        <v>39101498</v>
      </c>
      <c r="V332" s="81">
        <v>1918</v>
      </c>
      <c r="W332" s="81">
        <v>203</v>
      </c>
      <c r="X332" s="81">
        <v>16399</v>
      </c>
      <c r="Y332" s="81">
        <v>23426</v>
      </c>
      <c r="Z332" s="81">
        <v>28629</v>
      </c>
      <c r="AA332" s="81">
        <v>13223</v>
      </c>
      <c r="AB332" s="81">
        <v>81968</v>
      </c>
      <c r="AC332" s="81">
        <v>0</v>
      </c>
      <c r="AD332" s="81">
        <v>4.9974447714661787</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2018</v>
      </c>
      <c r="B333" s="80">
        <v>274</v>
      </c>
      <c r="C333" s="80">
        <v>2</v>
      </c>
      <c r="D333" s="80">
        <v>17</v>
      </c>
      <c r="E333" s="80">
        <v>2005</v>
      </c>
      <c r="F333" s="80" t="s">
        <v>565</v>
      </c>
      <c r="G333" s="80" t="s">
        <v>2016</v>
      </c>
      <c r="H333" s="80" t="s">
        <v>2017</v>
      </c>
      <c r="I333" s="177"/>
      <c r="J333" s="81">
        <v>467.7635813843533</v>
      </c>
      <c r="K333" s="81">
        <v>6.4583119160154565</v>
      </c>
      <c r="L333" s="81">
        <v>11.605698492339204</v>
      </c>
      <c r="M333" s="81">
        <v>117.61490669083436</v>
      </c>
      <c r="N333" s="81">
        <v>133.43129880686334</v>
      </c>
      <c r="O333" s="81">
        <v>125.49424361221222</v>
      </c>
      <c r="P333" s="81">
        <v>61.485468712734416</v>
      </c>
      <c r="Q333" s="81">
        <v>5.6060380693372229</v>
      </c>
      <c r="R333" s="81">
        <v>0</v>
      </c>
      <c r="S333" s="81">
        <v>9.3204166951391336</v>
      </c>
      <c r="T333" s="82"/>
      <c r="U333" s="81">
        <v>40862225</v>
      </c>
      <c r="V333" s="81">
        <v>2349</v>
      </c>
      <c r="W333" s="81">
        <v>161</v>
      </c>
      <c r="X333" s="81">
        <v>21945</v>
      </c>
      <c r="Y333" s="81">
        <v>32905</v>
      </c>
      <c r="Z333" s="81">
        <v>59731</v>
      </c>
      <c r="AA333" s="81">
        <v>12227</v>
      </c>
      <c r="AB333" s="81">
        <v>95155</v>
      </c>
      <c r="AC333" s="81">
        <v>0</v>
      </c>
      <c r="AD333" s="81">
        <v>9.3204166951391336</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2019</v>
      </c>
      <c r="B334" s="80">
        <v>275</v>
      </c>
      <c r="C334" s="80">
        <v>3</v>
      </c>
      <c r="D334" s="80">
        <v>17</v>
      </c>
      <c r="E334" s="80">
        <v>2006</v>
      </c>
      <c r="F334" s="80" t="s">
        <v>566</v>
      </c>
      <c r="G334" s="80" t="s">
        <v>2016</v>
      </c>
      <c r="H334" s="80" t="s">
        <v>2017</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2020</v>
      </c>
      <c r="B335" s="80">
        <v>276</v>
      </c>
      <c r="C335" s="80">
        <v>4</v>
      </c>
      <c r="D335" s="80">
        <v>17</v>
      </c>
      <c r="E335" s="80">
        <v>2007</v>
      </c>
      <c r="F335" s="80" t="s">
        <v>567</v>
      </c>
      <c r="G335" s="80" t="s">
        <v>2016</v>
      </c>
      <c r="H335" s="80" t="s">
        <v>2017</v>
      </c>
      <c r="I335" s="177"/>
      <c r="J335" s="81">
        <v>463.97579287363266</v>
      </c>
      <c r="K335" s="81">
        <v>6.0039955639985889</v>
      </c>
      <c r="L335" s="81">
        <v>7.9709356369170941</v>
      </c>
      <c r="M335" s="81">
        <v>114.28304650790862</v>
      </c>
      <c r="N335" s="81">
        <v>146.18425063263294</v>
      </c>
      <c r="O335" s="81">
        <v>123.29643321390839</v>
      </c>
      <c r="P335" s="81">
        <v>62.605707291354236</v>
      </c>
      <c r="Q335" s="81">
        <v>5.9570767836733198</v>
      </c>
      <c r="R335" s="81">
        <v>0</v>
      </c>
      <c r="S335" s="81">
        <v>8.8074209403803163</v>
      </c>
      <c r="T335" s="82"/>
      <c r="U335" s="81">
        <v>49791933</v>
      </c>
      <c r="V335" s="81">
        <v>2153</v>
      </c>
      <c r="W335" s="81">
        <v>134</v>
      </c>
      <c r="X335" s="81">
        <v>25602</v>
      </c>
      <c r="Y335" s="81">
        <v>34069</v>
      </c>
      <c r="Z335" s="81">
        <v>61006</v>
      </c>
      <c r="AA335" s="81">
        <v>12260</v>
      </c>
      <c r="AB335" s="81">
        <v>95766</v>
      </c>
      <c r="AC335" s="81">
        <v>0</v>
      </c>
      <c r="AD335" s="81">
        <v>8.8074209403803163</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2021</v>
      </c>
      <c r="B336" s="80">
        <v>277</v>
      </c>
      <c r="C336" s="80">
        <v>5</v>
      </c>
      <c r="D336" s="80">
        <v>17</v>
      </c>
      <c r="E336" s="80">
        <v>2008</v>
      </c>
      <c r="F336" s="80" t="s">
        <v>84</v>
      </c>
      <c r="G336" s="80" t="s">
        <v>2016</v>
      </c>
      <c r="H336" s="80" t="s">
        <v>2017</v>
      </c>
      <c r="I336" s="177"/>
      <c r="J336" s="81">
        <v>432.79981300089594</v>
      </c>
      <c r="K336" s="81">
        <v>4.4680634075236974</v>
      </c>
      <c r="L336" s="81">
        <v>6.8972616389681578</v>
      </c>
      <c r="M336" s="81">
        <v>121.08996154803928</v>
      </c>
      <c r="N336" s="81">
        <v>153.18846553793705</v>
      </c>
      <c r="O336" s="81">
        <v>119.4437055786006</v>
      </c>
      <c r="P336" s="81">
        <v>61.167376099569843</v>
      </c>
      <c r="Q336" s="81">
        <v>5.8681766825933765</v>
      </c>
      <c r="R336" s="81">
        <v>0</v>
      </c>
      <c r="S336" s="81">
        <v>9.3669846854582541</v>
      </c>
      <c r="T336" s="82"/>
      <c r="U336" s="81">
        <v>50425589</v>
      </c>
      <c r="V336" s="81">
        <v>2153</v>
      </c>
      <c r="W336" s="81">
        <v>134</v>
      </c>
      <c r="X336" s="81">
        <v>25602</v>
      </c>
      <c r="Y336" s="81">
        <v>34535</v>
      </c>
      <c r="Z336" s="81">
        <v>61174</v>
      </c>
      <c r="AA336" s="81">
        <v>11992</v>
      </c>
      <c r="AB336" s="81">
        <v>95887</v>
      </c>
      <c r="AC336" s="81">
        <v>0</v>
      </c>
      <c r="AD336" s="81">
        <v>9.3669846854582541</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2022</v>
      </c>
      <c r="B337" s="80">
        <v>278</v>
      </c>
      <c r="C337" s="80">
        <v>6</v>
      </c>
      <c r="D337" s="80">
        <v>17</v>
      </c>
      <c r="E337" s="80">
        <v>2009</v>
      </c>
      <c r="F337" s="80" t="s">
        <v>85</v>
      </c>
      <c r="G337" s="80" t="s">
        <v>2016</v>
      </c>
      <c r="H337" s="80" t="s">
        <v>2017</v>
      </c>
      <c r="I337" s="177"/>
      <c r="J337" s="81">
        <v>330.35499261055918</v>
      </c>
      <c r="K337" s="81">
        <v>4.702036234378796</v>
      </c>
      <c r="L337" s="81">
        <v>4.3822806157719256</v>
      </c>
      <c r="M337" s="81">
        <v>118.98845641124359</v>
      </c>
      <c r="N337" s="81">
        <v>142.91921206915126</v>
      </c>
      <c r="O337" s="81">
        <v>121.19889184492585</v>
      </c>
      <c r="P337" s="81">
        <v>57.837806521209622</v>
      </c>
      <c r="Q337" s="81">
        <v>5.5825790246879388</v>
      </c>
      <c r="R337" s="81">
        <v>0</v>
      </c>
      <c r="S337" s="81">
        <v>8.8515198393467127</v>
      </c>
      <c r="T337" s="82"/>
      <c r="U337" s="81">
        <v>33432424</v>
      </c>
      <c r="V337" s="81">
        <v>2221</v>
      </c>
      <c r="W337" s="81">
        <v>113</v>
      </c>
      <c r="X337" s="81">
        <v>25785</v>
      </c>
      <c r="Y337" s="81">
        <v>35021</v>
      </c>
      <c r="Z337" s="81">
        <v>61269</v>
      </c>
      <c r="AA337" s="81">
        <v>11641</v>
      </c>
      <c r="AB337" s="81">
        <v>95759</v>
      </c>
      <c r="AC337" s="81">
        <v>0</v>
      </c>
      <c r="AD337" s="81">
        <v>8.8515198393467127</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429.98799999999994</v>
      </c>
      <c r="BJ337" s="81">
        <v>0</v>
      </c>
      <c r="BK337" s="81">
        <v>24.8</v>
      </c>
      <c r="BL337" s="81">
        <v>0</v>
      </c>
      <c r="BM337" s="82"/>
      <c r="BN337" s="81">
        <v>0</v>
      </c>
      <c r="BO337" s="81">
        <v>0</v>
      </c>
      <c r="BP337" s="81">
        <v>11</v>
      </c>
      <c r="BQ337" s="81">
        <v>0</v>
      </c>
      <c r="BR337" s="81">
        <v>2</v>
      </c>
      <c r="BS337" s="81">
        <v>0</v>
      </c>
      <c r="BT337"/>
      <c r="BU337" s="80"/>
      <c r="BV337" s="80"/>
      <c r="BW337" s="80"/>
      <c r="BX337" s="80"/>
      <c r="BY337" s="80"/>
      <c r="BZ337" s="80"/>
      <c r="CA337" s="80"/>
      <c r="CB337" s="80"/>
      <c r="CC337" s="80"/>
    </row>
    <row r="338" spans="1:81">
      <c r="A338" s="80" t="s">
        <v>2023</v>
      </c>
      <c r="B338" s="80">
        <v>279</v>
      </c>
      <c r="C338" s="80">
        <v>7</v>
      </c>
      <c r="D338" s="80">
        <v>17</v>
      </c>
      <c r="E338" s="80">
        <v>2010</v>
      </c>
      <c r="F338" s="80" t="s">
        <v>86</v>
      </c>
      <c r="G338" s="80" t="s">
        <v>2016</v>
      </c>
      <c r="H338" s="80" t="s">
        <v>2017</v>
      </c>
      <c r="I338" s="177"/>
      <c r="J338" s="81">
        <v>401.72449869426669</v>
      </c>
      <c r="K338" s="81">
        <v>4.9767986083139713</v>
      </c>
      <c r="L338" s="81">
        <v>5.2190576009731329</v>
      </c>
      <c r="M338" s="81">
        <v>121.65872343084216</v>
      </c>
      <c r="N338" s="81">
        <v>162.66032280278549</v>
      </c>
      <c r="O338" s="81">
        <v>121.47710136142402</v>
      </c>
      <c r="P338" s="81">
        <v>57.377758782930762</v>
      </c>
      <c r="Q338" s="81">
        <v>5.8357124380211038</v>
      </c>
      <c r="R338" s="81">
        <v>0</v>
      </c>
      <c r="S338" s="81">
        <v>11.350044533718098</v>
      </c>
      <c r="T338" s="82"/>
      <c r="U338" s="81">
        <v>38140820</v>
      </c>
      <c r="V338" s="81">
        <v>2221</v>
      </c>
      <c r="W338" s="81">
        <v>113</v>
      </c>
      <c r="X338" s="81">
        <v>25785</v>
      </c>
      <c r="Y338" s="81">
        <v>35593</v>
      </c>
      <c r="Z338" s="81">
        <v>61695</v>
      </c>
      <c r="AA338" s="81">
        <v>11260</v>
      </c>
      <c r="AB338" s="81">
        <v>95917</v>
      </c>
      <c r="AC338" s="81">
        <v>0</v>
      </c>
      <c r="AD338" s="81">
        <v>11.350044533718098</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329.65600000000001</v>
      </c>
      <c r="BJ338" s="81">
        <v>0</v>
      </c>
      <c r="BK338" s="81">
        <v>7.8250000000000002</v>
      </c>
      <c r="BL338" s="81">
        <v>0</v>
      </c>
      <c r="BM338" s="82"/>
      <c r="BN338" s="81">
        <v>0</v>
      </c>
      <c r="BO338" s="81">
        <v>0</v>
      </c>
      <c r="BP338" s="81">
        <v>11</v>
      </c>
      <c r="BQ338" s="81">
        <v>0</v>
      </c>
      <c r="BR338" s="81">
        <v>2</v>
      </c>
      <c r="BS338" s="81">
        <v>0</v>
      </c>
      <c r="BT338"/>
      <c r="BU338" s="80">
        <v>337.48099999999999</v>
      </c>
      <c r="BV338" s="80">
        <v>0</v>
      </c>
      <c r="BW338" s="80">
        <v>0</v>
      </c>
      <c r="BX338" s="80">
        <v>0</v>
      </c>
      <c r="BY338" s="80">
        <v>0</v>
      </c>
      <c r="BZ338" s="80">
        <v>0</v>
      </c>
      <c r="CA338" s="80">
        <v>0</v>
      </c>
      <c r="CB338" s="80">
        <v>0</v>
      </c>
      <c r="CC338" s="80">
        <v>0</v>
      </c>
    </row>
    <row r="339" spans="1:81">
      <c r="A339" s="80" t="s">
        <v>2024</v>
      </c>
      <c r="B339" s="80">
        <v>280</v>
      </c>
      <c r="C339" s="80">
        <v>8</v>
      </c>
      <c r="D339" s="80">
        <v>17</v>
      </c>
      <c r="E339" s="80">
        <v>2011</v>
      </c>
      <c r="F339" s="80" t="s">
        <v>87</v>
      </c>
      <c r="G339" s="80" t="s">
        <v>2016</v>
      </c>
      <c r="H339" s="80" t="s">
        <v>2017</v>
      </c>
      <c r="I339" s="177"/>
      <c r="J339" s="81">
        <v>399.63163408149325</v>
      </c>
      <c r="K339" s="81">
        <v>6.4878353762052239</v>
      </c>
      <c r="L339" s="81">
        <v>4.3990674258878064</v>
      </c>
      <c r="M339" s="81">
        <v>139.2664337623662</v>
      </c>
      <c r="N339" s="81">
        <v>162.89205086587364</v>
      </c>
      <c r="O339" s="81">
        <v>120.15446734740912</v>
      </c>
      <c r="P339" s="81">
        <v>54.922929609110902</v>
      </c>
      <c r="Q339" s="81">
        <v>6.7193632001348425</v>
      </c>
      <c r="R339" s="81">
        <v>0</v>
      </c>
      <c r="S339" s="81">
        <v>12.973059048480739</v>
      </c>
      <c r="T339" s="82"/>
      <c r="U339" s="81">
        <v>37717621</v>
      </c>
      <c r="V339" s="81">
        <v>2221</v>
      </c>
      <c r="W339" s="81">
        <v>113</v>
      </c>
      <c r="X339" s="81">
        <v>25785</v>
      </c>
      <c r="Y339" s="81">
        <v>36044</v>
      </c>
      <c r="Z339" s="81">
        <v>62349</v>
      </c>
      <c r="AA339" s="81">
        <v>11099</v>
      </c>
      <c r="AB339" s="81">
        <v>95747</v>
      </c>
      <c r="AC339" s="81">
        <v>0</v>
      </c>
      <c r="AD339" s="81">
        <v>12.973059048480739</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451.04500000000002</v>
      </c>
      <c r="BJ339" s="81">
        <v>0</v>
      </c>
      <c r="BK339" s="81">
        <v>25.350999999999999</v>
      </c>
      <c r="BL339" s="81">
        <v>0</v>
      </c>
      <c r="BM339" s="82"/>
      <c r="BN339" s="81">
        <v>0</v>
      </c>
      <c r="BO339" s="81">
        <v>0</v>
      </c>
      <c r="BP339" s="81">
        <v>12</v>
      </c>
      <c r="BQ339" s="81">
        <v>0</v>
      </c>
      <c r="BR339" s="81">
        <v>3</v>
      </c>
      <c r="BS339" s="81">
        <v>0</v>
      </c>
      <c r="BT339"/>
      <c r="BU339" s="80">
        <v>327.06299999999999</v>
      </c>
      <c r="BV339" s="80">
        <v>14.7</v>
      </c>
      <c r="BW339" s="80">
        <v>81.391999999999996</v>
      </c>
      <c r="BX339" s="80">
        <v>5.1669999999999998</v>
      </c>
      <c r="BY339" s="80">
        <v>48.073999999999998</v>
      </c>
      <c r="BZ339" s="80">
        <v>0</v>
      </c>
      <c r="CA339" s="80">
        <v>0</v>
      </c>
      <c r="CB339" s="80">
        <v>0</v>
      </c>
      <c r="CC339" s="80">
        <v>0</v>
      </c>
    </row>
    <row r="340" spans="1:81">
      <c r="A340" s="80" t="s">
        <v>2025</v>
      </c>
      <c r="B340" s="80">
        <v>281</v>
      </c>
      <c r="C340" s="80">
        <v>9</v>
      </c>
      <c r="D340" s="80">
        <v>17</v>
      </c>
      <c r="E340" s="80">
        <v>2012</v>
      </c>
      <c r="F340" s="80" t="s">
        <v>88</v>
      </c>
      <c r="G340" s="80" t="s">
        <v>2016</v>
      </c>
      <c r="H340" s="80" t="s">
        <v>2017</v>
      </c>
      <c r="I340" s="177"/>
      <c r="J340" s="81">
        <v>419.55210744166857</v>
      </c>
      <c r="K340" s="81">
        <v>5.8559439494552219</v>
      </c>
      <c r="L340" s="81">
        <v>4.274037572844156</v>
      </c>
      <c r="M340" s="81">
        <v>135.36975882970404</v>
      </c>
      <c r="N340" s="81">
        <v>169.06352622692799</v>
      </c>
      <c r="O340" s="81">
        <v>120.75763836980825</v>
      </c>
      <c r="P340" s="81">
        <v>54.727806013928415</v>
      </c>
      <c r="Q340" s="81">
        <v>7.7101792262772468</v>
      </c>
      <c r="R340" s="81">
        <v>0</v>
      </c>
      <c r="S340" s="81">
        <v>12.854278271747098</v>
      </c>
      <c r="T340" s="82"/>
      <c r="U340" s="81">
        <v>42817204</v>
      </c>
      <c r="V340" s="81">
        <v>2221</v>
      </c>
      <c r="W340" s="81">
        <v>113</v>
      </c>
      <c r="X340" s="81">
        <v>25785</v>
      </c>
      <c r="Y340" s="81">
        <v>38906</v>
      </c>
      <c r="Z340" s="81">
        <v>63159</v>
      </c>
      <c r="AA340" s="81">
        <v>10997</v>
      </c>
      <c r="AB340" s="81">
        <v>101121</v>
      </c>
      <c r="AC340" s="81">
        <v>0</v>
      </c>
      <c r="AD340" s="81">
        <v>12.854278271747098</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402.80099999999999</v>
      </c>
      <c r="BJ340" s="81">
        <v>0</v>
      </c>
      <c r="BK340" s="81">
        <v>22.436999999999998</v>
      </c>
      <c r="BL340" s="81">
        <v>0</v>
      </c>
      <c r="BM340" s="82"/>
      <c r="BN340" s="81">
        <v>0</v>
      </c>
      <c r="BO340" s="81">
        <v>0</v>
      </c>
      <c r="BP340" s="81">
        <v>12</v>
      </c>
      <c r="BQ340" s="81">
        <v>0</v>
      </c>
      <c r="BR340" s="81">
        <v>2</v>
      </c>
      <c r="BS340" s="81">
        <v>0</v>
      </c>
      <c r="BT340"/>
      <c r="BU340" s="80">
        <v>268.85500000000002</v>
      </c>
      <c r="BV340" s="80">
        <v>14.9</v>
      </c>
      <c r="BW340" s="80">
        <v>84.759</v>
      </c>
      <c r="BX340" s="80">
        <v>5.4660000000000002</v>
      </c>
      <c r="BY340" s="80">
        <v>51.258000000000003</v>
      </c>
      <c r="BZ340" s="80">
        <v>0</v>
      </c>
      <c r="CA340" s="80">
        <v>0</v>
      </c>
      <c r="CB340" s="80">
        <v>0</v>
      </c>
      <c r="CC340" s="80">
        <v>0</v>
      </c>
    </row>
    <row r="341" spans="1:81">
      <c r="A341" s="80" t="s">
        <v>2026</v>
      </c>
      <c r="B341" s="80">
        <v>282</v>
      </c>
      <c r="C341" s="80">
        <v>10</v>
      </c>
      <c r="D341" s="80">
        <v>17</v>
      </c>
      <c r="E341" s="80">
        <v>2013</v>
      </c>
      <c r="F341" s="80" t="s">
        <v>89</v>
      </c>
      <c r="G341" s="80" t="s">
        <v>2016</v>
      </c>
      <c r="H341" s="80" t="s">
        <v>2017</v>
      </c>
      <c r="I341" s="177"/>
      <c r="J341" s="81">
        <v>460.58146922465323</v>
      </c>
      <c r="K341" s="81">
        <v>4.7277199042400948</v>
      </c>
      <c r="L341" s="81">
        <v>4.1435663887615473</v>
      </c>
      <c r="M341" s="81">
        <v>137.99466804063775</v>
      </c>
      <c r="N341" s="81">
        <v>159.13272288758833</v>
      </c>
      <c r="O341" s="81">
        <v>117.28029439524646</v>
      </c>
      <c r="P341" s="81">
        <v>54.094793400662446</v>
      </c>
      <c r="Q341" s="81">
        <v>7.7986668788223419</v>
      </c>
      <c r="R341" s="81">
        <v>0</v>
      </c>
      <c r="S341" s="81">
        <v>14.361282776420827</v>
      </c>
      <c r="T341" s="82"/>
      <c r="U341" s="81">
        <v>41263946</v>
      </c>
      <c r="V341" s="81">
        <v>2221</v>
      </c>
      <c r="W341" s="81">
        <v>113</v>
      </c>
      <c r="X341" s="81">
        <v>25785</v>
      </c>
      <c r="Y341" s="81">
        <v>39116</v>
      </c>
      <c r="Z341" s="81">
        <v>64079</v>
      </c>
      <c r="AA341" s="81">
        <v>10829</v>
      </c>
      <c r="AB341" s="81">
        <v>100815</v>
      </c>
      <c r="AC341" s="81">
        <v>0</v>
      </c>
      <c r="AD341" s="81">
        <v>14.361282776420827</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395.21199999999999</v>
      </c>
      <c r="BJ341" s="81">
        <v>0</v>
      </c>
      <c r="BK341" s="81">
        <v>26.678999999999998</v>
      </c>
      <c r="BL341" s="81">
        <v>0</v>
      </c>
      <c r="BM341" s="82"/>
      <c r="BN341" s="81">
        <v>0</v>
      </c>
      <c r="BO341" s="81">
        <v>0</v>
      </c>
      <c r="BP341" s="81">
        <v>12</v>
      </c>
      <c r="BQ341" s="81">
        <v>0</v>
      </c>
      <c r="BR341" s="81">
        <v>2</v>
      </c>
      <c r="BS341" s="81">
        <v>0</v>
      </c>
      <c r="BT341"/>
      <c r="BU341" s="80">
        <v>262.91399999999999</v>
      </c>
      <c r="BV341" s="80">
        <v>20.058</v>
      </c>
      <c r="BW341" s="80">
        <v>83.438000000000002</v>
      </c>
      <c r="BX341" s="80">
        <v>5.4009999999999998</v>
      </c>
      <c r="BY341" s="80">
        <v>50.078000000000003</v>
      </c>
      <c r="BZ341" s="80">
        <v>0</v>
      </c>
      <c r="CA341" s="80">
        <v>0</v>
      </c>
      <c r="CB341" s="80">
        <v>2E-3</v>
      </c>
      <c r="CC341" s="80">
        <v>0</v>
      </c>
    </row>
    <row r="342" spans="1:81">
      <c r="A342" s="80" t="s">
        <v>2027</v>
      </c>
      <c r="B342" s="80">
        <v>283</v>
      </c>
      <c r="C342" s="80">
        <v>11</v>
      </c>
      <c r="D342" s="80">
        <v>17</v>
      </c>
      <c r="E342" s="80">
        <v>2014</v>
      </c>
      <c r="F342" s="80" t="s">
        <v>90</v>
      </c>
      <c r="G342" s="80" t="s">
        <v>2016</v>
      </c>
      <c r="H342" s="80" t="s">
        <v>2017</v>
      </c>
      <c r="I342" s="177"/>
      <c r="J342" s="81">
        <v>404.66888997927958</v>
      </c>
      <c r="K342" s="81">
        <v>4.6343104262242418</v>
      </c>
      <c r="L342" s="81">
        <v>3.5498298664196382</v>
      </c>
      <c r="M342" s="81">
        <v>139.0637008590185</v>
      </c>
      <c r="N342" s="81">
        <v>159.00347744737041</v>
      </c>
      <c r="O342" s="81">
        <v>112.46887550810263</v>
      </c>
      <c r="P342" s="81">
        <v>55.023898517188741</v>
      </c>
      <c r="Q342" s="81">
        <v>7.4920430691042199</v>
      </c>
      <c r="R342" s="81">
        <v>0</v>
      </c>
      <c r="S342" s="81">
        <v>13.375950406964186</v>
      </c>
      <c r="T342" s="82"/>
      <c r="U342" s="81">
        <v>43955131</v>
      </c>
      <c r="V342" s="81">
        <v>1869</v>
      </c>
      <c r="W342" s="81">
        <v>122</v>
      </c>
      <c r="X342" s="81">
        <v>27809</v>
      </c>
      <c r="Y342" s="81">
        <v>39613</v>
      </c>
      <c r="Z342" s="81">
        <v>64720</v>
      </c>
      <c r="AA342" s="81">
        <v>10958</v>
      </c>
      <c r="AB342" s="81">
        <v>100944</v>
      </c>
      <c r="AC342" s="81">
        <v>0</v>
      </c>
      <c r="AD342" s="81">
        <v>13.375950406964186</v>
      </c>
      <c r="AE342" s="82"/>
      <c r="AF342" s="81">
        <v>442656984.31305277</v>
      </c>
      <c r="AG342" s="81">
        <v>3786249.313515617</v>
      </c>
      <c r="AH342" s="81">
        <v>858049.25415396295</v>
      </c>
      <c r="AI342" s="81">
        <v>181972084.36254102</v>
      </c>
      <c r="AJ342" s="81">
        <v>218173442.65752569</v>
      </c>
      <c r="AK342" s="81">
        <v>0</v>
      </c>
      <c r="AL342" s="81">
        <v>0</v>
      </c>
      <c r="AM342" s="81">
        <v>13858102.772108316</v>
      </c>
      <c r="AN342" s="81">
        <v>0</v>
      </c>
      <c r="AO342" s="81">
        <v>0</v>
      </c>
      <c r="AP342" s="82"/>
      <c r="AQ342" s="81">
        <v>2390</v>
      </c>
      <c r="AR342" s="81">
        <v>405</v>
      </c>
      <c r="AS342" s="81">
        <v>0</v>
      </c>
      <c r="AT342" s="81">
        <v>0</v>
      </c>
      <c r="AU342" s="81">
        <v>0</v>
      </c>
      <c r="AV342" s="81">
        <v>0</v>
      </c>
      <c r="AW342" s="81" t="s">
        <v>564</v>
      </c>
      <c r="AX342" s="82"/>
      <c r="AY342" s="81">
        <v>10118</v>
      </c>
      <c r="AZ342" s="81">
        <v>12227.9</v>
      </c>
      <c r="BA342" s="81">
        <v>0</v>
      </c>
      <c r="BB342" s="81">
        <v>0</v>
      </c>
      <c r="BC342" s="81">
        <v>0</v>
      </c>
      <c r="BD342" s="81">
        <v>0</v>
      </c>
      <c r="BE342" s="81" t="s">
        <v>564</v>
      </c>
      <c r="BF342" s="82"/>
      <c r="BG342" s="81">
        <v>0</v>
      </c>
      <c r="BH342" s="81">
        <v>0</v>
      </c>
      <c r="BI342" s="81">
        <v>376.40899999999999</v>
      </c>
      <c r="BJ342" s="81">
        <v>0</v>
      </c>
      <c r="BK342" s="81">
        <v>25.965</v>
      </c>
      <c r="BL342" s="81">
        <v>0</v>
      </c>
      <c r="BM342" s="82"/>
      <c r="BN342" s="81">
        <v>0</v>
      </c>
      <c r="BO342" s="81">
        <v>0</v>
      </c>
      <c r="BP342" s="81">
        <v>14</v>
      </c>
      <c r="BQ342" s="81">
        <v>0</v>
      </c>
      <c r="BR342" s="81">
        <v>2</v>
      </c>
      <c r="BS342" s="81">
        <v>0</v>
      </c>
      <c r="BT342"/>
      <c r="BU342" s="80">
        <v>241.089</v>
      </c>
      <c r="BV342" s="80">
        <v>19.689</v>
      </c>
      <c r="BW342" s="80">
        <v>85.293999999999997</v>
      </c>
      <c r="BX342" s="80">
        <v>5.5570000000000004</v>
      </c>
      <c r="BY342" s="80">
        <v>50.744999999999997</v>
      </c>
      <c r="BZ342" s="80">
        <v>0</v>
      </c>
      <c r="CA342" s="80">
        <v>0</v>
      </c>
      <c r="CB342" s="80">
        <v>0</v>
      </c>
      <c r="CC342" s="80">
        <v>0</v>
      </c>
    </row>
    <row r="343" spans="1:81">
      <c r="A343" s="80" t="s">
        <v>2028</v>
      </c>
      <c r="B343" s="80">
        <v>284</v>
      </c>
      <c r="C343" s="80">
        <v>12</v>
      </c>
      <c r="D343" s="80">
        <v>17</v>
      </c>
      <c r="E343" s="80">
        <v>2015</v>
      </c>
      <c r="F343" s="80" t="s">
        <v>91</v>
      </c>
      <c r="G343" s="80" t="s">
        <v>2016</v>
      </c>
      <c r="H343" s="80" t="s">
        <v>2017</v>
      </c>
      <c r="I343" s="177"/>
      <c r="J343" s="81">
        <v>365.79817976289121</v>
      </c>
      <c r="K343" s="81">
        <v>4.5640104054010608</v>
      </c>
      <c r="L343" s="81">
        <v>3.1675955507861731</v>
      </c>
      <c r="M343" s="81">
        <v>181.39796467256525</v>
      </c>
      <c r="N343" s="81">
        <v>155.24914436947151</v>
      </c>
      <c r="O343" s="81">
        <v>112.25792315433347</v>
      </c>
      <c r="P343" s="81">
        <v>54.484257921965089</v>
      </c>
      <c r="Q343" s="81">
        <v>7.3491603628454358</v>
      </c>
      <c r="R343" s="81">
        <v>0</v>
      </c>
      <c r="S343" s="81">
        <v>10.525599183068124</v>
      </c>
      <c r="T343" s="82"/>
      <c r="U343" s="81">
        <v>42980754</v>
      </c>
      <c r="V343" s="81">
        <v>1869</v>
      </c>
      <c r="W343" s="81">
        <v>122</v>
      </c>
      <c r="X343" s="81">
        <v>27809</v>
      </c>
      <c r="Y343" s="81">
        <v>40692</v>
      </c>
      <c r="Z343" s="81">
        <v>65221</v>
      </c>
      <c r="AA343" s="81">
        <v>10842</v>
      </c>
      <c r="AB343" s="81">
        <v>101148</v>
      </c>
      <c r="AC343" s="81">
        <v>0</v>
      </c>
      <c r="AD343" s="81">
        <v>10.525599183068124</v>
      </c>
      <c r="AE343" s="82"/>
      <c r="AF343" s="81">
        <v>411936042.92049217</v>
      </c>
      <c r="AG343" s="81">
        <v>3504276.2979193376</v>
      </c>
      <c r="AH343" s="81">
        <v>658522.48994804232</v>
      </c>
      <c r="AI343" s="81">
        <v>178927577.86911315</v>
      </c>
      <c r="AJ343" s="81">
        <v>227678339.92060661</v>
      </c>
      <c r="AK343" s="81">
        <v>0</v>
      </c>
      <c r="AL343" s="81">
        <v>0</v>
      </c>
      <c r="AM343" s="81">
        <v>13861909.100098226</v>
      </c>
      <c r="AN343" s="81">
        <v>0</v>
      </c>
      <c r="AO343" s="81">
        <v>0</v>
      </c>
      <c r="AP343" s="82"/>
      <c r="AQ343" s="81">
        <v>2629</v>
      </c>
      <c r="AR343" s="81">
        <v>627</v>
      </c>
      <c r="AS343" s="81">
        <v>0</v>
      </c>
      <c r="AT343" s="81">
        <v>0</v>
      </c>
      <c r="AU343" s="81">
        <v>0</v>
      </c>
      <c r="AV343" s="81">
        <v>0</v>
      </c>
      <c r="AW343" s="81" t="s">
        <v>564</v>
      </c>
      <c r="AX343" s="82"/>
      <c r="AY343" s="81">
        <v>11297.3</v>
      </c>
      <c r="AZ343" s="81">
        <v>19754.100000000002</v>
      </c>
      <c r="BA343" s="81">
        <v>0</v>
      </c>
      <c r="BB343" s="81">
        <v>0</v>
      </c>
      <c r="BC343" s="81">
        <v>0</v>
      </c>
      <c r="BD343" s="81">
        <v>0</v>
      </c>
      <c r="BE343" s="81" t="s">
        <v>564</v>
      </c>
      <c r="BF343" s="82"/>
      <c r="BG343" s="81">
        <v>0</v>
      </c>
      <c r="BH343" s="81">
        <v>0</v>
      </c>
      <c r="BI343" s="81">
        <v>385.22</v>
      </c>
      <c r="BJ343" s="81">
        <v>0</v>
      </c>
      <c r="BK343" s="81">
        <v>26.795999999999999</v>
      </c>
      <c r="BL343" s="81">
        <v>0</v>
      </c>
      <c r="BM343" s="82"/>
      <c r="BN343" s="81">
        <v>0</v>
      </c>
      <c r="BO343" s="81">
        <v>0</v>
      </c>
      <c r="BP343" s="81">
        <v>15</v>
      </c>
      <c r="BQ343" s="81">
        <v>0</v>
      </c>
      <c r="BR343" s="81">
        <v>2</v>
      </c>
      <c r="BS343" s="81">
        <v>0</v>
      </c>
      <c r="BT343"/>
      <c r="BU343" s="80">
        <v>251.10300000000001</v>
      </c>
      <c r="BV343" s="80">
        <v>21.292999999999999</v>
      </c>
      <c r="BW343" s="80">
        <v>83.802999999999997</v>
      </c>
      <c r="BX343" s="80">
        <v>5.319</v>
      </c>
      <c r="BY343" s="80">
        <v>50.497999999999998</v>
      </c>
      <c r="BZ343" s="80">
        <v>0</v>
      </c>
      <c r="CA343" s="80">
        <v>0</v>
      </c>
      <c r="CB343" s="80">
        <v>0</v>
      </c>
      <c r="CC343" s="80">
        <v>0</v>
      </c>
    </row>
    <row r="344" spans="1:81">
      <c r="A344" s="80" t="s">
        <v>2029</v>
      </c>
      <c r="B344" s="80">
        <v>285</v>
      </c>
      <c r="C344" s="80">
        <v>13</v>
      </c>
      <c r="D344" s="80">
        <v>17</v>
      </c>
      <c r="E344" s="80">
        <v>2016</v>
      </c>
      <c r="F344" s="80" t="s">
        <v>92</v>
      </c>
      <c r="G344" s="80" t="s">
        <v>2016</v>
      </c>
      <c r="H344" s="80" t="s">
        <v>2017</v>
      </c>
      <c r="I344" s="177"/>
      <c r="J344" s="81">
        <v>389.86774002346317</v>
      </c>
      <c r="K344" s="81">
        <v>4.5374596223157688</v>
      </c>
      <c r="L344" s="81">
        <v>3.0108998561199178</v>
      </c>
      <c r="M344" s="81">
        <v>120.70415760500651</v>
      </c>
      <c r="N344" s="81">
        <v>153.31927823698439</v>
      </c>
      <c r="O344" s="81">
        <v>112.59841732314307</v>
      </c>
      <c r="P344" s="81">
        <v>53.65972503976657</v>
      </c>
      <c r="Q344" s="81">
        <v>7.1702809393531881</v>
      </c>
      <c r="R344" s="81">
        <v>0</v>
      </c>
      <c r="S344" s="81">
        <v>11.916032058125966</v>
      </c>
      <c r="T344" s="82"/>
      <c r="U344" s="81">
        <v>45077339</v>
      </c>
      <c r="V344" s="81">
        <v>1869</v>
      </c>
      <c r="W344" s="81">
        <v>122</v>
      </c>
      <c r="X344" s="81">
        <v>27809</v>
      </c>
      <c r="Y344" s="81">
        <v>40938</v>
      </c>
      <c r="Z344" s="81">
        <v>66223</v>
      </c>
      <c r="AA344" s="81">
        <v>11044</v>
      </c>
      <c r="AB344" s="81">
        <v>101516</v>
      </c>
      <c r="AC344" s="81">
        <v>0</v>
      </c>
      <c r="AD344" s="81">
        <v>11.916032058125969</v>
      </c>
      <c r="AE344" s="82"/>
      <c r="AF344" s="81">
        <v>449786931.73367733</v>
      </c>
      <c r="AG344" s="81">
        <v>3358327.56226954</v>
      </c>
      <c r="AH344" s="81">
        <v>480545.69241342758</v>
      </c>
      <c r="AI344" s="81">
        <v>177790426.14323911</v>
      </c>
      <c r="AJ344" s="81">
        <v>228977060.29817021</v>
      </c>
      <c r="AK344" s="81">
        <v>0</v>
      </c>
      <c r="AL344" s="81">
        <v>0</v>
      </c>
      <c r="AM344" s="81">
        <v>13923150.48102965</v>
      </c>
      <c r="AN344" s="81">
        <v>0</v>
      </c>
      <c r="AO344" s="81">
        <v>0</v>
      </c>
      <c r="AP344" s="82"/>
      <c r="AQ344" s="81">
        <v>2868</v>
      </c>
      <c r="AR344" s="81">
        <v>759</v>
      </c>
      <c r="AS344" s="81">
        <v>0</v>
      </c>
      <c r="AT344" s="81">
        <v>0</v>
      </c>
      <c r="AU344" s="81">
        <v>0</v>
      </c>
      <c r="AV344" s="81">
        <v>0</v>
      </c>
      <c r="AW344" s="81" t="s">
        <v>564</v>
      </c>
      <c r="AX344" s="82"/>
      <c r="AY344" s="81">
        <v>12541.1</v>
      </c>
      <c r="AZ344" s="81">
        <v>23082.3</v>
      </c>
      <c r="BA344" s="81">
        <v>0</v>
      </c>
      <c r="BB344" s="81">
        <v>0</v>
      </c>
      <c r="BC344" s="81">
        <v>0</v>
      </c>
      <c r="BD344" s="81">
        <v>0</v>
      </c>
      <c r="BE344" s="81" t="s">
        <v>564</v>
      </c>
      <c r="BF344" s="82"/>
      <c r="BG344" s="81">
        <v>0</v>
      </c>
      <c r="BH344" s="81">
        <v>0</v>
      </c>
      <c r="BI344" s="81">
        <v>409.73500000000001</v>
      </c>
      <c r="BJ344" s="81">
        <v>0</v>
      </c>
      <c r="BK344" s="81">
        <v>29.101000000000003</v>
      </c>
      <c r="BL344" s="81">
        <v>0</v>
      </c>
      <c r="BM344" s="82"/>
      <c r="BN344" s="81">
        <v>0</v>
      </c>
      <c r="BO344" s="81">
        <v>0</v>
      </c>
      <c r="BP344" s="81">
        <v>15</v>
      </c>
      <c r="BQ344" s="81">
        <v>0</v>
      </c>
      <c r="BR344" s="81">
        <v>2</v>
      </c>
      <c r="BS344" s="81">
        <v>0</v>
      </c>
      <c r="BT344"/>
      <c r="BU344" s="80">
        <v>269.77100000000002</v>
      </c>
      <c r="BV344" s="80">
        <v>24.052</v>
      </c>
      <c r="BW344" s="80">
        <v>93.141000000000005</v>
      </c>
      <c r="BX344" s="80">
        <v>4.8380000000000001</v>
      </c>
      <c r="BY344" s="80">
        <v>47.031999999999996</v>
      </c>
      <c r="BZ344" s="80">
        <v>0</v>
      </c>
      <c r="CA344" s="80">
        <v>0</v>
      </c>
      <c r="CB344" s="80">
        <v>2E-3</v>
      </c>
      <c r="CC344" s="80">
        <v>0</v>
      </c>
    </row>
    <row r="345" spans="1:81">
      <c r="A345" s="80" t="s">
        <v>2030</v>
      </c>
      <c r="B345" s="80">
        <v>286</v>
      </c>
      <c r="C345" s="80">
        <v>14</v>
      </c>
      <c r="D345" s="80">
        <v>17</v>
      </c>
      <c r="E345" s="80">
        <v>2017</v>
      </c>
      <c r="F345" s="80" t="s">
        <v>71</v>
      </c>
      <c r="G345" s="80" t="s">
        <v>2016</v>
      </c>
      <c r="H345" s="80" t="s">
        <v>2017</v>
      </c>
      <c r="I345" s="177"/>
      <c r="J345" s="81">
        <v>392.22702474744989</v>
      </c>
      <c r="K345" s="81">
        <v>4.5168692911500035</v>
      </c>
      <c r="L345" s="81">
        <v>3.2322658844188461</v>
      </c>
      <c r="M345" s="81">
        <v>106.88216250204721</v>
      </c>
      <c r="N345" s="81">
        <v>149.92597411654756</v>
      </c>
      <c r="O345" s="81">
        <v>111.35316108075075</v>
      </c>
      <c r="P345" s="81">
        <v>53.372917223156556</v>
      </c>
      <c r="Q345" s="81">
        <v>6.9370247183282636</v>
      </c>
      <c r="R345" s="81">
        <v>0</v>
      </c>
      <c r="S345" s="81">
        <v>12.016354667065301</v>
      </c>
      <c r="T345" s="82"/>
      <c r="U345" s="81">
        <v>46134993</v>
      </c>
      <c r="V345" s="81">
        <v>1869</v>
      </c>
      <c r="W345" s="81">
        <v>122</v>
      </c>
      <c r="X345" s="81">
        <v>27809</v>
      </c>
      <c r="Y345" s="81">
        <v>41429</v>
      </c>
      <c r="Z345" s="81">
        <v>66577</v>
      </c>
      <c r="AA345" s="81">
        <v>11055</v>
      </c>
      <c r="AB345" s="81">
        <v>101566</v>
      </c>
      <c r="AC345" s="81">
        <v>0</v>
      </c>
      <c r="AD345" s="81">
        <v>12.016354667065301</v>
      </c>
      <c r="AE345" s="82"/>
      <c r="AF345" s="81">
        <v>458626727.84362942</v>
      </c>
      <c r="AG345" s="81">
        <v>3379979.6121490239</v>
      </c>
      <c r="AH345" s="81">
        <v>662208.33087876078</v>
      </c>
      <c r="AI345" s="81">
        <v>167873672.40966299</v>
      </c>
      <c r="AJ345" s="81">
        <v>213233892.1347079</v>
      </c>
      <c r="AK345" s="81">
        <v>0</v>
      </c>
      <c r="AL345" s="81">
        <v>0</v>
      </c>
      <c r="AM345" s="81">
        <v>13951804.75502963</v>
      </c>
      <c r="AN345" s="81">
        <v>0</v>
      </c>
      <c r="AO345" s="81">
        <v>0</v>
      </c>
      <c r="AP345" s="82"/>
      <c r="AQ345" s="81">
        <v>3036</v>
      </c>
      <c r="AR345" s="81">
        <v>846</v>
      </c>
      <c r="AS345" s="81">
        <v>0</v>
      </c>
      <c r="AT345" s="81">
        <v>0</v>
      </c>
      <c r="AU345" s="81">
        <v>0</v>
      </c>
      <c r="AV345" s="81">
        <v>0</v>
      </c>
      <c r="AW345" s="81" t="s">
        <v>564</v>
      </c>
      <c r="AX345" s="82"/>
      <c r="AY345" s="81">
        <v>13434.6</v>
      </c>
      <c r="AZ345" s="81">
        <v>25748.7</v>
      </c>
      <c r="BA345" s="81">
        <v>0</v>
      </c>
      <c r="BB345" s="81">
        <v>0</v>
      </c>
      <c r="BC345" s="81">
        <v>0</v>
      </c>
      <c r="BD345" s="81">
        <v>0</v>
      </c>
      <c r="BE345" s="81" t="s">
        <v>564</v>
      </c>
      <c r="BF345" s="82"/>
      <c r="BG345" s="81">
        <v>0</v>
      </c>
      <c r="BH345" s="81">
        <v>0</v>
      </c>
      <c r="BI345" s="81">
        <v>433.70499999999998</v>
      </c>
      <c r="BJ345" s="81">
        <v>0</v>
      </c>
      <c r="BK345" s="81">
        <v>22.131</v>
      </c>
      <c r="BL345" s="81">
        <v>0</v>
      </c>
      <c r="BM345" s="82"/>
      <c r="BN345" s="81">
        <v>0</v>
      </c>
      <c r="BO345" s="81">
        <v>0</v>
      </c>
      <c r="BP345" s="81">
        <v>15</v>
      </c>
      <c r="BQ345" s="81">
        <v>0</v>
      </c>
      <c r="BR345" s="81">
        <v>1</v>
      </c>
      <c r="BS345" s="81">
        <v>0</v>
      </c>
      <c r="BT345"/>
      <c r="BU345" s="80">
        <v>295.851</v>
      </c>
      <c r="BV345" s="80">
        <v>22.131</v>
      </c>
      <c r="BW345" s="80">
        <v>87.331999999999994</v>
      </c>
      <c r="BX345" s="80">
        <v>4.8529999999999998</v>
      </c>
      <c r="BY345" s="80">
        <v>45.667000000000002</v>
      </c>
      <c r="BZ345" s="80">
        <v>0</v>
      </c>
      <c r="CA345" s="80">
        <v>0</v>
      </c>
      <c r="CB345" s="80">
        <v>2E-3</v>
      </c>
      <c r="CC345" s="80">
        <v>0</v>
      </c>
    </row>
    <row r="346" spans="1:81">
      <c r="A346" s="80" t="s">
        <v>2031</v>
      </c>
      <c r="B346" s="80">
        <v>287</v>
      </c>
      <c r="C346" s="80">
        <v>15</v>
      </c>
      <c r="D346" s="80">
        <v>17</v>
      </c>
      <c r="E346" s="80">
        <v>2018</v>
      </c>
      <c r="F346" s="80" t="s">
        <v>93</v>
      </c>
      <c r="G346" s="80" t="s">
        <v>2016</v>
      </c>
      <c r="H346" s="80" t="s">
        <v>2017</v>
      </c>
      <c r="I346" s="177"/>
      <c r="J346" s="81">
        <v>423.50395270256701</v>
      </c>
      <c r="K346" s="81">
        <v>4.2548654352435413</v>
      </c>
      <c r="L346" s="81">
        <v>2.8634899624165349</v>
      </c>
      <c r="M346" s="81">
        <v>110.51396814573226</v>
      </c>
      <c r="N346" s="81">
        <v>137.20420708301504</v>
      </c>
      <c r="O346" s="81">
        <v>110.72496035390766</v>
      </c>
      <c r="P346" s="81">
        <v>53.247920776001408</v>
      </c>
      <c r="Q346" s="81">
        <v>6.4758070103727636</v>
      </c>
      <c r="R346" s="81">
        <v>0</v>
      </c>
      <c r="S346" s="81">
        <v>12.070190833186883</v>
      </c>
      <c r="T346" s="82"/>
      <c r="U346" s="81">
        <v>53123838</v>
      </c>
      <c r="V346" s="81">
        <v>1869</v>
      </c>
      <c r="W346" s="81">
        <v>122</v>
      </c>
      <c r="X346" s="81">
        <v>27809</v>
      </c>
      <c r="Y346" s="81">
        <v>42233</v>
      </c>
      <c r="Z346" s="81">
        <v>67469</v>
      </c>
      <c r="AA346" s="81">
        <v>11140</v>
      </c>
      <c r="AB346" s="81">
        <v>102175</v>
      </c>
      <c r="AC346" s="81">
        <v>0</v>
      </c>
      <c r="AD346" s="81">
        <v>12.07019083318688</v>
      </c>
      <c r="AE346" s="82"/>
      <c r="AF346" s="81">
        <v>502916179.85627037</v>
      </c>
      <c r="AG346" s="81">
        <v>3015995.5986046451</v>
      </c>
      <c r="AH346" s="81">
        <v>623995.9543475908</v>
      </c>
      <c r="AI346" s="81">
        <v>170966309.89938241</v>
      </c>
      <c r="AJ346" s="81">
        <v>200325929.52430481</v>
      </c>
      <c r="AK346" s="81">
        <v>0</v>
      </c>
      <c r="AL346" s="81">
        <v>0</v>
      </c>
      <c r="AM346" s="81">
        <v>14064502.236962721</v>
      </c>
      <c r="AN346" s="81">
        <v>0</v>
      </c>
      <c r="AO346" s="81">
        <v>0</v>
      </c>
      <c r="AP346" s="82"/>
      <c r="AQ346" s="81">
        <v>3235</v>
      </c>
      <c r="AR346" s="81">
        <v>958</v>
      </c>
      <c r="AS346" s="81">
        <v>0</v>
      </c>
      <c r="AT346" s="81">
        <v>0</v>
      </c>
      <c r="AU346" s="81">
        <v>0</v>
      </c>
      <c r="AV346" s="81">
        <v>0</v>
      </c>
      <c r="AW346" s="81" t="s">
        <v>564</v>
      </c>
      <c r="AX346" s="82"/>
      <c r="AY346" s="81">
        <v>14471.8</v>
      </c>
      <c r="AZ346" s="81">
        <v>32918</v>
      </c>
      <c r="BA346" s="81">
        <v>0</v>
      </c>
      <c r="BB346" s="81">
        <v>0</v>
      </c>
      <c r="BC346" s="81">
        <v>0</v>
      </c>
      <c r="BD346" s="81">
        <v>0</v>
      </c>
      <c r="BE346" s="81" t="s">
        <v>564</v>
      </c>
      <c r="BF346" s="82"/>
      <c r="BG346" s="81">
        <v>0</v>
      </c>
      <c r="BH346" s="81">
        <v>0</v>
      </c>
      <c r="BI346" s="81">
        <v>448.49</v>
      </c>
      <c r="BJ346" s="81">
        <v>0</v>
      </c>
      <c r="BK346" s="81">
        <v>21.859000000000002</v>
      </c>
      <c r="BL346" s="81">
        <v>0</v>
      </c>
      <c r="BM346" s="82"/>
      <c r="BN346" s="81">
        <v>0</v>
      </c>
      <c r="BO346" s="81">
        <v>0</v>
      </c>
      <c r="BP346" s="81">
        <v>15</v>
      </c>
      <c r="BQ346" s="81">
        <v>0</v>
      </c>
      <c r="BR346" s="81">
        <v>1</v>
      </c>
      <c r="BS346" s="81">
        <v>0</v>
      </c>
      <c r="BT346"/>
      <c r="BU346" s="80">
        <v>315.05599999999998</v>
      </c>
      <c r="BV346" s="80">
        <v>21.859000000000002</v>
      </c>
      <c r="BW346" s="80">
        <v>84.224000000000004</v>
      </c>
      <c r="BX346" s="80">
        <v>5.75</v>
      </c>
      <c r="BY346" s="80">
        <v>43.46</v>
      </c>
      <c r="BZ346" s="80">
        <v>0</v>
      </c>
      <c r="CA346" s="80">
        <v>0</v>
      </c>
      <c r="CB346" s="80">
        <v>0</v>
      </c>
      <c r="CC346" s="80">
        <v>0</v>
      </c>
    </row>
    <row r="347" spans="1:81">
      <c r="A347" s="80" t="s">
        <v>2032</v>
      </c>
      <c r="B347" s="80">
        <v>288</v>
      </c>
      <c r="C347" s="80">
        <v>16</v>
      </c>
      <c r="D347" s="80">
        <v>17</v>
      </c>
      <c r="E347" s="80">
        <v>2019</v>
      </c>
      <c r="F347" s="80" t="s">
        <v>73</v>
      </c>
      <c r="G347" s="80" t="s">
        <v>2016</v>
      </c>
      <c r="H347" s="80" t="s">
        <v>2017</v>
      </c>
      <c r="I347" s="177"/>
      <c r="J347" s="81">
        <v>368.01902317511025</v>
      </c>
      <c r="K347" s="81">
        <v>3.8685156114567567</v>
      </c>
      <c r="L347" s="81">
        <v>2.8765333136378093</v>
      </c>
      <c r="M347" s="81">
        <v>113.47288772198415</v>
      </c>
      <c r="N347" s="81">
        <v>132.02663156901829</v>
      </c>
      <c r="O347" s="81">
        <v>108.17665734862639</v>
      </c>
      <c r="P347" s="81">
        <v>52.902988260290698</v>
      </c>
      <c r="Q347" s="81">
        <v>6.3144753462248469</v>
      </c>
      <c r="R347" s="81">
        <v>0</v>
      </c>
      <c r="S347" s="81">
        <v>12.708632300473534</v>
      </c>
      <c r="T347" s="82"/>
      <c r="U347" s="81">
        <v>48523466</v>
      </c>
      <c r="V347" s="81">
        <v>1869</v>
      </c>
      <c r="W347" s="81">
        <v>122</v>
      </c>
      <c r="X347" s="81">
        <v>27809</v>
      </c>
      <c r="Y347" s="81">
        <v>42778</v>
      </c>
      <c r="Z347" s="81">
        <v>67726</v>
      </c>
      <c r="AA347" s="81">
        <v>10985</v>
      </c>
      <c r="AB347" s="81">
        <v>102327</v>
      </c>
      <c r="AC347" s="81">
        <v>0</v>
      </c>
      <c r="AD347" s="81">
        <v>12.70863230047353</v>
      </c>
      <c r="AE347" s="82"/>
      <c r="AF347" s="81">
        <v>462110796.52661759</v>
      </c>
      <c r="AG347" s="81">
        <v>2927141.0517571708</v>
      </c>
      <c r="AH347" s="81">
        <v>657752.33967851277</v>
      </c>
      <c r="AI347" s="81">
        <v>189800435.45321491</v>
      </c>
      <c r="AJ347" s="81">
        <v>199319413.53468364</v>
      </c>
      <c r="AK347" s="81">
        <v>0</v>
      </c>
      <c r="AL347" s="81">
        <v>0</v>
      </c>
      <c r="AM347" s="81">
        <v>13936167.082756424</v>
      </c>
      <c r="AN347" s="81">
        <v>0</v>
      </c>
      <c r="AO347" s="81">
        <v>0</v>
      </c>
      <c r="AP347" s="82"/>
      <c r="AQ347" s="81">
        <v>3495</v>
      </c>
      <c r="AR347" s="81">
        <v>1026</v>
      </c>
      <c r="AS347" s="81">
        <v>0</v>
      </c>
      <c r="AT347" s="81">
        <v>0</v>
      </c>
      <c r="AU347" s="81">
        <v>0</v>
      </c>
      <c r="AV347" s="81">
        <v>0</v>
      </c>
      <c r="AW347" s="81" t="s">
        <v>564</v>
      </c>
      <c r="AX347" s="82"/>
      <c r="AY347" s="81">
        <v>15728.999999999991</v>
      </c>
      <c r="AZ347" s="81">
        <v>35946.300000000039</v>
      </c>
      <c r="BA347" s="81">
        <v>0</v>
      </c>
      <c r="BB347" s="81">
        <v>0</v>
      </c>
      <c r="BC347" s="81">
        <v>0</v>
      </c>
      <c r="BD347" s="81">
        <v>0</v>
      </c>
      <c r="BE347" s="81" t="s">
        <v>564</v>
      </c>
      <c r="BF347" s="82"/>
      <c r="BG347" s="81">
        <v>0</v>
      </c>
      <c r="BH347" s="81">
        <v>0</v>
      </c>
      <c r="BI347" s="81">
        <v>430.32</v>
      </c>
      <c r="BJ347" s="81">
        <v>0</v>
      </c>
      <c r="BK347" s="81">
        <v>23.609000000000002</v>
      </c>
      <c r="BL347" s="81">
        <v>0</v>
      </c>
      <c r="BM347" s="82"/>
      <c r="BN347" s="81">
        <v>0</v>
      </c>
      <c r="BO347" s="81">
        <v>0</v>
      </c>
      <c r="BP347" s="81">
        <v>15</v>
      </c>
      <c r="BQ347" s="81">
        <v>0</v>
      </c>
      <c r="BR347" s="81">
        <v>1</v>
      </c>
      <c r="BS347" s="81">
        <v>0</v>
      </c>
      <c r="BT347"/>
      <c r="BU347" s="80">
        <v>301.29000000000002</v>
      </c>
      <c r="BV347" s="80">
        <v>23.609000000000002</v>
      </c>
      <c r="BW347" s="80">
        <v>81.106999999999999</v>
      </c>
      <c r="BX347" s="80">
        <v>5.5110000000000001</v>
      </c>
      <c r="BY347" s="80">
        <v>42.411999999999999</v>
      </c>
      <c r="BZ347" s="80">
        <v>0</v>
      </c>
      <c r="CA347" s="80">
        <v>0</v>
      </c>
      <c r="CB347" s="80">
        <v>0</v>
      </c>
      <c r="CC347" s="80">
        <v>0</v>
      </c>
    </row>
    <row r="348" spans="1:81">
      <c r="A348" s="80" t="s">
        <v>2033</v>
      </c>
      <c r="B348" s="80">
        <v>289</v>
      </c>
      <c r="C348" s="80">
        <v>17</v>
      </c>
      <c r="D348" s="80">
        <v>17</v>
      </c>
      <c r="E348" s="80">
        <v>2020</v>
      </c>
      <c r="F348" s="80" t="s">
        <v>218</v>
      </c>
      <c r="G348" s="80" t="s">
        <v>2016</v>
      </c>
      <c r="H348" s="80" t="s">
        <v>2017</v>
      </c>
      <c r="I348" s="177"/>
      <c r="J348" s="81">
        <v>366.99323378274067</v>
      </c>
      <c r="K348" s="81">
        <v>5.0086792100830957</v>
      </c>
      <c r="L348" s="81">
        <v>2.1982294073988538</v>
      </c>
      <c r="M348" s="81">
        <v>108.60996961251526</v>
      </c>
      <c r="N348" s="81">
        <v>128.77714510869956</v>
      </c>
      <c r="O348" s="81">
        <v>95.245469914447014</v>
      </c>
      <c r="P348" s="81">
        <v>50.004002973492582</v>
      </c>
      <c r="Q348" s="81">
        <v>5.9881227625480768</v>
      </c>
      <c r="R348" s="81">
        <v>0</v>
      </c>
      <c r="S348" s="81">
        <v>12.76881706583022</v>
      </c>
      <c r="T348" s="82"/>
      <c r="U348" s="81">
        <v>46453540</v>
      </c>
      <c r="V348" s="81">
        <v>2195</v>
      </c>
      <c r="W348" s="81">
        <v>110</v>
      </c>
      <c r="X348" s="81">
        <v>30289</v>
      </c>
      <c r="Y348" s="81">
        <v>42998</v>
      </c>
      <c r="Z348" s="81">
        <v>68060</v>
      </c>
      <c r="AA348" s="81">
        <v>11281</v>
      </c>
      <c r="AB348" s="81">
        <v>101557</v>
      </c>
      <c r="AC348" s="81">
        <v>0</v>
      </c>
      <c r="AD348" s="81">
        <v>12.76881706583022</v>
      </c>
      <c r="AE348" s="82"/>
      <c r="AF348" s="81">
        <v>460782118.99260628</v>
      </c>
      <c r="AG348" s="81">
        <v>3695945.3038443895</v>
      </c>
      <c r="AH348" s="81">
        <v>533590.51461250091</v>
      </c>
      <c r="AI348" s="81">
        <v>191742649.80481192</v>
      </c>
      <c r="AJ348" s="81">
        <v>218326126.53926158</v>
      </c>
      <c r="AK348" s="81"/>
      <c r="AL348" s="81"/>
      <c r="AM348" s="81">
        <v>13254316.82180346</v>
      </c>
      <c r="AN348" s="81"/>
      <c r="AO348" s="81"/>
      <c r="AP348" s="82"/>
      <c r="AQ348" s="81">
        <v>3718</v>
      </c>
      <c r="AR348" s="81">
        <v>1047</v>
      </c>
      <c r="AS348" s="81">
        <v>0</v>
      </c>
      <c r="AT348" s="81">
        <v>0</v>
      </c>
      <c r="AU348" s="81">
        <v>0</v>
      </c>
      <c r="AV348" s="81">
        <v>0</v>
      </c>
      <c r="AW348" s="81">
        <v>0</v>
      </c>
      <c r="AX348" s="82"/>
      <c r="AY348" s="81">
        <v>17046.79999999997</v>
      </c>
      <c r="AZ348" s="81">
        <v>39394.900000000023</v>
      </c>
      <c r="BA348" s="81">
        <v>0</v>
      </c>
      <c r="BB348" s="81">
        <v>0</v>
      </c>
      <c r="BC348" s="81">
        <v>0</v>
      </c>
      <c r="BD348" s="81">
        <v>0</v>
      </c>
      <c r="BE348" s="81">
        <v>0</v>
      </c>
      <c r="BF348" s="82"/>
      <c r="BG348" s="81">
        <v>0</v>
      </c>
      <c r="BH348" s="81">
        <v>0</v>
      </c>
      <c r="BI348" s="81">
        <v>406.44299999999998</v>
      </c>
      <c r="BJ348" s="81">
        <v>0</v>
      </c>
      <c r="BK348" s="81">
        <v>24.224</v>
      </c>
      <c r="BL348" s="81">
        <v>0</v>
      </c>
      <c r="BM348" s="82"/>
      <c r="BN348" s="81">
        <v>0</v>
      </c>
      <c r="BO348" s="81">
        <v>0</v>
      </c>
      <c r="BP348" s="81">
        <v>16</v>
      </c>
      <c r="BQ348" s="81">
        <v>0</v>
      </c>
      <c r="BR348" s="81">
        <v>1</v>
      </c>
      <c r="BS348" s="81">
        <v>0</v>
      </c>
      <c r="BT348"/>
      <c r="BU348" s="80">
        <v>287.82600000000002</v>
      </c>
      <c r="BV348" s="80">
        <v>24.224</v>
      </c>
      <c r="BW348" s="80">
        <v>83.861999999999995</v>
      </c>
      <c r="BX348" s="80">
        <v>4.5359999999999996</v>
      </c>
      <c r="BY348" s="80">
        <v>30.219000000000001</v>
      </c>
      <c r="BZ348" s="80">
        <v>0</v>
      </c>
      <c r="CA348" s="80">
        <v>0</v>
      </c>
      <c r="CB348" s="80">
        <v>0</v>
      </c>
      <c r="CC348" s="80">
        <v>0</v>
      </c>
    </row>
    <row r="349" spans="1:81">
      <c r="A349" s="80" t="s">
        <v>2034</v>
      </c>
      <c r="B349" s="80">
        <v>289</v>
      </c>
      <c r="C349" s="80">
        <v>18</v>
      </c>
      <c r="D349" s="80">
        <v>17</v>
      </c>
      <c r="E349" s="80">
        <v>2021</v>
      </c>
      <c r="F349" s="80" t="s">
        <v>75</v>
      </c>
      <c r="G349" s="174" t="s">
        <v>2016</v>
      </c>
      <c r="H349" s="80" t="s">
        <v>2017</v>
      </c>
      <c r="I349" s="177"/>
      <c r="J349" s="81">
        <v>420.28137262942334</v>
      </c>
      <c r="K349" s="81">
        <v>5.4608722812249928</v>
      </c>
      <c r="L349" s="81">
        <v>2.4752109090340233</v>
      </c>
      <c r="M349" s="81">
        <v>123.43399489107938</v>
      </c>
      <c r="N349" s="81">
        <v>126.98181469896215</v>
      </c>
      <c r="O349" s="81">
        <v>92.896446016152424</v>
      </c>
      <c r="P349" s="81">
        <v>51.970867719299555</v>
      </c>
      <c r="Q349" s="81">
        <v>6.0127258361347495</v>
      </c>
      <c r="R349" s="81">
        <v>0</v>
      </c>
      <c r="S349" s="81">
        <v>13.15877729956876</v>
      </c>
      <c r="T349" s="82"/>
      <c r="U349" s="81">
        <v>57133470</v>
      </c>
      <c r="V349" s="81">
        <v>2195</v>
      </c>
      <c r="W349" s="81">
        <v>110</v>
      </c>
      <c r="X349" s="81">
        <v>30289</v>
      </c>
      <c r="Y349" s="81">
        <v>43081</v>
      </c>
      <c r="Z349" s="81">
        <v>68352</v>
      </c>
      <c r="AA349" s="81">
        <v>11434</v>
      </c>
      <c r="AB349" s="81">
        <v>100765</v>
      </c>
      <c r="AC349" s="81">
        <v>0</v>
      </c>
      <c r="AD349" s="81">
        <v>13.15877729956876</v>
      </c>
      <c r="AE349" s="82"/>
      <c r="AF349" s="81">
        <v>512425687.94182271</v>
      </c>
      <c r="AG349" s="81">
        <v>3768092.9785001921</v>
      </c>
      <c r="AH349" s="81">
        <v>574101.31931535946</v>
      </c>
      <c r="AI349" s="81">
        <v>189385174.0871453</v>
      </c>
      <c r="AJ349" s="81">
        <v>210048850.18022913</v>
      </c>
      <c r="AK349" s="81">
        <v>0</v>
      </c>
      <c r="AL349" s="81">
        <v>0</v>
      </c>
      <c r="AM349" s="81">
        <v>13226805.654953262</v>
      </c>
      <c r="AN349" s="81">
        <v>0</v>
      </c>
      <c r="AO349" s="81">
        <v>0</v>
      </c>
      <c r="AP349" s="82"/>
      <c r="AQ349" s="81">
        <v>3934</v>
      </c>
      <c r="AR349" s="81">
        <v>1057</v>
      </c>
      <c r="AS349" s="81">
        <v>0</v>
      </c>
      <c r="AT349" s="81">
        <v>0</v>
      </c>
      <c r="AU349" s="81">
        <v>0</v>
      </c>
      <c r="AV349" s="81">
        <v>0</v>
      </c>
      <c r="AW349" s="81"/>
      <c r="AX349" s="82"/>
      <c r="AY349" s="81">
        <v>18353.899999999961</v>
      </c>
      <c r="AZ349" s="81">
        <v>40471.800000000017</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2035</v>
      </c>
      <c r="B350" s="80">
        <v>289</v>
      </c>
      <c r="C350" s="80">
        <v>19</v>
      </c>
      <c r="D350" s="80">
        <v>17</v>
      </c>
      <c r="E350" s="80">
        <v>2022</v>
      </c>
      <c r="F350" s="80" t="s">
        <v>568</v>
      </c>
      <c r="G350" s="174" t="s">
        <v>2016</v>
      </c>
      <c r="H350" s="80" t="s">
        <v>2017</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4154</v>
      </c>
      <c r="AR350" s="81">
        <v>1063</v>
      </c>
      <c r="AS350" s="81">
        <v>0</v>
      </c>
      <c r="AT350" s="81">
        <v>0</v>
      </c>
      <c r="AU350" s="81">
        <v>0</v>
      </c>
      <c r="AV350" s="81">
        <v>0</v>
      </c>
      <c r="AW350" s="81"/>
      <c r="AX350" s="82"/>
      <c r="AY350" s="81">
        <v>19683.59999999994</v>
      </c>
      <c r="AZ350" s="81">
        <v>42695.800000000025</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2036</v>
      </c>
      <c r="B351" s="80">
        <v>171</v>
      </c>
      <c r="C351" s="80">
        <v>1</v>
      </c>
      <c r="D351" s="80">
        <v>11</v>
      </c>
      <c r="E351" s="80">
        <v>1990</v>
      </c>
      <c r="F351" s="80" t="s">
        <v>562</v>
      </c>
      <c r="G351" s="80" t="s">
        <v>2037</v>
      </c>
      <c r="H351" s="80" t="s">
        <v>2038</v>
      </c>
      <c r="I351" s="177"/>
      <c r="J351" s="81">
        <v>82.281397359062197</v>
      </c>
      <c r="K351" s="81">
        <v>2.7473643610818144</v>
      </c>
      <c r="L351" s="81">
        <v>1.5072952229631749</v>
      </c>
      <c r="M351" s="81">
        <v>39.627908543619306</v>
      </c>
      <c r="N351" s="81">
        <v>78.235653391791729</v>
      </c>
      <c r="O351" s="81">
        <v>69.723279051710392</v>
      </c>
      <c r="P351" s="81">
        <v>42.848124661973053</v>
      </c>
      <c r="Q351" s="81">
        <v>6.6988765239118724</v>
      </c>
      <c r="R351" s="81">
        <v>0</v>
      </c>
      <c r="S351" s="81">
        <v>11.547464717077627</v>
      </c>
      <c r="T351" s="82"/>
      <c r="U351" s="81">
        <v>12017487</v>
      </c>
      <c r="V351" s="81">
        <v>1340</v>
      </c>
      <c r="W351" s="81">
        <v>19</v>
      </c>
      <c r="X351" s="81">
        <v>17847</v>
      </c>
      <c r="Y351" s="81">
        <v>31683</v>
      </c>
      <c r="Z351" s="81">
        <v>28678</v>
      </c>
      <c r="AA351" s="81">
        <v>10404</v>
      </c>
      <c r="AB351" s="81">
        <v>108767</v>
      </c>
      <c r="AC351" s="81">
        <v>0</v>
      </c>
      <c r="AD351" s="81">
        <v>11.547464717077627</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2039</v>
      </c>
      <c r="B352" s="80">
        <v>172</v>
      </c>
      <c r="C352" s="80">
        <v>2</v>
      </c>
      <c r="D352" s="80">
        <v>11</v>
      </c>
      <c r="E352" s="80">
        <v>2005</v>
      </c>
      <c r="F352" s="80" t="s">
        <v>565</v>
      </c>
      <c r="G352" s="80" t="s">
        <v>2037</v>
      </c>
      <c r="H352" s="80" t="s">
        <v>2038</v>
      </c>
      <c r="I352" s="177"/>
      <c r="J352" s="81">
        <v>93.063095971080799</v>
      </c>
      <c r="K352" s="81">
        <v>2.3162467595939091</v>
      </c>
      <c r="L352" s="81">
        <v>0.18021435975389144</v>
      </c>
      <c r="M352" s="81">
        <v>72.245270352317249</v>
      </c>
      <c r="N352" s="81">
        <v>122.47368351128398</v>
      </c>
      <c r="O352" s="81">
        <v>103.44855379916801</v>
      </c>
      <c r="P352" s="81">
        <v>40.179021429193426</v>
      </c>
      <c r="Q352" s="81">
        <v>7.0032026199581292</v>
      </c>
      <c r="R352" s="81">
        <v>0</v>
      </c>
      <c r="S352" s="81">
        <v>9.0569863814372162</v>
      </c>
      <c r="T352" s="82"/>
      <c r="U352" s="81">
        <v>9795843</v>
      </c>
      <c r="V352" s="81">
        <v>1274</v>
      </c>
      <c r="W352" s="81">
        <v>2</v>
      </c>
      <c r="X352" s="81">
        <v>17187</v>
      </c>
      <c r="Y352" s="81">
        <v>44545</v>
      </c>
      <c r="Z352" s="81">
        <v>49238</v>
      </c>
      <c r="AA352" s="81">
        <v>7990</v>
      </c>
      <c r="AB352" s="81">
        <v>118870</v>
      </c>
      <c r="AC352" s="81">
        <v>0</v>
      </c>
      <c r="AD352" s="81">
        <v>9.0569863814372162</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2040</v>
      </c>
      <c r="B353" s="80">
        <v>173</v>
      </c>
      <c r="C353" s="80">
        <v>3</v>
      </c>
      <c r="D353" s="80">
        <v>11</v>
      </c>
      <c r="E353" s="80">
        <v>2006</v>
      </c>
      <c r="F353" s="80" t="s">
        <v>566</v>
      </c>
      <c r="G353" s="80" t="s">
        <v>2037</v>
      </c>
      <c r="H353" s="80" t="s">
        <v>2038</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2041</v>
      </c>
      <c r="B354" s="80">
        <v>174</v>
      </c>
      <c r="C354" s="80">
        <v>4</v>
      </c>
      <c r="D354" s="80">
        <v>11</v>
      </c>
      <c r="E354" s="80">
        <v>2007</v>
      </c>
      <c r="F354" s="80" t="s">
        <v>567</v>
      </c>
      <c r="G354" s="80" t="s">
        <v>2037</v>
      </c>
      <c r="H354" s="80" t="s">
        <v>2038</v>
      </c>
      <c r="I354" s="177"/>
      <c r="J354" s="81">
        <v>100.18168237834159</v>
      </c>
      <c r="K354" s="81">
        <v>2.1120967361915937</v>
      </c>
      <c r="L354" s="81">
        <v>0.35701357836460451</v>
      </c>
      <c r="M354" s="81">
        <v>78.863471980448665</v>
      </c>
      <c r="N354" s="81">
        <v>128.95775367771694</v>
      </c>
      <c r="O354" s="81">
        <v>99.237803882721849</v>
      </c>
      <c r="P354" s="81">
        <v>39.672409457302699</v>
      </c>
      <c r="Q354" s="81">
        <v>7.2409155963859071</v>
      </c>
      <c r="R354" s="81">
        <v>0</v>
      </c>
      <c r="S354" s="81">
        <v>7.5018826433676526</v>
      </c>
      <c r="T354" s="82"/>
      <c r="U354" s="81">
        <v>11888671</v>
      </c>
      <c r="V354" s="81">
        <v>1131</v>
      </c>
      <c r="W354" s="81">
        <v>4</v>
      </c>
      <c r="X354" s="81">
        <v>21678</v>
      </c>
      <c r="Y354" s="81">
        <v>45155</v>
      </c>
      <c r="Z354" s="81">
        <v>49102</v>
      </c>
      <c r="AA354" s="81">
        <v>7769</v>
      </c>
      <c r="AB354" s="81">
        <v>116405</v>
      </c>
      <c r="AC354" s="81">
        <v>0</v>
      </c>
      <c r="AD354" s="81">
        <v>7.5018826433676526</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2042</v>
      </c>
      <c r="B355" s="80">
        <v>175</v>
      </c>
      <c r="C355" s="80">
        <v>5</v>
      </c>
      <c r="D355" s="80">
        <v>11</v>
      </c>
      <c r="E355" s="80">
        <v>2008</v>
      </c>
      <c r="F355" s="80" t="s">
        <v>84</v>
      </c>
      <c r="G355" s="80" t="s">
        <v>2037</v>
      </c>
      <c r="H355" s="80" t="s">
        <v>2038</v>
      </c>
      <c r="I355" s="177"/>
      <c r="J355" s="81">
        <v>89.336587346447544</v>
      </c>
      <c r="K355" s="81">
        <v>1.5845985267453675</v>
      </c>
      <c r="L355" s="81">
        <v>0.3162531741268661</v>
      </c>
      <c r="M355" s="81">
        <v>82.777684127125397</v>
      </c>
      <c r="N355" s="81">
        <v>125.00723879019816</v>
      </c>
      <c r="O355" s="81">
        <v>95.437422515716122</v>
      </c>
      <c r="P355" s="81">
        <v>38.897799377528322</v>
      </c>
      <c r="Q355" s="81">
        <v>7.0727541711318169</v>
      </c>
      <c r="R355" s="81">
        <v>0</v>
      </c>
      <c r="S355" s="81">
        <v>8.1462635833184205</v>
      </c>
      <c r="T355" s="82"/>
      <c r="U355" s="81">
        <v>11257709</v>
      </c>
      <c r="V355" s="81">
        <v>1131</v>
      </c>
      <c r="W355" s="81">
        <v>4</v>
      </c>
      <c r="X355" s="81">
        <v>21678</v>
      </c>
      <c r="Y355" s="81">
        <v>45583</v>
      </c>
      <c r="Z355" s="81">
        <v>48879</v>
      </c>
      <c r="AA355" s="81">
        <v>7626</v>
      </c>
      <c r="AB355" s="81">
        <v>115570</v>
      </c>
      <c r="AC355" s="81">
        <v>0</v>
      </c>
      <c r="AD355" s="81">
        <v>8.1462635833184205</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2043</v>
      </c>
      <c r="B356" s="80">
        <v>176</v>
      </c>
      <c r="C356" s="80">
        <v>6</v>
      </c>
      <c r="D356" s="80">
        <v>11</v>
      </c>
      <c r="E356" s="80">
        <v>2009</v>
      </c>
      <c r="F356" s="80" t="s">
        <v>85</v>
      </c>
      <c r="G356" s="80" t="s">
        <v>2037</v>
      </c>
      <c r="H356" s="80" t="s">
        <v>2038</v>
      </c>
      <c r="I356" s="177"/>
      <c r="J356" s="81">
        <v>64.483004412456651</v>
      </c>
      <c r="K356" s="81">
        <v>1.3451068707293672</v>
      </c>
      <c r="L356" s="81">
        <v>2.8134172307344754</v>
      </c>
      <c r="M356" s="81">
        <v>64.693244932622619</v>
      </c>
      <c r="N356" s="81">
        <v>103.27767615566614</v>
      </c>
      <c r="O356" s="81">
        <v>96.505722919364629</v>
      </c>
      <c r="P356" s="81">
        <v>37.173994364031472</v>
      </c>
      <c r="Q356" s="81">
        <v>6.6913528263205775</v>
      </c>
      <c r="R356" s="81">
        <v>0</v>
      </c>
      <c r="S356" s="81">
        <v>8.0226909190186237</v>
      </c>
      <c r="T356" s="82"/>
      <c r="U356" s="81">
        <v>8446357</v>
      </c>
      <c r="V356" s="81">
        <v>1161</v>
      </c>
      <c r="W356" s="81">
        <v>60</v>
      </c>
      <c r="X356" s="81">
        <v>21091</v>
      </c>
      <c r="Y356" s="81">
        <v>46297</v>
      </c>
      <c r="Z356" s="81">
        <v>48786</v>
      </c>
      <c r="AA356" s="81">
        <v>7482</v>
      </c>
      <c r="AB356" s="81">
        <v>114778</v>
      </c>
      <c r="AC356" s="81">
        <v>0</v>
      </c>
      <c r="AD356" s="81">
        <v>8.0226909190186237</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37.372999999999998</v>
      </c>
      <c r="BJ356" s="81">
        <v>0</v>
      </c>
      <c r="BK356" s="81">
        <v>17.082000000000001</v>
      </c>
      <c r="BL356" s="81">
        <v>0</v>
      </c>
      <c r="BM356" s="82"/>
      <c r="BN356" s="81">
        <v>0</v>
      </c>
      <c r="BO356" s="81">
        <v>0</v>
      </c>
      <c r="BP356" s="81">
        <v>5</v>
      </c>
      <c r="BQ356" s="81">
        <v>0</v>
      </c>
      <c r="BR356" s="81">
        <v>2</v>
      </c>
      <c r="BS356" s="81">
        <v>0</v>
      </c>
      <c r="BT356"/>
      <c r="BU356" s="80"/>
      <c r="BV356" s="80"/>
      <c r="BW356" s="80"/>
      <c r="BX356" s="80"/>
      <c r="BY356" s="80"/>
      <c r="BZ356" s="80"/>
      <c r="CA356" s="80"/>
      <c r="CB356" s="80"/>
      <c r="CC356" s="80"/>
    </row>
    <row r="357" spans="1:81">
      <c r="A357" s="80" t="s">
        <v>2044</v>
      </c>
      <c r="B357" s="80">
        <v>177</v>
      </c>
      <c r="C357" s="80">
        <v>7</v>
      </c>
      <c r="D357" s="80">
        <v>11</v>
      </c>
      <c r="E357" s="80">
        <v>2010</v>
      </c>
      <c r="F357" s="80" t="s">
        <v>86</v>
      </c>
      <c r="G357" s="80" t="s">
        <v>2037</v>
      </c>
      <c r="H357" s="80" t="s">
        <v>2038</v>
      </c>
      <c r="I357" s="177"/>
      <c r="J357" s="81">
        <v>67.274633171725597</v>
      </c>
      <c r="K357" s="81">
        <v>1.4656822853675573</v>
      </c>
      <c r="L357" s="81">
        <v>2.6687706120333572</v>
      </c>
      <c r="M357" s="81">
        <v>69.834542106616226</v>
      </c>
      <c r="N357" s="81">
        <v>119.55451017893776</v>
      </c>
      <c r="O357" s="81">
        <v>96.155835075535165</v>
      </c>
      <c r="P357" s="81">
        <v>37.504467552608382</v>
      </c>
      <c r="Q357" s="81">
        <v>6.9461873634124451</v>
      </c>
      <c r="R357" s="81">
        <v>0</v>
      </c>
      <c r="S357" s="81">
        <v>9.257225777297732</v>
      </c>
      <c r="T357" s="82"/>
      <c r="U357" s="81">
        <v>8884420</v>
      </c>
      <c r="V357" s="81">
        <v>1161</v>
      </c>
      <c r="W357" s="81">
        <v>60</v>
      </c>
      <c r="X357" s="81">
        <v>21091</v>
      </c>
      <c r="Y357" s="81">
        <v>46405</v>
      </c>
      <c r="Z357" s="81">
        <v>48835</v>
      </c>
      <c r="AA357" s="81">
        <v>7360</v>
      </c>
      <c r="AB357" s="81">
        <v>114169</v>
      </c>
      <c r="AC357" s="81">
        <v>0</v>
      </c>
      <c r="AD357" s="81">
        <v>9.257225777297732</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34.094999999999999</v>
      </c>
      <c r="BJ357" s="81">
        <v>0</v>
      </c>
      <c r="BK357" s="81">
        <v>38.028999999999996</v>
      </c>
      <c r="BL357" s="81">
        <v>0</v>
      </c>
      <c r="BM357" s="82"/>
      <c r="BN357" s="81">
        <v>0</v>
      </c>
      <c r="BO357" s="81">
        <v>0</v>
      </c>
      <c r="BP357" s="81">
        <v>5</v>
      </c>
      <c r="BQ357" s="81">
        <v>0</v>
      </c>
      <c r="BR357" s="81">
        <v>2</v>
      </c>
      <c r="BS357" s="81">
        <v>0</v>
      </c>
      <c r="BT357"/>
      <c r="BU357" s="80">
        <v>44.103000000000002</v>
      </c>
      <c r="BV357" s="80">
        <v>28.021000000000001</v>
      </c>
      <c r="BW357" s="80">
        <v>0</v>
      </c>
      <c r="BX357" s="80">
        <v>0</v>
      </c>
      <c r="BY357" s="80">
        <v>0</v>
      </c>
      <c r="BZ357" s="80">
        <v>0</v>
      </c>
      <c r="CA357" s="80">
        <v>0</v>
      </c>
      <c r="CB357" s="80">
        <v>0</v>
      </c>
      <c r="CC357" s="80">
        <v>0</v>
      </c>
    </row>
    <row r="358" spans="1:81">
      <c r="A358" s="80" t="s">
        <v>2045</v>
      </c>
      <c r="B358" s="80">
        <v>178</v>
      </c>
      <c r="C358" s="80">
        <v>8</v>
      </c>
      <c r="D358" s="80">
        <v>11</v>
      </c>
      <c r="E358" s="80">
        <v>2011</v>
      </c>
      <c r="F358" s="80" t="s">
        <v>87</v>
      </c>
      <c r="G358" s="80" t="s">
        <v>2037</v>
      </c>
      <c r="H358" s="80" t="s">
        <v>2038</v>
      </c>
      <c r="I358" s="177"/>
      <c r="J358" s="81">
        <v>73.251635337841975</v>
      </c>
      <c r="K358" s="81">
        <v>2.3325719995951499</v>
      </c>
      <c r="L358" s="81">
        <v>2.3479744910719749</v>
      </c>
      <c r="M358" s="81">
        <v>89.063750291067805</v>
      </c>
      <c r="N358" s="81">
        <v>147.67138537901423</v>
      </c>
      <c r="O358" s="81">
        <v>94.506328549246064</v>
      </c>
      <c r="P358" s="81">
        <v>36.381059418522689</v>
      </c>
      <c r="Q358" s="81">
        <v>7.9580104734946335</v>
      </c>
      <c r="R358" s="81">
        <v>0</v>
      </c>
      <c r="S358" s="81">
        <v>10.980418587822548</v>
      </c>
      <c r="T358" s="82"/>
      <c r="U358" s="81">
        <v>8757174</v>
      </c>
      <c r="V358" s="81">
        <v>1161</v>
      </c>
      <c r="W358" s="81">
        <v>60</v>
      </c>
      <c r="X358" s="81">
        <v>21091</v>
      </c>
      <c r="Y358" s="81">
        <v>46733</v>
      </c>
      <c r="Z358" s="81">
        <v>49040</v>
      </c>
      <c r="AA358" s="81">
        <v>7352</v>
      </c>
      <c r="AB358" s="81">
        <v>113397</v>
      </c>
      <c r="AC358" s="81">
        <v>0</v>
      </c>
      <c r="AD358" s="81">
        <v>10.980418587822548</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40.110999999999997</v>
      </c>
      <c r="BJ358" s="81">
        <v>0</v>
      </c>
      <c r="BK358" s="81">
        <v>15.367999999999999</v>
      </c>
      <c r="BL358" s="81">
        <v>0</v>
      </c>
      <c r="BM358" s="82"/>
      <c r="BN358" s="81">
        <v>0</v>
      </c>
      <c r="BO358" s="81">
        <v>0</v>
      </c>
      <c r="BP358" s="81">
        <v>6</v>
      </c>
      <c r="BQ358" s="81">
        <v>0</v>
      </c>
      <c r="BR358" s="81">
        <v>2</v>
      </c>
      <c r="BS358" s="81">
        <v>0</v>
      </c>
      <c r="BT358"/>
      <c r="BU358" s="80">
        <v>46.76</v>
      </c>
      <c r="BV358" s="80">
        <v>8.7189999999999994</v>
      </c>
      <c r="BW358" s="80">
        <v>0</v>
      </c>
      <c r="BX358" s="80">
        <v>0</v>
      </c>
      <c r="BY358" s="80">
        <v>0</v>
      </c>
      <c r="BZ358" s="80">
        <v>0</v>
      </c>
      <c r="CA358" s="80">
        <v>0</v>
      </c>
      <c r="CB358" s="80">
        <v>0</v>
      </c>
      <c r="CC358" s="80">
        <v>0</v>
      </c>
    </row>
    <row r="359" spans="1:81">
      <c r="A359" s="80" t="s">
        <v>2046</v>
      </c>
      <c r="B359" s="80">
        <v>179</v>
      </c>
      <c r="C359" s="80">
        <v>9</v>
      </c>
      <c r="D359" s="80">
        <v>11</v>
      </c>
      <c r="E359" s="80">
        <v>2012</v>
      </c>
      <c r="F359" s="80" t="s">
        <v>88</v>
      </c>
      <c r="G359" s="80" t="s">
        <v>2037</v>
      </c>
      <c r="H359" s="80" t="s">
        <v>2038</v>
      </c>
      <c r="I359" s="177"/>
      <c r="J359" s="81">
        <v>72.843305280057848</v>
      </c>
      <c r="K359" s="81">
        <v>2.2682914137606032</v>
      </c>
      <c r="L359" s="81">
        <v>2.3385512925184266</v>
      </c>
      <c r="M359" s="81">
        <v>99.617256263334966</v>
      </c>
      <c r="N359" s="81">
        <v>156.44201865186707</v>
      </c>
      <c r="O359" s="81">
        <v>94.137384739718485</v>
      </c>
      <c r="P359" s="81">
        <v>36.359129829750017</v>
      </c>
      <c r="Q359" s="81">
        <v>8.6070734246999212</v>
      </c>
      <c r="R359" s="81">
        <v>0</v>
      </c>
      <c r="S359" s="81">
        <v>9.4261603858726737</v>
      </c>
      <c r="T359" s="82"/>
      <c r="U359" s="81">
        <v>8466935</v>
      </c>
      <c r="V359" s="81">
        <v>1161</v>
      </c>
      <c r="W359" s="81">
        <v>60</v>
      </c>
      <c r="X359" s="81">
        <v>21091</v>
      </c>
      <c r="Y359" s="81">
        <v>47156</v>
      </c>
      <c r="Z359" s="81">
        <v>49236</v>
      </c>
      <c r="AA359" s="81">
        <v>7306</v>
      </c>
      <c r="AB359" s="81">
        <v>112884</v>
      </c>
      <c r="AC359" s="81">
        <v>0</v>
      </c>
      <c r="AD359" s="81">
        <v>9.4261603858726737</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50.329000000000001</v>
      </c>
      <c r="BJ359" s="81">
        <v>0</v>
      </c>
      <c r="BK359" s="81">
        <v>6.9610000000000003</v>
      </c>
      <c r="BL359" s="81">
        <v>0</v>
      </c>
      <c r="BM359" s="82"/>
      <c r="BN359" s="81">
        <v>0</v>
      </c>
      <c r="BO359" s="81">
        <v>0</v>
      </c>
      <c r="BP359" s="81">
        <v>6</v>
      </c>
      <c r="BQ359" s="81">
        <v>0</v>
      </c>
      <c r="BR359" s="81">
        <v>1</v>
      </c>
      <c r="BS359" s="81">
        <v>0</v>
      </c>
      <c r="BT359"/>
      <c r="BU359" s="80">
        <v>57.29</v>
      </c>
      <c r="BV359" s="80">
        <v>0</v>
      </c>
      <c r="BW359" s="80">
        <v>0</v>
      </c>
      <c r="BX359" s="80">
        <v>0</v>
      </c>
      <c r="BY359" s="80">
        <v>0</v>
      </c>
      <c r="BZ359" s="80">
        <v>0</v>
      </c>
      <c r="CA359" s="80">
        <v>0</v>
      </c>
      <c r="CB359" s="80">
        <v>0</v>
      </c>
      <c r="CC359" s="80">
        <v>0</v>
      </c>
    </row>
    <row r="360" spans="1:81">
      <c r="A360" s="80" t="s">
        <v>2047</v>
      </c>
      <c r="B360" s="80">
        <v>180</v>
      </c>
      <c r="C360" s="80">
        <v>10</v>
      </c>
      <c r="D360" s="80">
        <v>11</v>
      </c>
      <c r="E360" s="80">
        <v>2013</v>
      </c>
      <c r="F360" s="80" t="s">
        <v>89</v>
      </c>
      <c r="G360" s="80" t="s">
        <v>2037</v>
      </c>
      <c r="H360" s="80" t="s">
        <v>2038</v>
      </c>
      <c r="I360" s="177"/>
      <c r="J360" s="81">
        <v>68.963809869460846</v>
      </c>
      <c r="K360" s="81">
        <v>1.9232940766999376</v>
      </c>
      <c r="L360" s="81">
        <v>2.0747890012939019</v>
      </c>
      <c r="M360" s="81">
        <v>100.33695521651308</v>
      </c>
      <c r="N360" s="81">
        <v>156.541541061911</v>
      </c>
      <c r="O360" s="81">
        <v>90.448896966536381</v>
      </c>
      <c r="P360" s="81">
        <v>36.126470207183566</v>
      </c>
      <c r="Q360" s="81">
        <v>8.6772787759573333</v>
      </c>
      <c r="R360" s="81">
        <v>0</v>
      </c>
      <c r="S360" s="81">
        <v>8.319131746778833</v>
      </c>
      <c r="T360" s="82"/>
      <c r="U360" s="81">
        <v>7926915</v>
      </c>
      <c r="V360" s="81">
        <v>1161</v>
      </c>
      <c r="W360" s="81">
        <v>60</v>
      </c>
      <c r="X360" s="81">
        <v>21091</v>
      </c>
      <c r="Y360" s="81">
        <v>47275</v>
      </c>
      <c r="Z360" s="81">
        <v>49419</v>
      </c>
      <c r="AA360" s="81">
        <v>7232</v>
      </c>
      <c r="AB360" s="81">
        <v>112173</v>
      </c>
      <c r="AC360" s="81">
        <v>0</v>
      </c>
      <c r="AD360" s="81">
        <v>8.319131746778833</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49.927</v>
      </c>
      <c r="BJ360" s="81">
        <v>0</v>
      </c>
      <c r="BK360" s="81">
        <v>16.259999999999998</v>
      </c>
      <c r="BL360" s="81">
        <v>0</v>
      </c>
      <c r="BM360" s="82"/>
      <c r="BN360" s="81">
        <v>0</v>
      </c>
      <c r="BO360" s="81">
        <v>0</v>
      </c>
      <c r="BP360" s="81">
        <v>5</v>
      </c>
      <c r="BQ360" s="81">
        <v>0</v>
      </c>
      <c r="BR360" s="81">
        <v>2</v>
      </c>
      <c r="BS360" s="81">
        <v>0</v>
      </c>
      <c r="BT360"/>
      <c r="BU360" s="80">
        <v>57.587000000000003</v>
      </c>
      <c r="BV360" s="80">
        <v>8.6</v>
      </c>
      <c r="BW360" s="80">
        <v>0</v>
      </c>
      <c r="BX360" s="80">
        <v>0</v>
      </c>
      <c r="BY360" s="80">
        <v>0</v>
      </c>
      <c r="BZ360" s="80">
        <v>0</v>
      </c>
      <c r="CA360" s="80">
        <v>0</v>
      </c>
      <c r="CB360" s="80">
        <v>0</v>
      </c>
      <c r="CC360" s="80">
        <v>0</v>
      </c>
    </row>
    <row r="361" spans="1:81">
      <c r="A361" s="80" t="s">
        <v>2048</v>
      </c>
      <c r="B361" s="80">
        <v>181</v>
      </c>
      <c r="C361" s="80">
        <v>11</v>
      </c>
      <c r="D361" s="80">
        <v>11</v>
      </c>
      <c r="E361" s="80">
        <v>2014</v>
      </c>
      <c r="F361" s="80" t="s">
        <v>90</v>
      </c>
      <c r="G361" s="80" t="s">
        <v>2037</v>
      </c>
      <c r="H361" s="80" t="s">
        <v>2038</v>
      </c>
      <c r="I361" s="177"/>
      <c r="J361" s="81">
        <v>74.284638810121294</v>
      </c>
      <c r="K361" s="81">
        <v>1.9608054678278899</v>
      </c>
      <c r="L361" s="81">
        <v>6.329751549416434</v>
      </c>
      <c r="M361" s="81">
        <v>112.14025168627508</v>
      </c>
      <c r="N361" s="81">
        <v>150.99648292638656</v>
      </c>
      <c r="O361" s="81">
        <v>85.776633113101767</v>
      </c>
      <c r="P361" s="81">
        <v>36.580498329779161</v>
      </c>
      <c r="Q361" s="81">
        <v>8.2365418409597471</v>
      </c>
      <c r="R361" s="81">
        <v>0</v>
      </c>
      <c r="S361" s="81">
        <v>9.074448079803398</v>
      </c>
      <c r="T361" s="82"/>
      <c r="U361" s="81">
        <v>9085283</v>
      </c>
      <c r="V361" s="81">
        <v>986</v>
      </c>
      <c r="W361" s="81">
        <v>69</v>
      </c>
      <c r="X361" s="81">
        <v>23677</v>
      </c>
      <c r="Y361" s="81">
        <v>47335</v>
      </c>
      <c r="Z361" s="81">
        <v>49360</v>
      </c>
      <c r="AA361" s="81">
        <v>7285</v>
      </c>
      <c r="AB361" s="81">
        <v>110975</v>
      </c>
      <c r="AC361" s="81">
        <v>0</v>
      </c>
      <c r="AD361" s="81">
        <v>9.074448079803398</v>
      </c>
      <c r="AE361" s="82"/>
      <c r="AF361" s="81">
        <v>76352231.002601057</v>
      </c>
      <c r="AG361" s="81">
        <v>1791881.7127167403</v>
      </c>
      <c r="AH361" s="81">
        <v>1556415.6804110773</v>
      </c>
      <c r="AI361" s="81">
        <v>154117989.96810266</v>
      </c>
      <c r="AJ361" s="81">
        <v>214373866.45720971</v>
      </c>
      <c r="AK361" s="81">
        <v>0</v>
      </c>
      <c r="AL361" s="81">
        <v>0</v>
      </c>
      <c r="AM361" s="81">
        <v>15235209.176718982</v>
      </c>
      <c r="AN361" s="81">
        <v>0</v>
      </c>
      <c r="AO361" s="81">
        <v>0</v>
      </c>
      <c r="AP361" s="82"/>
      <c r="AQ361" s="81">
        <v>1507</v>
      </c>
      <c r="AR361" s="81">
        <v>108</v>
      </c>
      <c r="AS361" s="81">
        <v>0</v>
      </c>
      <c r="AT361" s="81">
        <v>0</v>
      </c>
      <c r="AU361" s="81">
        <v>0</v>
      </c>
      <c r="AV361" s="81">
        <v>0</v>
      </c>
      <c r="AW361" s="81" t="s">
        <v>564</v>
      </c>
      <c r="AX361" s="82"/>
      <c r="AY361" s="81">
        <v>5803.2</v>
      </c>
      <c r="AZ361" s="81">
        <v>1598.2</v>
      </c>
      <c r="BA361" s="81">
        <v>0</v>
      </c>
      <c r="BB361" s="81">
        <v>0</v>
      </c>
      <c r="BC361" s="81">
        <v>0</v>
      </c>
      <c r="BD361" s="81">
        <v>0</v>
      </c>
      <c r="BE361" s="81" t="s">
        <v>564</v>
      </c>
      <c r="BF361" s="82"/>
      <c r="BG361" s="81">
        <v>0</v>
      </c>
      <c r="BH361" s="81">
        <v>0</v>
      </c>
      <c r="BI361" s="81">
        <v>56.261000000000003</v>
      </c>
      <c r="BJ361" s="81">
        <v>0</v>
      </c>
      <c r="BK361" s="81">
        <v>7.5490000000000004</v>
      </c>
      <c r="BL361" s="81">
        <v>0</v>
      </c>
      <c r="BM361" s="82"/>
      <c r="BN361" s="81">
        <v>0</v>
      </c>
      <c r="BO361" s="81">
        <v>0</v>
      </c>
      <c r="BP361" s="81">
        <v>6</v>
      </c>
      <c r="BQ361" s="81">
        <v>0</v>
      </c>
      <c r="BR361" s="81">
        <v>1</v>
      </c>
      <c r="BS361" s="81">
        <v>0</v>
      </c>
      <c r="BT361"/>
      <c r="BU361" s="80">
        <v>63.81</v>
      </c>
      <c r="BV361" s="80">
        <v>0</v>
      </c>
      <c r="BW361" s="80">
        <v>0</v>
      </c>
      <c r="BX361" s="80">
        <v>0</v>
      </c>
      <c r="BY361" s="80">
        <v>0</v>
      </c>
      <c r="BZ361" s="80">
        <v>0</v>
      </c>
      <c r="CA361" s="80">
        <v>0</v>
      </c>
      <c r="CB361" s="80">
        <v>0</v>
      </c>
      <c r="CC361" s="80">
        <v>0</v>
      </c>
    </row>
    <row r="362" spans="1:81">
      <c r="A362" s="80" t="s">
        <v>2049</v>
      </c>
      <c r="B362" s="80">
        <v>182</v>
      </c>
      <c r="C362" s="80">
        <v>12</v>
      </c>
      <c r="D362" s="80">
        <v>11</v>
      </c>
      <c r="E362" s="80">
        <v>2015</v>
      </c>
      <c r="F362" s="80" t="s">
        <v>91</v>
      </c>
      <c r="G362" s="80" t="s">
        <v>2037</v>
      </c>
      <c r="H362" s="80" t="s">
        <v>2038</v>
      </c>
      <c r="I362" s="177"/>
      <c r="J362" s="81">
        <v>78.943105405576176</v>
      </c>
      <c r="K362" s="81">
        <v>1.873374914738422</v>
      </c>
      <c r="L362" s="81">
        <v>7.1135156745861536</v>
      </c>
      <c r="M362" s="81">
        <v>102.79409611496655</v>
      </c>
      <c r="N362" s="81">
        <v>140.41170319173582</v>
      </c>
      <c r="O362" s="81">
        <v>84.560486755021373</v>
      </c>
      <c r="P362" s="81">
        <v>36.61430577563528</v>
      </c>
      <c r="Q362" s="81">
        <v>7.9592653532240192</v>
      </c>
      <c r="R362" s="81">
        <v>0</v>
      </c>
      <c r="S362" s="81">
        <v>9.7538610772734859</v>
      </c>
      <c r="T362" s="82"/>
      <c r="U362" s="81">
        <v>10179269</v>
      </c>
      <c r="V362" s="81">
        <v>986</v>
      </c>
      <c r="W362" s="81">
        <v>69</v>
      </c>
      <c r="X362" s="81">
        <v>23677</v>
      </c>
      <c r="Y362" s="81">
        <v>47304</v>
      </c>
      <c r="Z362" s="81">
        <v>49129</v>
      </c>
      <c r="AA362" s="81">
        <v>7286</v>
      </c>
      <c r="AB362" s="81">
        <v>109545</v>
      </c>
      <c r="AC362" s="81">
        <v>0</v>
      </c>
      <c r="AD362" s="81">
        <v>9.7538610772734859</v>
      </c>
      <c r="AE362" s="82"/>
      <c r="AF362" s="81">
        <v>82755490.017789125</v>
      </c>
      <c r="AG362" s="81">
        <v>1576841.3987795408</v>
      </c>
      <c r="AH362" s="81">
        <v>1447022.7698994747</v>
      </c>
      <c r="AI362" s="81">
        <v>147822782.08845043</v>
      </c>
      <c r="AJ362" s="81">
        <v>208051425.44452783</v>
      </c>
      <c r="AK362" s="81">
        <v>0</v>
      </c>
      <c r="AL362" s="81">
        <v>0</v>
      </c>
      <c r="AM362" s="81">
        <v>15012682.726008026</v>
      </c>
      <c r="AN362" s="81">
        <v>0</v>
      </c>
      <c r="AO362" s="81">
        <v>0</v>
      </c>
      <c r="AP362" s="82"/>
      <c r="AQ362" s="81">
        <v>1646</v>
      </c>
      <c r="AR362" s="81">
        <v>152</v>
      </c>
      <c r="AS362" s="81">
        <v>0</v>
      </c>
      <c r="AT362" s="81">
        <v>0</v>
      </c>
      <c r="AU362" s="81">
        <v>0</v>
      </c>
      <c r="AV362" s="81">
        <v>0</v>
      </c>
      <c r="AW362" s="81" t="s">
        <v>564</v>
      </c>
      <c r="AX362" s="82"/>
      <c r="AY362" s="81">
        <v>6487.8</v>
      </c>
      <c r="AZ362" s="81">
        <v>2369.1</v>
      </c>
      <c r="BA362" s="81">
        <v>0</v>
      </c>
      <c r="BB362" s="81">
        <v>0</v>
      </c>
      <c r="BC362" s="81">
        <v>0</v>
      </c>
      <c r="BD362" s="81">
        <v>0</v>
      </c>
      <c r="BE362" s="81" t="s">
        <v>564</v>
      </c>
      <c r="BF362" s="82"/>
      <c r="BG362" s="81">
        <v>0</v>
      </c>
      <c r="BH362" s="81">
        <v>0</v>
      </c>
      <c r="BI362" s="81">
        <v>48.79</v>
      </c>
      <c r="BJ362" s="81">
        <v>0</v>
      </c>
      <c r="BK362" s="81">
        <v>15.542</v>
      </c>
      <c r="BL362" s="81">
        <v>0</v>
      </c>
      <c r="BM362" s="82"/>
      <c r="BN362" s="81">
        <v>0</v>
      </c>
      <c r="BO362" s="81">
        <v>0</v>
      </c>
      <c r="BP362" s="81">
        <v>5</v>
      </c>
      <c r="BQ362" s="81">
        <v>0</v>
      </c>
      <c r="BR362" s="81">
        <v>2</v>
      </c>
      <c r="BS362" s="81">
        <v>0</v>
      </c>
      <c r="BT362"/>
      <c r="BU362" s="80">
        <v>55.805999999999997</v>
      </c>
      <c r="BV362" s="80">
        <v>8.5259999999999998</v>
      </c>
      <c r="BW362" s="80">
        <v>0</v>
      </c>
      <c r="BX362" s="80">
        <v>0</v>
      </c>
      <c r="BY362" s="80">
        <v>0</v>
      </c>
      <c r="BZ362" s="80">
        <v>0</v>
      </c>
      <c r="CA362" s="80">
        <v>0</v>
      </c>
      <c r="CB362" s="80">
        <v>0</v>
      </c>
      <c r="CC362" s="80">
        <v>0</v>
      </c>
    </row>
    <row r="363" spans="1:81">
      <c r="A363" s="80" t="s">
        <v>2050</v>
      </c>
      <c r="B363" s="80">
        <v>183</v>
      </c>
      <c r="C363" s="80">
        <v>13</v>
      </c>
      <c r="D363" s="80">
        <v>11</v>
      </c>
      <c r="E363" s="80">
        <v>2016</v>
      </c>
      <c r="F363" s="80" t="s">
        <v>92</v>
      </c>
      <c r="G363" s="80" t="s">
        <v>2037</v>
      </c>
      <c r="H363" s="80" t="s">
        <v>2038</v>
      </c>
      <c r="I363" s="177"/>
      <c r="J363" s="81">
        <v>68.933737288940961</v>
      </c>
      <c r="K363" s="81">
        <v>1.824647909677686</v>
      </c>
      <c r="L363" s="81">
        <v>6.8002549472841816</v>
      </c>
      <c r="M363" s="81">
        <v>93.743023333848569</v>
      </c>
      <c r="N363" s="81">
        <v>140.6847430637832</v>
      </c>
      <c r="O363" s="81">
        <v>84.025015285853627</v>
      </c>
      <c r="P363" s="81">
        <v>36.226630740356711</v>
      </c>
      <c r="Q363" s="81">
        <v>7.6627274375324932</v>
      </c>
      <c r="R363" s="81">
        <v>0</v>
      </c>
      <c r="S363" s="81">
        <v>9.0810666140741194</v>
      </c>
      <c r="T363" s="82"/>
      <c r="U363" s="81">
        <v>8436720</v>
      </c>
      <c r="V363" s="81">
        <v>986</v>
      </c>
      <c r="W363" s="81">
        <v>69</v>
      </c>
      <c r="X363" s="81">
        <v>23677</v>
      </c>
      <c r="Y363" s="81">
        <v>47403</v>
      </c>
      <c r="Z363" s="81">
        <v>49418</v>
      </c>
      <c r="AA363" s="81">
        <v>7456</v>
      </c>
      <c r="AB363" s="81">
        <v>108488</v>
      </c>
      <c r="AC363" s="81">
        <v>0</v>
      </c>
      <c r="AD363" s="81">
        <v>9.0810666140741194</v>
      </c>
      <c r="AE363" s="82"/>
      <c r="AF363" s="81">
        <v>71973325.820112199</v>
      </c>
      <c r="AG363" s="81">
        <v>1431177.183982145</v>
      </c>
      <c r="AH363" s="81">
        <v>1028742.133871195</v>
      </c>
      <c r="AI363" s="81">
        <v>143874762.6181677</v>
      </c>
      <c r="AJ363" s="81">
        <v>206383351.57803839</v>
      </c>
      <c r="AK363" s="81">
        <v>0</v>
      </c>
      <c r="AL363" s="81">
        <v>0</v>
      </c>
      <c r="AM363" s="81">
        <v>14879376.151404159</v>
      </c>
      <c r="AN363" s="81">
        <v>0</v>
      </c>
      <c r="AO363" s="81">
        <v>0</v>
      </c>
      <c r="AP363" s="82"/>
      <c r="AQ363" s="81">
        <v>1789</v>
      </c>
      <c r="AR363" s="81">
        <v>182</v>
      </c>
      <c r="AS363" s="81">
        <v>0</v>
      </c>
      <c r="AT363" s="81">
        <v>0</v>
      </c>
      <c r="AU363" s="81">
        <v>0</v>
      </c>
      <c r="AV363" s="81">
        <v>0</v>
      </c>
      <c r="AW363" s="81" t="s">
        <v>564</v>
      </c>
      <c r="AX363" s="82"/>
      <c r="AY363" s="81">
        <v>7176.4</v>
      </c>
      <c r="AZ363" s="81">
        <v>2898.8</v>
      </c>
      <c r="BA363" s="81">
        <v>0</v>
      </c>
      <c r="BB363" s="81">
        <v>0</v>
      </c>
      <c r="BC363" s="81">
        <v>0</v>
      </c>
      <c r="BD363" s="81">
        <v>0</v>
      </c>
      <c r="BE363" s="81" t="s">
        <v>564</v>
      </c>
      <c r="BF363" s="82"/>
      <c r="BG363" s="81">
        <v>0</v>
      </c>
      <c r="BH363" s="81">
        <v>0</v>
      </c>
      <c r="BI363" s="81">
        <v>46.798999999999999</v>
      </c>
      <c r="BJ363" s="81">
        <v>0</v>
      </c>
      <c r="BK363" s="81">
        <v>19.818000000000001</v>
      </c>
      <c r="BL363" s="81">
        <v>0</v>
      </c>
      <c r="BM363" s="82"/>
      <c r="BN363" s="81">
        <v>0</v>
      </c>
      <c r="BO363" s="81">
        <v>0</v>
      </c>
      <c r="BP363" s="81">
        <v>5</v>
      </c>
      <c r="BQ363" s="81">
        <v>0</v>
      </c>
      <c r="BR363" s="81">
        <v>2</v>
      </c>
      <c r="BS363" s="81">
        <v>0</v>
      </c>
      <c r="BT363"/>
      <c r="BU363" s="80">
        <v>53.5</v>
      </c>
      <c r="BV363" s="80">
        <v>13.117000000000001</v>
      </c>
      <c r="BW363" s="80">
        <v>0</v>
      </c>
      <c r="BX363" s="80">
        <v>0</v>
      </c>
      <c r="BY363" s="80">
        <v>0</v>
      </c>
      <c r="BZ363" s="80">
        <v>0</v>
      </c>
      <c r="CA363" s="80">
        <v>0</v>
      </c>
      <c r="CB363" s="80">
        <v>0</v>
      </c>
      <c r="CC363" s="80">
        <v>0</v>
      </c>
    </row>
    <row r="364" spans="1:81">
      <c r="A364" s="80" t="s">
        <v>2051</v>
      </c>
      <c r="B364" s="80">
        <v>184</v>
      </c>
      <c r="C364" s="80">
        <v>14</v>
      </c>
      <c r="D364" s="80">
        <v>11</v>
      </c>
      <c r="E364" s="80">
        <v>2017</v>
      </c>
      <c r="F364" s="80" t="s">
        <v>71</v>
      </c>
      <c r="G364" s="80" t="s">
        <v>2037</v>
      </c>
      <c r="H364" s="80" t="s">
        <v>2038</v>
      </c>
      <c r="I364" s="177"/>
      <c r="J364" s="81">
        <v>64.154577671751127</v>
      </c>
      <c r="K364" s="81">
        <v>1.795215992901402</v>
      </c>
      <c r="L364" s="81">
        <v>5.760172622946464</v>
      </c>
      <c r="M364" s="81">
        <v>84.192293238296429</v>
      </c>
      <c r="N364" s="81">
        <v>131.22804279471967</v>
      </c>
      <c r="O364" s="81">
        <v>82.239135592479599</v>
      </c>
      <c r="P364" s="81">
        <v>36.079223012994028</v>
      </c>
      <c r="Q364" s="81">
        <v>7.3272946830854426</v>
      </c>
      <c r="R364" s="81">
        <v>0</v>
      </c>
      <c r="S364" s="81">
        <v>9.8930461807843315</v>
      </c>
      <c r="T364" s="82"/>
      <c r="U364" s="81">
        <v>9371403</v>
      </c>
      <c r="V364" s="81">
        <v>986</v>
      </c>
      <c r="W364" s="81">
        <v>69</v>
      </c>
      <c r="X364" s="81">
        <v>23677</v>
      </c>
      <c r="Y364" s="81">
        <v>47408</v>
      </c>
      <c r="Z364" s="81">
        <v>49170</v>
      </c>
      <c r="AA364" s="81">
        <v>7473</v>
      </c>
      <c r="AB364" s="81">
        <v>107280</v>
      </c>
      <c r="AC364" s="81">
        <v>0</v>
      </c>
      <c r="AD364" s="81">
        <v>9.8930461807843315</v>
      </c>
      <c r="AE364" s="82"/>
      <c r="AF364" s="81">
        <v>75266720.623785257</v>
      </c>
      <c r="AG364" s="81">
        <v>1507943.8851575691</v>
      </c>
      <c r="AH364" s="81">
        <v>1206592.1193501749</v>
      </c>
      <c r="AI364" s="81">
        <v>147196133.56803569</v>
      </c>
      <c r="AJ364" s="81">
        <v>213536182.30015379</v>
      </c>
      <c r="AK364" s="81">
        <v>0</v>
      </c>
      <c r="AL364" s="81">
        <v>0</v>
      </c>
      <c r="AM364" s="81">
        <v>14736719.11978003</v>
      </c>
      <c r="AN364" s="81">
        <v>0</v>
      </c>
      <c r="AO364" s="81">
        <v>0</v>
      </c>
      <c r="AP364" s="82"/>
      <c r="AQ364" s="81">
        <v>1875</v>
      </c>
      <c r="AR364" s="81">
        <v>203</v>
      </c>
      <c r="AS364" s="81">
        <v>0</v>
      </c>
      <c r="AT364" s="81">
        <v>0</v>
      </c>
      <c r="AU364" s="81">
        <v>0</v>
      </c>
      <c r="AV364" s="81">
        <v>0</v>
      </c>
      <c r="AW364" s="81" t="s">
        <v>564</v>
      </c>
      <c r="AX364" s="82"/>
      <c r="AY364" s="81">
        <v>7605.4</v>
      </c>
      <c r="AZ364" s="81">
        <v>3242.599999999999</v>
      </c>
      <c r="BA364" s="81">
        <v>0</v>
      </c>
      <c r="BB364" s="81">
        <v>0</v>
      </c>
      <c r="BC364" s="81">
        <v>0</v>
      </c>
      <c r="BD364" s="81">
        <v>0</v>
      </c>
      <c r="BE364" s="81" t="s">
        <v>564</v>
      </c>
      <c r="BF364" s="82"/>
      <c r="BG364" s="81">
        <v>0</v>
      </c>
      <c r="BH364" s="81">
        <v>0</v>
      </c>
      <c r="BI364" s="81">
        <v>48.517000000000003</v>
      </c>
      <c r="BJ364" s="81">
        <v>0</v>
      </c>
      <c r="BK364" s="81">
        <v>6.9859999999999998</v>
      </c>
      <c r="BL364" s="81">
        <v>0</v>
      </c>
      <c r="BM364" s="82"/>
      <c r="BN364" s="81">
        <v>0</v>
      </c>
      <c r="BO364" s="81">
        <v>0</v>
      </c>
      <c r="BP364" s="81">
        <v>5</v>
      </c>
      <c r="BQ364" s="81">
        <v>0</v>
      </c>
      <c r="BR364" s="81">
        <v>1</v>
      </c>
      <c r="BS364" s="81">
        <v>0</v>
      </c>
      <c r="BT364"/>
      <c r="BU364" s="80">
        <v>55.503</v>
      </c>
      <c r="BV364" s="80">
        <v>0</v>
      </c>
      <c r="BW364" s="80">
        <v>0</v>
      </c>
      <c r="BX364" s="80">
        <v>0</v>
      </c>
      <c r="BY364" s="80">
        <v>0</v>
      </c>
      <c r="BZ364" s="80">
        <v>0</v>
      </c>
      <c r="CA364" s="80">
        <v>0</v>
      </c>
      <c r="CB364" s="80">
        <v>0</v>
      </c>
      <c r="CC364" s="80">
        <v>0</v>
      </c>
    </row>
    <row r="365" spans="1:81">
      <c r="A365" s="80" t="s">
        <v>2052</v>
      </c>
      <c r="B365" s="80">
        <v>185</v>
      </c>
      <c r="C365" s="80">
        <v>15</v>
      </c>
      <c r="D365" s="80">
        <v>11</v>
      </c>
      <c r="E365" s="80">
        <v>2018</v>
      </c>
      <c r="F365" s="80" t="s">
        <v>93</v>
      </c>
      <c r="G365" s="80" t="s">
        <v>2037</v>
      </c>
      <c r="H365" s="80" t="s">
        <v>2038</v>
      </c>
      <c r="I365" s="177"/>
      <c r="J365" s="81">
        <v>66.422551417509922</v>
      </c>
      <c r="K365" s="81">
        <v>1.6132367605286011</v>
      </c>
      <c r="L365" s="81">
        <v>5.3341639935888967</v>
      </c>
      <c r="M365" s="81">
        <v>73.449787776721067</v>
      </c>
      <c r="N365" s="81">
        <v>105.41025263279553</v>
      </c>
      <c r="O365" s="81">
        <v>80.556187344290137</v>
      </c>
      <c r="P365" s="81">
        <v>36.140711758289648</v>
      </c>
      <c r="Q365" s="81">
        <v>6.7134169979615823</v>
      </c>
      <c r="R365" s="81">
        <v>0</v>
      </c>
      <c r="S365" s="81">
        <v>10.509514591122432</v>
      </c>
      <c r="T365" s="82"/>
      <c r="U365" s="81">
        <v>11121228</v>
      </c>
      <c r="V365" s="81">
        <v>986</v>
      </c>
      <c r="W365" s="81">
        <v>69</v>
      </c>
      <c r="X365" s="81">
        <v>23677</v>
      </c>
      <c r="Y365" s="81">
        <v>47393</v>
      </c>
      <c r="Z365" s="81">
        <v>49086</v>
      </c>
      <c r="AA365" s="81">
        <v>7561</v>
      </c>
      <c r="AB365" s="81">
        <v>105924</v>
      </c>
      <c r="AC365" s="81">
        <v>0</v>
      </c>
      <c r="AD365" s="81">
        <v>10.50951459112243</v>
      </c>
      <c r="AE365" s="82"/>
      <c r="AF365" s="81">
        <v>85519756.562916443</v>
      </c>
      <c r="AG365" s="81">
        <v>1379412.101835666</v>
      </c>
      <c r="AH365" s="81">
        <v>1158589.1839508719</v>
      </c>
      <c r="AI365" s="81">
        <v>142150116.1611836</v>
      </c>
      <c r="AJ365" s="81">
        <v>198871167.71716881</v>
      </c>
      <c r="AK365" s="81">
        <v>0</v>
      </c>
      <c r="AL365" s="81">
        <v>0</v>
      </c>
      <c r="AM365" s="81">
        <v>14580556.25102069</v>
      </c>
      <c r="AN365" s="81">
        <v>0</v>
      </c>
      <c r="AO365" s="81">
        <v>0</v>
      </c>
      <c r="AP365" s="82"/>
      <c r="AQ365" s="81">
        <v>1970</v>
      </c>
      <c r="AR365" s="81">
        <v>232</v>
      </c>
      <c r="AS365" s="81">
        <v>0</v>
      </c>
      <c r="AT365" s="81">
        <v>0</v>
      </c>
      <c r="AU365" s="81">
        <v>0</v>
      </c>
      <c r="AV365" s="81">
        <v>0</v>
      </c>
      <c r="AW365" s="81" t="s">
        <v>564</v>
      </c>
      <c r="AX365" s="82"/>
      <c r="AY365" s="81">
        <v>8049.9</v>
      </c>
      <c r="AZ365" s="81">
        <v>4430.2</v>
      </c>
      <c r="BA365" s="81">
        <v>0</v>
      </c>
      <c r="BB365" s="81">
        <v>0</v>
      </c>
      <c r="BC365" s="81">
        <v>0</v>
      </c>
      <c r="BD365" s="81">
        <v>0</v>
      </c>
      <c r="BE365" s="81" t="s">
        <v>564</v>
      </c>
      <c r="BF365" s="82"/>
      <c r="BG365" s="81">
        <v>0</v>
      </c>
      <c r="BH365" s="81">
        <v>0</v>
      </c>
      <c r="BI365" s="81">
        <v>36.706000000000003</v>
      </c>
      <c r="BJ365" s="81">
        <v>0</v>
      </c>
      <c r="BK365" s="81">
        <v>20.072000000000003</v>
      </c>
      <c r="BL365" s="81">
        <v>0</v>
      </c>
      <c r="BM365" s="82"/>
      <c r="BN365" s="81">
        <v>0</v>
      </c>
      <c r="BO365" s="81">
        <v>0</v>
      </c>
      <c r="BP365" s="81">
        <v>5</v>
      </c>
      <c r="BQ365" s="81">
        <v>0</v>
      </c>
      <c r="BR365" s="81">
        <v>2</v>
      </c>
      <c r="BS365" s="81">
        <v>0</v>
      </c>
      <c r="BT365"/>
      <c r="BU365" s="80">
        <v>43.584000000000003</v>
      </c>
      <c r="BV365" s="80">
        <v>13.194000000000001</v>
      </c>
      <c r="BW365" s="80">
        <v>0</v>
      </c>
      <c r="BX365" s="80">
        <v>0</v>
      </c>
      <c r="BY365" s="80">
        <v>0</v>
      </c>
      <c r="BZ365" s="80">
        <v>0</v>
      </c>
      <c r="CA365" s="80">
        <v>0</v>
      </c>
      <c r="CB365" s="80">
        <v>0</v>
      </c>
      <c r="CC365" s="80">
        <v>0</v>
      </c>
    </row>
    <row r="366" spans="1:81">
      <c r="A366" s="80" t="s">
        <v>2053</v>
      </c>
      <c r="B366" s="80">
        <v>186</v>
      </c>
      <c r="C366" s="80">
        <v>16</v>
      </c>
      <c r="D366" s="80">
        <v>11</v>
      </c>
      <c r="E366" s="80">
        <v>2019</v>
      </c>
      <c r="F366" s="80" t="s">
        <v>73</v>
      </c>
      <c r="G366" s="80" t="s">
        <v>2037</v>
      </c>
      <c r="H366" s="80" t="s">
        <v>2038</v>
      </c>
      <c r="I366" s="177"/>
      <c r="J366" s="81">
        <v>65.326715379000049</v>
      </c>
      <c r="K366" s="81">
        <v>1.4483900678941279</v>
      </c>
      <c r="L366" s="81">
        <v>5.3796882180254446</v>
      </c>
      <c r="M366" s="81">
        <v>69.976965338520742</v>
      </c>
      <c r="N366" s="81">
        <v>91.814897808900426</v>
      </c>
      <c r="O366" s="81">
        <v>77.857292410616978</v>
      </c>
      <c r="P366" s="81">
        <v>36.702200594599489</v>
      </c>
      <c r="Q366" s="81">
        <v>6.4523944916978158</v>
      </c>
      <c r="R366" s="81">
        <v>0</v>
      </c>
      <c r="S366" s="81">
        <v>9.9056260781425536</v>
      </c>
      <c r="T366" s="82"/>
      <c r="U366" s="81">
        <v>11230176</v>
      </c>
      <c r="V366" s="81">
        <v>986</v>
      </c>
      <c r="W366" s="81">
        <v>69</v>
      </c>
      <c r="X366" s="81">
        <v>23677</v>
      </c>
      <c r="Y366" s="81">
        <v>47469</v>
      </c>
      <c r="Z366" s="81">
        <v>48744</v>
      </c>
      <c r="AA366" s="81">
        <v>7621</v>
      </c>
      <c r="AB366" s="81">
        <v>104562</v>
      </c>
      <c r="AC366" s="81">
        <v>0</v>
      </c>
      <c r="AD366" s="81">
        <v>9.9056260781425536</v>
      </c>
      <c r="AE366" s="82"/>
      <c r="AF366" s="81">
        <v>85638338.318759397</v>
      </c>
      <c r="AG366" s="81">
        <v>1303263.9792331699</v>
      </c>
      <c r="AH366" s="81">
        <v>1229473.2576057401</v>
      </c>
      <c r="AI366" s="81">
        <v>143234129.91553399</v>
      </c>
      <c r="AJ366" s="81">
        <v>173578132.88751304</v>
      </c>
      <c r="AK366" s="81">
        <v>0</v>
      </c>
      <c r="AL366" s="81">
        <v>0</v>
      </c>
      <c r="AM366" s="81">
        <v>14240557.257685432</v>
      </c>
      <c r="AN366" s="81">
        <v>0</v>
      </c>
      <c r="AO366" s="81">
        <v>0</v>
      </c>
      <c r="AP366" s="82"/>
      <c r="AQ366" s="81">
        <v>2048</v>
      </c>
      <c r="AR366" s="81">
        <v>257</v>
      </c>
      <c r="AS366" s="81">
        <v>0</v>
      </c>
      <c r="AT366" s="81">
        <v>0</v>
      </c>
      <c r="AU366" s="81">
        <v>0</v>
      </c>
      <c r="AV366" s="81">
        <v>0</v>
      </c>
      <c r="AW366" s="81" t="s">
        <v>564</v>
      </c>
      <c r="AX366" s="82"/>
      <c r="AY366" s="81">
        <v>8465.5000000000018</v>
      </c>
      <c r="AZ366" s="81">
        <v>4802.199999999998</v>
      </c>
      <c r="BA366" s="81">
        <v>0</v>
      </c>
      <c r="BB366" s="81">
        <v>0</v>
      </c>
      <c r="BC366" s="81">
        <v>0</v>
      </c>
      <c r="BD366" s="81">
        <v>0</v>
      </c>
      <c r="BE366" s="81" t="s">
        <v>564</v>
      </c>
      <c r="BF366" s="82"/>
      <c r="BG366" s="81">
        <v>0</v>
      </c>
      <c r="BH366" s="81">
        <v>0</v>
      </c>
      <c r="BI366" s="81">
        <v>35.823999999999998</v>
      </c>
      <c r="BJ366" s="81">
        <v>0</v>
      </c>
      <c r="BK366" s="81">
        <v>19.632000000000001</v>
      </c>
      <c r="BL366" s="81">
        <v>0</v>
      </c>
      <c r="BM366" s="82"/>
      <c r="BN366" s="81">
        <v>0</v>
      </c>
      <c r="BO366" s="81">
        <v>0</v>
      </c>
      <c r="BP366" s="81">
        <v>5</v>
      </c>
      <c r="BQ366" s="81">
        <v>0</v>
      </c>
      <c r="BR366" s="81">
        <v>2</v>
      </c>
      <c r="BS366" s="81">
        <v>0</v>
      </c>
      <c r="BT366"/>
      <c r="BU366" s="80">
        <v>42.152000000000001</v>
      </c>
      <c r="BV366" s="80">
        <v>13.304</v>
      </c>
      <c r="BW366" s="80">
        <v>0</v>
      </c>
      <c r="BX366" s="80">
        <v>0</v>
      </c>
      <c r="BY366" s="80">
        <v>0</v>
      </c>
      <c r="BZ366" s="80">
        <v>0</v>
      </c>
      <c r="CA366" s="80">
        <v>0</v>
      </c>
      <c r="CB366" s="80">
        <v>0</v>
      </c>
      <c r="CC366" s="80">
        <v>0</v>
      </c>
    </row>
    <row r="367" spans="1:81">
      <c r="A367" s="80" t="s">
        <v>2054</v>
      </c>
      <c r="B367" s="80">
        <v>187</v>
      </c>
      <c r="C367" s="80">
        <v>17</v>
      </c>
      <c r="D367" s="80">
        <v>11</v>
      </c>
      <c r="E367" s="80">
        <v>2020</v>
      </c>
      <c r="F367" s="80" t="s">
        <v>218</v>
      </c>
      <c r="G367" s="80" t="s">
        <v>2037</v>
      </c>
      <c r="H367" s="80" t="s">
        <v>2038</v>
      </c>
      <c r="I367" s="177"/>
      <c r="J367" s="81">
        <v>56.287759971403098</v>
      </c>
      <c r="K367" s="81">
        <v>1.5457857645539841</v>
      </c>
      <c r="L367" s="81">
        <v>6.8412488294911862</v>
      </c>
      <c r="M367" s="81">
        <v>64.584368963858708</v>
      </c>
      <c r="N367" s="81">
        <v>112.32416375270287</v>
      </c>
      <c r="O367" s="81">
        <v>67.945313771469756</v>
      </c>
      <c r="P367" s="81">
        <v>34.414597915627724</v>
      </c>
      <c r="Q367" s="81">
        <v>6.0927823911657288</v>
      </c>
      <c r="R367" s="81">
        <v>0</v>
      </c>
      <c r="S367" s="81">
        <v>11.07689564620288</v>
      </c>
      <c r="T367" s="82"/>
      <c r="U367" s="81">
        <v>9910178</v>
      </c>
      <c r="V367" s="81">
        <v>1010</v>
      </c>
      <c r="W367" s="81">
        <v>99</v>
      </c>
      <c r="X367" s="81">
        <v>23145</v>
      </c>
      <c r="Y367" s="81">
        <v>47625</v>
      </c>
      <c r="Z367" s="81">
        <v>48552</v>
      </c>
      <c r="AA367" s="81">
        <v>7764</v>
      </c>
      <c r="AB367" s="81">
        <v>103332</v>
      </c>
      <c r="AC367" s="81">
        <v>0</v>
      </c>
      <c r="AD367" s="81">
        <v>11.07689564620288</v>
      </c>
      <c r="AE367" s="82"/>
      <c r="AF367" s="81">
        <v>71919032.442200825</v>
      </c>
      <c r="AG367" s="81">
        <v>1256319.7153244629</v>
      </c>
      <c r="AH367" s="81">
        <v>1579942.0480131379</v>
      </c>
      <c r="AI367" s="81">
        <v>126513484.47225463</v>
      </c>
      <c r="AJ367" s="81">
        <v>203959875.79523489</v>
      </c>
      <c r="AK367" s="81"/>
      <c r="AL367" s="81"/>
      <c r="AM367" s="81">
        <v>13485974.042464776</v>
      </c>
      <c r="AN367" s="81"/>
      <c r="AO367" s="81"/>
      <c r="AP367" s="82"/>
      <c r="AQ367" s="81">
        <v>2144</v>
      </c>
      <c r="AR367" s="81">
        <v>267</v>
      </c>
      <c r="AS367" s="81">
        <v>0</v>
      </c>
      <c r="AT367" s="81">
        <v>1</v>
      </c>
      <c r="AU367" s="81">
        <v>0</v>
      </c>
      <c r="AV367" s="81">
        <v>0</v>
      </c>
      <c r="AW367" s="81">
        <v>0</v>
      </c>
      <c r="AX367" s="82"/>
      <c r="AY367" s="81">
        <v>9033.0999999999931</v>
      </c>
      <c r="AZ367" s="81">
        <v>5898.8999999999969</v>
      </c>
      <c r="BA367" s="81">
        <v>0</v>
      </c>
      <c r="BB367" s="81">
        <v>41.5</v>
      </c>
      <c r="BC367" s="81">
        <v>0</v>
      </c>
      <c r="BD367" s="81">
        <v>0</v>
      </c>
      <c r="BE367" s="81">
        <v>0</v>
      </c>
      <c r="BF367" s="82"/>
      <c r="BG367" s="81">
        <v>0</v>
      </c>
      <c r="BH367" s="81">
        <v>0</v>
      </c>
      <c r="BI367" s="81">
        <v>30.22</v>
      </c>
      <c r="BJ367" s="81">
        <v>0</v>
      </c>
      <c r="BK367" s="81">
        <v>18.282</v>
      </c>
      <c r="BL367" s="81">
        <v>0</v>
      </c>
      <c r="BM367" s="82"/>
      <c r="BN367" s="81">
        <v>0</v>
      </c>
      <c r="BO367" s="81">
        <v>0</v>
      </c>
      <c r="BP367" s="81">
        <v>5</v>
      </c>
      <c r="BQ367" s="81">
        <v>0</v>
      </c>
      <c r="BR367" s="81">
        <v>2</v>
      </c>
      <c r="BS367" s="81">
        <v>0</v>
      </c>
      <c r="BT367"/>
      <c r="BU367" s="80">
        <v>36.732999999999997</v>
      </c>
      <c r="BV367" s="80">
        <v>11.769</v>
      </c>
      <c r="BW367" s="80">
        <v>0</v>
      </c>
      <c r="BX367" s="80">
        <v>0</v>
      </c>
      <c r="BY367" s="80">
        <v>0</v>
      </c>
      <c r="BZ367" s="80">
        <v>0</v>
      </c>
      <c r="CA367" s="80">
        <v>0</v>
      </c>
      <c r="CB367" s="80">
        <v>0</v>
      </c>
      <c r="CC367" s="80">
        <v>0</v>
      </c>
    </row>
    <row r="368" spans="1:81">
      <c r="A368" s="80" t="s">
        <v>2055</v>
      </c>
      <c r="B368" s="80">
        <v>187</v>
      </c>
      <c r="C368" s="80">
        <v>18</v>
      </c>
      <c r="D368" s="80">
        <v>11</v>
      </c>
      <c r="E368" s="80">
        <v>2021</v>
      </c>
      <c r="F368" s="80" t="s">
        <v>75</v>
      </c>
      <c r="G368" s="174" t="s">
        <v>2037</v>
      </c>
      <c r="H368" s="80" t="s">
        <v>2038</v>
      </c>
      <c r="I368" s="177"/>
      <c r="J368" s="81">
        <v>50.997995060591052</v>
      </c>
      <c r="K368" s="81">
        <v>1.6653434754605643</v>
      </c>
      <c r="L368" s="81">
        <v>6.544594773249794</v>
      </c>
      <c r="M368" s="81">
        <v>65.027202306091652</v>
      </c>
      <c r="N368" s="81">
        <v>88.556230624442065</v>
      </c>
      <c r="O368" s="81">
        <v>65.297427271272852</v>
      </c>
      <c r="P368" s="81">
        <v>35.430550452329904</v>
      </c>
      <c r="Q368" s="81">
        <v>6.0767525797676827</v>
      </c>
      <c r="R368" s="81">
        <v>0</v>
      </c>
      <c r="S368" s="81">
        <v>10.93655513757002</v>
      </c>
      <c r="T368" s="82"/>
      <c r="U368" s="81">
        <v>10659267</v>
      </c>
      <c r="V368" s="81">
        <v>1010</v>
      </c>
      <c r="W368" s="81">
        <v>99</v>
      </c>
      <c r="X368" s="81">
        <v>23145</v>
      </c>
      <c r="Y368" s="81">
        <v>47537</v>
      </c>
      <c r="Z368" s="81">
        <v>48045</v>
      </c>
      <c r="AA368" s="81">
        <v>7795</v>
      </c>
      <c r="AB368" s="81">
        <v>101838</v>
      </c>
      <c r="AC368" s="81">
        <v>0</v>
      </c>
      <c r="AD368" s="81">
        <v>10.93655513757002</v>
      </c>
      <c r="AE368" s="82"/>
      <c r="AF368" s="81">
        <v>72438938.844325498</v>
      </c>
      <c r="AG368" s="81">
        <v>1466781.7367410408</v>
      </c>
      <c r="AH368" s="81">
        <v>1399713.5275300348</v>
      </c>
      <c r="AI368" s="81">
        <v>143904247.28248113</v>
      </c>
      <c r="AJ368" s="81">
        <v>179077496.34229124</v>
      </c>
      <c r="AK368" s="81">
        <v>0</v>
      </c>
      <c r="AL368" s="81">
        <v>0</v>
      </c>
      <c r="AM368" s="81">
        <v>13367651.806571035</v>
      </c>
      <c r="AN368" s="81">
        <v>0</v>
      </c>
      <c r="AO368" s="81">
        <v>0</v>
      </c>
      <c r="AP368" s="82"/>
      <c r="AQ368" s="81">
        <v>2250</v>
      </c>
      <c r="AR368" s="81">
        <v>267</v>
      </c>
      <c r="AS368" s="81">
        <v>0</v>
      </c>
      <c r="AT368" s="81">
        <v>1</v>
      </c>
      <c r="AU368" s="81">
        <v>0</v>
      </c>
      <c r="AV368" s="81">
        <v>0</v>
      </c>
      <c r="AW368" s="81"/>
      <c r="AX368" s="82"/>
      <c r="AY368" s="81">
        <v>9742.3999999999796</v>
      </c>
      <c r="AZ368" s="81">
        <v>5898.8999999999969</v>
      </c>
      <c r="BA368" s="81">
        <v>0</v>
      </c>
      <c r="BB368" s="81">
        <v>41.5</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2056</v>
      </c>
      <c r="B369" s="80">
        <v>187</v>
      </c>
      <c r="C369" s="80">
        <v>19</v>
      </c>
      <c r="D369" s="80">
        <v>11</v>
      </c>
      <c r="E369" s="80">
        <v>2022</v>
      </c>
      <c r="F369" s="80" t="s">
        <v>568</v>
      </c>
      <c r="G369" s="174" t="s">
        <v>2037</v>
      </c>
      <c r="H369" s="80" t="s">
        <v>2038</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2367</v>
      </c>
      <c r="AR369" s="81">
        <v>270</v>
      </c>
      <c r="AS369" s="81">
        <v>0</v>
      </c>
      <c r="AT369" s="81">
        <v>1</v>
      </c>
      <c r="AU369" s="81">
        <v>0</v>
      </c>
      <c r="AV369" s="81">
        <v>0</v>
      </c>
      <c r="AW369" s="81"/>
      <c r="AX369" s="82"/>
      <c r="AY369" s="81">
        <v>10518.999999999967</v>
      </c>
      <c r="AZ369" s="81">
        <v>6185.0999999999967</v>
      </c>
      <c r="BA369" s="81">
        <v>0</v>
      </c>
      <c r="BB369" s="81">
        <v>41.5</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2057</v>
      </c>
      <c r="B370" s="80">
        <v>477</v>
      </c>
      <c r="C370" s="80">
        <v>1</v>
      </c>
      <c r="D370" s="80">
        <v>29</v>
      </c>
      <c r="E370" s="80">
        <v>1990</v>
      </c>
      <c r="F370" s="80" t="s">
        <v>562</v>
      </c>
      <c r="G370" s="80" t="s">
        <v>2058</v>
      </c>
      <c r="H370" s="80" t="s">
        <v>2059</v>
      </c>
      <c r="I370" s="177"/>
      <c r="J370" s="81">
        <v>20.578321915638142</v>
      </c>
      <c r="K370" s="81">
        <v>13.391665753464233</v>
      </c>
      <c r="L370" s="81">
        <v>0.47486023503599278</v>
      </c>
      <c r="M370" s="81">
        <v>99.96228662685526</v>
      </c>
      <c r="N370" s="81">
        <v>106.4287458187389</v>
      </c>
      <c r="O370" s="81">
        <v>63.032489458631836</v>
      </c>
      <c r="P370" s="81">
        <v>49.285227588411338</v>
      </c>
      <c r="Q370" s="81">
        <v>4.674931022713972</v>
      </c>
      <c r="R370" s="81">
        <v>0</v>
      </c>
      <c r="S370" s="81">
        <v>4.7811162346469809</v>
      </c>
      <c r="T370" s="82"/>
      <c r="U370" s="81">
        <v>972245</v>
      </c>
      <c r="V370" s="81">
        <v>3127</v>
      </c>
      <c r="W370" s="81">
        <v>5</v>
      </c>
      <c r="X370" s="81">
        <v>21673</v>
      </c>
      <c r="Y370" s="81">
        <v>24467</v>
      </c>
      <c r="Z370" s="81">
        <v>25926</v>
      </c>
      <c r="AA370" s="81">
        <v>11967</v>
      </c>
      <c r="AB370" s="81">
        <v>75905</v>
      </c>
      <c r="AC370" s="81">
        <v>0</v>
      </c>
      <c r="AD370" s="81">
        <v>4.7811162346469809</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2060</v>
      </c>
      <c r="B371" s="80">
        <v>478</v>
      </c>
      <c r="C371" s="80">
        <v>2</v>
      </c>
      <c r="D371" s="80">
        <v>29</v>
      </c>
      <c r="E371" s="80">
        <v>2005</v>
      </c>
      <c r="F371" s="80" t="s">
        <v>565</v>
      </c>
      <c r="G371" s="80" t="s">
        <v>2058</v>
      </c>
      <c r="H371" s="80" t="s">
        <v>2059</v>
      </c>
      <c r="I371" s="177"/>
      <c r="J371" s="81">
        <v>11.849880053406785</v>
      </c>
      <c r="K371" s="81">
        <v>10.693816747882071</v>
      </c>
      <c r="L371" s="81">
        <v>0.55201456389853243</v>
      </c>
      <c r="M371" s="81">
        <v>245.34399329029691</v>
      </c>
      <c r="N371" s="81">
        <v>177.26427936037697</v>
      </c>
      <c r="O371" s="81">
        <v>95.924908014310375</v>
      </c>
      <c r="P371" s="81">
        <v>62.088908333698519</v>
      </c>
      <c r="Q371" s="81">
        <v>5.2476593233356645</v>
      </c>
      <c r="R371" s="81">
        <v>0</v>
      </c>
      <c r="S371" s="81">
        <v>7.3866570236586755</v>
      </c>
      <c r="T371" s="82"/>
      <c r="U371" s="81">
        <v>483411</v>
      </c>
      <c r="V371" s="81">
        <v>2836</v>
      </c>
      <c r="W371" s="81">
        <v>6</v>
      </c>
      <c r="X371" s="81">
        <v>22869</v>
      </c>
      <c r="Y371" s="81">
        <v>35753</v>
      </c>
      <c r="Z371" s="81">
        <v>45657</v>
      </c>
      <c r="AA371" s="81">
        <v>12347</v>
      </c>
      <c r="AB371" s="81">
        <v>89072</v>
      </c>
      <c r="AC371" s="81">
        <v>0</v>
      </c>
      <c r="AD371" s="81">
        <v>7.3866570236586755</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2061</v>
      </c>
      <c r="B372" s="80">
        <v>479</v>
      </c>
      <c r="C372" s="80">
        <v>3</v>
      </c>
      <c r="D372" s="80">
        <v>29</v>
      </c>
      <c r="E372" s="80">
        <v>2006</v>
      </c>
      <c r="F372" s="80" t="s">
        <v>566</v>
      </c>
      <c r="G372" s="80" t="s">
        <v>2058</v>
      </c>
      <c r="H372" s="80" t="s">
        <v>2059</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2062</v>
      </c>
      <c r="B373" s="80">
        <v>480</v>
      </c>
      <c r="C373" s="80">
        <v>4</v>
      </c>
      <c r="D373" s="80">
        <v>29</v>
      </c>
      <c r="E373" s="80">
        <v>2007</v>
      </c>
      <c r="F373" s="80" t="s">
        <v>567</v>
      </c>
      <c r="G373" s="80" t="s">
        <v>2058</v>
      </c>
      <c r="H373" s="80" t="s">
        <v>2059</v>
      </c>
      <c r="I373" s="177"/>
      <c r="J373" s="81">
        <v>16.615204622259878</v>
      </c>
      <c r="K373" s="81">
        <v>9.7352406181239211</v>
      </c>
      <c r="L373" s="81">
        <v>0.22596194961621546</v>
      </c>
      <c r="M373" s="81">
        <v>201.16437599359782</v>
      </c>
      <c r="N373" s="81">
        <v>162.18061645733789</v>
      </c>
      <c r="O373" s="81">
        <v>93.609167904281449</v>
      </c>
      <c r="P373" s="81">
        <v>62.171654671471273</v>
      </c>
      <c r="Q373" s="81">
        <v>5.6350440527554913</v>
      </c>
      <c r="R373" s="81">
        <v>0</v>
      </c>
      <c r="S373" s="81">
        <v>10.686307850889051</v>
      </c>
      <c r="T373" s="82"/>
      <c r="U373" s="81">
        <v>745088</v>
      </c>
      <c r="V373" s="81">
        <v>2617</v>
      </c>
      <c r="W373" s="81">
        <v>3</v>
      </c>
      <c r="X373" s="81">
        <v>26039</v>
      </c>
      <c r="Y373" s="81">
        <v>36838</v>
      </c>
      <c r="Z373" s="81">
        <v>46317</v>
      </c>
      <c r="AA373" s="81">
        <v>12175</v>
      </c>
      <c r="AB373" s="81">
        <v>90589</v>
      </c>
      <c r="AC373" s="81">
        <v>0</v>
      </c>
      <c r="AD373" s="81">
        <v>10.686307850889051</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2063</v>
      </c>
      <c r="B374" s="80">
        <v>481</v>
      </c>
      <c r="C374" s="80">
        <v>5</v>
      </c>
      <c r="D374" s="80">
        <v>29</v>
      </c>
      <c r="E374" s="80">
        <v>2008</v>
      </c>
      <c r="F374" s="80" t="s">
        <v>84</v>
      </c>
      <c r="G374" s="80" t="s">
        <v>2058</v>
      </c>
      <c r="H374" s="80" t="s">
        <v>2059</v>
      </c>
      <c r="I374" s="177"/>
      <c r="J374" s="81">
        <v>14.125342152396836</v>
      </c>
      <c r="K374" s="81">
        <v>7.5365943097830321</v>
      </c>
      <c r="L374" s="81">
        <v>0.20528189924161949</v>
      </c>
      <c r="M374" s="81">
        <v>224.85542894027677</v>
      </c>
      <c r="N374" s="81">
        <v>173.66991714029959</v>
      </c>
      <c r="O374" s="81">
        <v>91.5636148217948</v>
      </c>
      <c r="P374" s="81">
        <v>61.31019518986237</v>
      </c>
      <c r="Q374" s="81">
        <v>5.5852542759727797</v>
      </c>
      <c r="R374" s="81">
        <v>0</v>
      </c>
      <c r="S374" s="81">
        <v>10.696879124534606</v>
      </c>
      <c r="T374" s="82"/>
      <c r="U374" s="81">
        <v>733422</v>
      </c>
      <c r="V374" s="81">
        <v>2617</v>
      </c>
      <c r="W374" s="81">
        <v>3</v>
      </c>
      <c r="X374" s="81">
        <v>26039</v>
      </c>
      <c r="Y374" s="81">
        <v>37325</v>
      </c>
      <c r="Z374" s="81">
        <v>46895</v>
      </c>
      <c r="AA374" s="81">
        <v>12020</v>
      </c>
      <c r="AB374" s="81">
        <v>91264</v>
      </c>
      <c r="AC374" s="81">
        <v>0</v>
      </c>
      <c r="AD374" s="81">
        <v>10.696879124534606</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2064</v>
      </c>
      <c r="B375" s="80">
        <v>482</v>
      </c>
      <c r="C375" s="80">
        <v>6</v>
      </c>
      <c r="D375" s="80">
        <v>29</v>
      </c>
      <c r="E375" s="80">
        <v>2009</v>
      </c>
      <c r="F375" s="80" t="s">
        <v>85</v>
      </c>
      <c r="G375" s="80" t="s">
        <v>2058</v>
      </c>
      <c r="H375" s="80" t="s">
        <v>2059</v>
      </c>
      <c r="I375" s="177"/>
      <c r="J375" s="81">
        <v>14.373839652162653</v>
      </c>
      <c r="K375" s="81">
        <v>8.5007257661388387</v>
      </c>
      <c r="L375" s="81">
        <v>0</v>
      </c>
      <c r="M375" s="81">
        <v>208.95533534136172</v>
      </c>
      <c r="N375" s="81">
        <v>157.91046997501985</v>
      </c>
      <c r="O375" s="81">
        <v>94.642311469562614</v>
      </c>
      <c r="P375" s="81">
        <v>59.462491920439547</v>
      </c>
      <c r="Q375" s="81">
        <v>5.367050514007258</v>
      </c>
      <c r="R375" s="81">
        <v>0</v>
      </c>
      <c r="S375" s="81">
        <v>10.115445611715652</v>
      </c>
      <c r="T375" s="82"/>
      <c r="U375" s="81">
        <v>668066</v>
      </c>
      <c r="V375" s="81">
        <v>2946</v>
      </c>
      <c r="W375" s="81">
        <v>0</v>
      </c>
      <c r="X375" s="81">
        <v>27003</v>
      </c>
      <c r="Y375" s="81">
        <v>38067</v>
      </c>
      <c r="Z375" s="81">
        <v>47844</v>
      </c>
      <c r="AA375" s="81">
        <v>11968</v>
      </c>
      <c r="AB375" s="81">
        <v>92062</v>
      </c>
      <c r="AC375" s="81">
        <v>0</v>
      </c>
      <c r="AD375" s="81">
        <v>10.115445611715652</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8.6199999999999992</v>
      </c>
      <c r="BJ375" s="81">
        <v>0</v>
      </c>
      <c r="BK375" s="81">
        <v>25.150000000000002</v>
      </c>
      <c r="BL375" s="81">
        <v>0</v>
      </c>
      <c r="BM375" s="82"/>
      <c r="BN375" s="81">
        <v>0</v>
      </c>
      <c r="BO375" s="81">
        <v>0</v>
      </c>
      <c r="BP375" s="81">
        <v>1</v>
      </c>
      <c r="BQ375" s="81">
        <v>0</v>
      </c>
      <c r="BR375" s="81">
        <v>4</v>
      </c>
      <c r="BS375" s="81">
        <v>0</v>
      </c>
      <c r="BT375"/>
      <c r="BU375" s="80"/>
      <c r="BV375" s="80"/>
      <c r="BW375" s="80"/>
      <c r="BX375" s="80"/>
      <c r="BY375" s="80"/>
      <c r="BZ375" s="80"/>
      <c r="CA375" s="80"/>
      <c r="CB375" s="80"/>
      <c r="CC375" s="80"/>
    </row>
    <row r="376" spans="1:81">
      <c r="A376" s="80" t="s">
        <v>2065</v>
      </c>
      <c r="B376" s="80">
        <v>483</v>
      </c>
      <c r="C376" s="80">
        <v>7</v>
      </c>
      <c r="D376" s="80">
        <v>29</v>
      </c>
      <c r="E376" s="80">
        <v>2010</v>
      </c>
      <c r="F376" s="80" t="s">
        <v>86</v>
      </c>
      <c r="G376" s="80" t="s">
        <v>2058</v>
      </c>
      <c r="H376" s="80" t="s">
        <v>2059</v>
      </c>
      <c r="I376" s="177"/>
      <c r="J376" s="81">
        <v>11.216994126675703</v>
      </c>
      <c r="K376" s="81">
        <v>9.0123290226115564</v>
      </c>
      <c r="L376" s="81">
        <v>0</v>
      </c>
      <c r="M376" s="81">
        <v>216.6280980638368</v>
      </c>
      <c r="N376" s="81">
        <v>168.85933366138403</v>
      </c>
      <c r="O376" s="81">
        <v>95.962873637275663</v>
      </c>
      <c r="P376" s="81">
        <v>60.440283918680436</v>
      </c>
      <c r="Q376" s="81">
        <v>5.6258100441683689</v>
      </c>
      <c r="R376" s="81">
        <v>0</v>
      </c>
      <c r="S376" s="81">
        <v>12.92772500121117</v>
      </c>
      <c r="T376" s="82"/>
      <c r="U376" s="81">
        <v>591152</v>
      </c>
      <c r="V376" s="81">
        <v>2946</v>
      </c>
      <c r="W376" s="81">
        <v>0</v>
      </c>
      <c r="X376" s="81">
        <v>27003</v>
      </c>
      <c r="Y376" s="81">
        <v>38567</v>
      </c>
      <c r="Z376" s="81">
        <v>48737</v>
      </c>
      <c r="AA376" s="81">
        <v>11861</v>
      </c>
      <c r="AB376" s="81">
        <v>92467</v>
      </c>
      <c r="AC376" s="81">
        <v>0</v>
      </c>
      <c r="AD376" s="81">
        <v>12.92772500121117</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8.6159999999999997</v>
      </c>
      <c r="BJ376" s="81">
        <v>0</v>
      </c>
      <c r="BK376" s="81">
        <v>28.687999999999999</v>
      </c>
      <c r="BL376" s="81">
        <v>0</v>
      </c>
      <c r="BM376" s="82"/>
      <c r="BN376" s="81">
        <v>0</v>
      </c>
      <c r="BO376" s="81">
        <v>0</v>
      </c>
      <c r="BP376" s="81">
        <v>1</v>
      </c>
      <c r="BQ376" s="81">
        <v>0</v>
      </c>
      <c r="BR376" s="81">
        <v>4</v>
      </c>
      <c r="BS376" s="81">
        <v>0</v>
      </c>
      <c r="BT376"/>
      <c r="BU376" s="80">
        <v>37.304000000000002</v>
      </c>
      <c r="BV376" s="80">
        <v>0</v>
      </c>
      <c r="BW376" s="80">
        <v>0</v>
      </c>
      <c r="BX376" s="80">
        <v>0</v>
      </c>
      <c r="BY376" s="80">
        <v>0</v>
      </c>
      <c r="BZ376" s="80">
        <v>0</v>
      </c>
      <c r="CA376" s="80">
        <v>0</v>
      </c>
      <c r="CB376" s="80">
        <v>0</v>
      </c>
      <c r="CC376" s="80">
        <v>0</v>
      </c>
    </row>
    <row r="377" spans="1:81">
      <c r="A377" s="80" t="s">
        <v>2066</v>
      </c>
      <c r="B377" s="80">
        <v>484</v>
      </c>
      <c r="C377" s="80">
        <v>8</v>
      </c>
      <c r="D377" s="80">
        <v>29</v>
      </c>
      <c r="E377" s="80">
        <v>2011</v>
      </c>
      <c r="F377" s="80" t="s">
        <v>87</v>
      </c>
      <c r="G377" s="80" t="s">
        <v>2058</v>
      </c>
      <c r="H377" s="80" t="s">
        <v>2059</v>
      </c>
      <c r="I377" s="177"/>
      <c r="J377" s="81">
        <v>27.5613836005945</v>
      </c>
      <c r="K377" s="81">
        <v>10.182265401014869</v>
      </c>
      <c r="L377" s="81">
        <v>0</v>
      </c>
      <c r="M377" s="81">
        <v>210.86999011271027</v>
      </c>
      <c r="N377" s="81">
        <v>177.86612510132889</v>
      </c>
      <c r="O377" s="81">
        <v>95.843754976920962</v>
      </c>
      <c r="P377" s="81">
        <v>58.367056017610878</v>
      </c>
      <c r="Q377" s="81">
        <v>6.5792872818557404</v>
      </c>
      <c r="R377" s="81">
        <v>0</v>
      </c>
      <c r="S377" s="81">
        <v>11.523066921602908</v>
      </c>
      <c r="T377" s="82"/>
      <c r="U377" s="81">
        <v>1541274</v>
      </c>
      <c r="V377" s="81">
        <v>2946</v>
      </c>
      <c r="W377" s="81">
        <v>0</v>
      </c>
      <c r="X377" s="81">
        <v>27003</v>
      </c>
      <c r="Y377" s="81">
        <v>39396</v>
      </c>
      <c r="Z377" s="81">
        <v>49734</v>
      </c>
      <c r="AA377" s="81">
        <v>11795</v>
      </c>
      <c r="AB377" s="81">
        <v>93751</v>
      </c>
      <c r="AC377" s="81">
        <v>0</v>
      </c>
      <c r="AD377" s="81">
        <v>11.523066921602908</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8.7439999999999998</v>
      </c>
      <c r="BJ377" s="81">
        <v>0</v>
      </c>
      <c r="BK377" s="81">
        <v>28.818000000000001</v>
      </c>
      <c r="BL377" s="81">
        <v>0</v>
      </c>
      <c r="BM377" s="82"/>
      <c r="BN377" s="81">
        <v>0</v>
      </c>
      <c r="BO377" s="81">
        <v>0</v>
      </c>
      <c r="BP377" s="81">
        <v>1</v>
      </c>
      <c r="BQ377" s="81">
        <v>0</v>
      </c>
      <c r="BR377" s="81">
        <v>4</v>
      </c>
      <c r="BS377" s="81">
        <v>0</v>
      </c>
      <c r="BT377"/>
      <c r="BU377" s="80">
        <v>37.561999999999998</v>
      </c>
      <c r="BV377" s="80">
        <v>0</v>
      </c>
      <c r="BW377" s="80">
        <v>0</v>
      </c>
      <c r="BX377" s="80">
        <v>0</v>
      </c>
      <c r="BY377" s="80">
        <v>0</v>
      </c>
      <c r="BZ377" s="80">
        <v>0</v>
      </c>
      <c r="CA377" s="80">
        <v>0</v>
      </c>
      <c r="CB377" s="80">
        <v>0</v>
      </c>
      <c r="CC377" s="80">
        <v>0</v>
      </c>
    </row>
    <row r="378" spans="1:81">
      <c r="A378" s="80" t="s">
        <v>2067</v>
      </c>
      <c r="B378" s="80">
        <v>485</v>
      </c>
      <c r="C378" s="80">
        <v>9</v>
      </c>
      <c r="D378" s="80">
        <v>29</v>
      </c>
      <c r="E378" s="80">
        <v>2012</v>
      </c>
      <c r="F378" s="80" t="s">
        <v>88</v>
      </c>
      <c r="G378" s="80" t="s">
        <v>2058</v>
      </c>
      <c r="H378" s="80" t="s">
        <v>2059</v>
      </c>
      <c r="I378" s="177"/>
      <c r="J378" s="81">
        <v>8.1169517257444213</v>
      </c>
      <c r="K378" s="81">
        <v>9.0116017621998452</v>
      </c>
      <c r="L378" s="81">
        <v>0</v>
      </c>
      <c r="M378" s="81">
        <v>218.5729231567654</v>
      </c>
      <c r="N378" s="81">
        <v>157.22185667923651</v>
      </c>
      <c r="O378" s="81">
        <v>97.984253252520361</v>
      </c>
      <c r="P378" s="81">
        <v>57.723726648681975</v>
      </c>
      <c r="Q378" s="81">
        <v>7.2404973201067397</v>
      </c>
      <c r="R378" s="81">
        <v>0</v>
      </c>
      <c r="S378" s="81">
        <v>13.13200163377887</v>
      </c>
      <c r="T378" s="82"/>
      <c r="U378" s="81">
        <v>511120</v>
      </c>
      <c r="V378" s="81">
        <v>2946</v>
      </c>
      <c r="W378" s="81">
        <v>0</v>
      </c>
      <c r="X378" s="81">
        <v>27003</v>
      </c>
      <c r="Y378" s="81">
        <v>40008</v>
      </c>
      <c r="Z378" s="81">
        <v>51248</v>
      </c>
      <c r="AA378" s="81">
        <v>11599</v>
      </c>
      <c r="AB378" s="81">
        <v>94961</v>
      </c>
      <c r="AC378" s="81">
        <v>0</v>
      </c>
      <c r="AD378" s="81">
        <v>13.13200163377887</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8.8550000000000004</v>
      </c>
      <c r="BJ378" s="81">
        <v>0</v>
      </c>
      <c r="BK378" s="81">
        <v>19.97</v>
      </c>
      <c r="BL378" s="81">
        <v>0</v>
      </c>
      <c r="BM378" s="82"/>
      <c r="BN378" s="81">
        <v>0</v>
      </c>
      <c r="BO378" s="81">
        <v>0</v>
      </c>
      <c r="BP378" s="81">
        <v>1</v>
      </c>
      <c r="BQ378" s="81">
        <v>0</v>
      </c>
      <c r="BR378" s="81">
        <v>3</v>
      </c>
      <c r="BS378" s="81">
        <v>0</v>
      </c>
      <c r="BT378"/>
      <c r="BU378" s="80">
        <v>28.824999999999999</v>
      </c>
      <c r="BV378" s="80">
        <v>0</v>
      </c>
      <c r="BW378" s="80">
        <v>0</v>
      </c>
      <c r="BX378" s="80">
        <v>0</v>
      </c>
      <c r="BY378" s="80">
        <v>0</v>
      </c>
      <c r="BZ378" s="80">
        <v>0</v>
      </c>
      <c r="CA378" s="80">
        <v>0</v>
      </c>
      <c r="CB378" s="80">
        <v>0</v>
      </c>
      <c r="CC378" s="80">
        <v>0</v>
      </c>
    </row>
    <row r="379" spans="1:81">
      <c r="A379" s="80" t="s">
        <v>2068</v>
      </c>
      <c r="B379" s="80">
        <v>486</v>
      </c>
      <c r="C379" s="80">
        <v>10</v>
      </c>
      <c r="D379" s="80">
        <v>29</v>
      </c>
      <c r="E379" s="80">
        <v>2013</v>
      </c>
      <c r="F379" s="80" t="s">
        <v>89</v>
      </c>
      <c r="G379" s="80" t="s">
        <v>2058</v>
      </c>
      <c r="H379" s="80" t="s">
        <v>2059</v>
      </c>
      <c r="I379" s="177"/>
      <c r="J379" s="81">
        <v>8.6746797695074278</v>
      </c>
      <c r="K379" s="81">
        <v>8.3723023203259643</v>
      </c>
      <c r="L379" s="81">
        <v>0</v>
      </c>
      <c r="M379" s="81">
        <v>225.61294908582136</v>
      </c>
      <c r="N379" s="81">
        <v>159.62936776530466</v>
      </c>
      <c r="O379" s="81">
        <v>96.889530496661266</v>
      </c>
      <c r="P379" s="81">
        <v>57.141965251655527</v>
      </c>
      <c r="Q379" s="81">
        <v>7.4194667098000036</v>
      </c>
      <c r="R379" s="81">
        <v>0</v>
      </c>
      <c r="S379" s="81">
        <v>12.256872671376151</v>
      </c>
      <c r="T379" s="82"/>
      <c r="U379" s="81">
        <v>527349</v>
      </c>
      <c r="V379" s="81">
        <v>2946</v>
      </c>
      <c r="W379" s="81">
        <v>0</v>
      </c>
      <c r="X379" s="81">
        <v>27003</v>
      </c>
      <c r="Y379" s="81">
        <v>40603</v>
      </c>
      <c r="Z379" s="81">
        <v>52938</v>
      </c>
      <c r="AA379" s="81">
        <v>11439</v>
      </c>
      <c r="AB379" s="81">
        <v>95913</v>
      </c>
      <c r="AC379" s="81">
        <v>0</v>
      </c>
      <c r="AD379" s="81">
        <v>12.256872671376151</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8.7530000000000001</v>
      </c>
      <c r="BJ379" s="81">
        <v>0</v>
      </c>
      <c r="BK379" s="81">
        <v>29.504999999999999</v>
      </c>
      <c r="BL379" s="81">
        <v>0</v>
      </c>
      <c r="BM379" s="82"/>
      <c r="BN379" s="81">
        <v>0</v>
      </c>
      <c r="BO379" s="81">
        <v>0</v>
      </c>
      <c r="BP379" s="81">
        <v>1</v>
      </c>
      <c r="BQ379" s="81">
        <v>0</v>
      </c>
      <c r="BR379" s="81">
        <v>4</v>
      </c>
      <c r="BS379" s="81">
        <v>0</v>
      </c>
      <c r="BT379"/>
      <c r="BU379" s="80">
        <v>38.258000000000003</v>
      </c>
      <c r="BV379" s="80">
        <v>0</v>
      </c>
      <c r="BW379" s="80">
        <v>0</v>
      </c>
      <c r="BX379" s="80">
        <v>0</v>
      </c>
      <c r="BY379" s="80">
        <v>0</v>
      </c>
      <c r="BZ379" s="80">
        <v>0</v>
      </c>
      <c r="CA379" s="80">
        <v>0</v>
      </c>
      <c r="CB379" s="80">
        <v>0</v>
      </c>
      <c r="CC379" s="80">
        <v>0</v>
      </c>
    </row>
    <row r="380" spans="1:81">
      <c r="A380" s="80" t="s">
        <v>2069</v>
      </c>
      <c r="B380" s="80">
        <v>487</v>
      </c>
      <c r="C380" s="80">
        <v>11</v>
      </c>
      <c r="D380" s="80">
        <v>29</v>
      </c>
      <c r="E380" s="80">
        <v>2014</v>
      </c>
      <c r="F380" s="80" t="s">
        <v>90</v>
      </c>
      <c r="G380" s="80" t="s">
        <v>2058</v>
      </c>
      <c r="H380" s="80" t="s">
        <v>2059</v>
      </c>
      <c r="I380" s="177"/>
      <c r="J380" s="81">
        <v>8.9757164379248131</v>
      </c>
      <c r="K380" s="81">
        <v>9.3679612320152952</v>
      </c>
      <c r="L380" s="81">
        <v>2.7825601715596502</v>
      </c>
      <c r="M380" s="81">
        <v>222.49655021283667</v>
      </c>
      <c r="N380" s="81">
        <v>162.4369076849498</v>
      </c>
      <c r="O380" s="81">
        <v>94.088416666180478</v>
      </c>
      <c r="P380" s="81">
        <v>56.861710787428848</v>
      </c>
      <c r="Q380" s="81">
        <v>7.1743081232051544</v>
      </c>
      <c r="R380" s="81">
        <v>0</v>
      </c>
      <c r="S380" s="81">
        <v>14.440297194531137</v>
      </c>
      <c r="T380" s="82"/>
      <c r="U380" s="81">
        <v>538173</v>
      </c>
      <c r="V380" s="81">
        <v>3023</v>
      </c>
      <c r="W380" s="81">
        <v>58</v>
      </c>
      <c r="X380" s="81">
        <v>30140</v>
      </c>
      <c r="Y380" s="81">
        <v>41208</v>
      </c>
      <c r="Z380" s="81">
        <v>54143</v>
      </c>
      <c r="AA380" s="81">
        <v>11324</v>
      </c>
      <c r="AB380" s="81">
        <v>96663</v>
      </c>
      <c r="AC380" s="81">
        <v>0</v>
      </c>
      <c r="AD380" s="81">
        <v>14.440297194531137</v>
      </c>
      <c r="AE380" s="82"/>
      <c r="AF380" s="81">
        <v>5591369.292086333</v>
      </c>
      <c r="AG380" s="81">
        <v>5903752.0881282547</v>
      </c>
      <c r="AH380" s="81">
        <v>666082.22363136103</v>
      </c>
      <c r="AI380" s="81">
        <v>209191623.8663578</v>
      </c>
      <c r="AJ380" s="81">
        <v>169522465.83153534</v>
      </c>
      <c r="AK380" s="81">
        <v>0</v>
      </c>
      <c r="AL380" s="81">
        <v>0</v>
      </c>
      <c r="AM380" s="81">
        <v>13270385.444011593</v>
      </c>
      <c r="AN380" s="81">
        <v>0</v>
      </c>
      <c r="AO380" s="81">
        <v>0</v>
      </c>
      <c r="AP380" s="82"/>
      <c r="AQ380" s="81">
        <v>967</v>
      </c>
      <c r="AR380" s="81">
        <v>362</v>
      </c>
      <c r="AS380" s="81">
        <v>0</v>
      </c>
      <c r="AT380" s="81">
        <v>0</v>
      </c>
      <c r="AU380" s="81">
        <v>0</v>
      </c>
      <c r="AV380" s="81">
        <v>0</v>
      </c>
      <c r="AW380" s="81" t="s">
        <v>564</v>
      </c>
      <c r="AX380" s="82"/>
      <c r="AY380" s="81">
        <v>4464.8760000000002</v>
      </c>
      <c r="AZ380" s="81">
        <v>5680.5649999999996</v>
      </c>
      <c r="BA380" s="81">
        <v>0</v>
      </c>
      <c r="BB380" s="81">
        <v>0</v>
      </c>
      <c r="BC380" s="81">
        <v>0</v>
      </c>
      <c r="BD380" s="81">
        <v>0</v>
      </c>
      <c r="BE380" s="81" t="s">
        <v>564</v>
      </c>
      <c r="BF380" s="82"/>
      <c r="BG380" s="81">
        <v>0</v>
      </c>
      <c r="BH380" s="81">
        <v>0</v>
      </c>
      <c r="BI380" s="81">
        <v>8.5180000000000007</v>
      </c>
      <c r="BJ380" s="81">
        <v>0</v>
      </c>
      <c r="BK380" s="81">
        <v>25.277999999999999</v>
      </c>
      <c r="BL380" s="81">
        <v>0</v>
      </c>
      <c r="BM380" s="82"/>
      <c r="BN380" s="81">
        <v>0</v>
      </c>
      <c r="BO380" s="81">
        <v>0</v>
      </c>
      <c r="BP380" s="81">
        <v>1</v>
      </c>
      <c r="BQ380" s="81">
        <v>0</v>
      </c>
      <c r="BR380" s="81">
        <v>3</v>
      </c>
      <c r="BS380" s="81">
        <v>0</v>
      </c>
      <c r="BT380"/>
      <c r="BU380" s="80">
        <v>33.795999999999999</v>
      </c>
      <c r="BV380" s="80">
        <v>0</v>
      </c>
      <c r="BW380" s="80">
        <v>0</v>
      </c>
      <c r="BX380" s="80">
        <v>0</v>
      </c>
      <c r="BY380" s="80">
        <v>0</v>
      </c>
      <c r="BZ380" s="80">
        <v>0</v>
      </c>
      <c r="CA380" s="80">
        <v>0</v>
      </c>
      <c r="CB380" s="80">
        <v>0</v>
      </c>
      <c r="CC380" s="80">
        <v>0</v>
      </c>
    </row>
    <row r="381" spans="1:81">
      <c r="A381" s="80" t="s">
        <v>2070</v>
      </c>
      <c r="B381" s="80">
        <v>488</v>
      </c>
      <c r="C381" s="80">
        <v>12</v>
      </c>
      <c r="D381" s="80">
        <v>29</v>
      </c>
      <c r="E381" s="80">
        <v>2015</v>
      </c>
      <c r="F381" s="80" t="s">
        <v>91</v>
      </c>
      <c r="G381" s="80" t="s">
        <v>2058</v>
      </c>
      <c r="H381" s="80" t="s">
        <v>2059</v>
      </c>
      <c r="I381" s="177"/>
      <c r="J381" s="81">
        <v>29.572153891199111</v>
      </c>
      <c r="K381" s="81">
        <v>9.3167938918222806</v>
      </c>
      <c r="L381" s="81">
        <v>3.195896294516094</v>
      </c>
      <c r="M381" s="81">
        <v>201.43310211294241</v>
      </c>
      <c r="N381" s="81">
        <v>156.55028063204179</v>
      </c>
      <c r="O381" s="81">
        <v>94.875595898762199</v>
      </c>
      <c r="P381" s="81">
        <v>56.434072723083197</v>
      </c>
      <c r="Q381" s="81">
        <v>7.0847597364327077</v>
      </c>
      <c r="R381" s="81">
        <v>0</v>
      </c>
      <c r="S381" s="81">
        <v>13.632776092538698</v>
      </c>
      <c r="T381" s="82"/>
      <c r="U381" s="81">
        <v>1720717</v>
      </c>
      <c r="V381" s="81">
        <v>3023</v>
      </c>
      <c r="W381" s="81">
        <v>58</v>
      </c>
      <c r="X381" s="81">
        <v>30140</v>
      </c>
      <c r="Y381" s="81">
        <v>41938</v>
      </c>
      <c r="Z381" s="81">
        <v>55122</v>
      </c>
      <c r="AA381" s="81">
        <v>11230</v>
      </c>
      <c r="AB381" s="81">
        <v>97509</v>
      </c>
      <c r="AC381" s="81">
        <v>0</v>
      </c>
      <c r="AD381" s="81">
        <v>13.632776092538698</v>
      </c>
      <c r="AE381" s="82"/>
      <c r="AF381" s="81">
        <v>22330466.520796414</v>
      </c>
      <c r="AG381" s="81">
        <v>5966829.385007659</v>
      </c>
      <c r="AH381" s="81">
        <v>642629.3463157505</v>
      </c>
      <c r="AI381" s="81">
        <v>203018477.43671596</v>
      </c>
      <c r="AJ381" s="81">
        <v>162405428.0905619</v>
      </c>
      <c r="AK381" s="81">
        <v>0</v>
      </c>
      <c r="AL381" s="81">
        <v>0</v>
      </c>
      <c r="AM381" s="81">
        <v>13363199.415129097</v>
      </c>
      <c r="AN381" s="81">
        <v>0</v>
      </c>
      <c r="AO381" s="81">
        <v>0</v>
      </c>
      <c r="AP381" s="82"/>
      <c r="AQ381" s="81">
        <v>988</v>
      </c>
      <c r="AR381" s="81">
        <v>398</v>
      </c>
      <c r="AS381" s="81">
        <v>0</v>
      </c>
      <c r="AT381" s="81">
        <v>0</v>
      </c>
      <c r="AU381" s="81">
        <v>0</v>
      </c>
      <c r="AV381" s="81">
        <v>0</v>
      </c>
      <c r="AW381" s="81" t="s">
        <v>564</v>
      </c>
      <c r="AX381" s="82"/>
      <c r="AY381" s="81">
        <v>4591.6769999999997</v>
      </c>
      <c r="AZ381" s="81">
        <v>6183.4649999999992</v>
      </c>
      <c r="BA381" s="81">
        <v>0</v>
      </c>
      <c r="BB381" s="81">
        <v>0</v>
      </c>
      <c r="BC381" s="81">
        <v>0</v>
      </c>
      <c r="BD381" s="81">
        <v>0</v>
      </c>
      <c r="BE381" s="81" t="s">
        <v>564</v>
      </c>
      <c r="BF381" s="82"/>
      <c r="BG381" s="81">
        <v>0</v>
      </c>
      <c r="BH381" s="81">
        <v>0</v>
      </c>
      <c r="BI381" s="81">
        <v>8.4909999999999997</v>
      </c>
      <c r="BJ381" s="81">
        <v>0</v>
      </c>
      <c r="BK381" s="81">
        <v>24.933999999999997</v>
      </c>
      <c r="BL381" s="81">
        <v>0</v>
      </c>
      <c r="BM381" s="82"/>
      <c r="BN381" s="81">
        <v>0</v>
      </c>
      <c r="BO381" s="81">
        <v>0</v>
      </c>
      <c r="BP381" s="81">
        <v>1</v>
      </c>
      <c r="BQ381" s="81">
        <v>0</v>
      </c>
      <c r="BR381" s="81">
        <v>3</v>
      </c>
      <c r="BS381" s="81">
        <v>0</v>
      </c>
      <c r="BT381"/>
      <c r="BU381" s="80">
        <v>33.424999999999997</v>
      </c>
      <c r="BV381" s="80">
        <v>0</v>
      </c>
      <c r="BW381" s="80">
        <v>0</v>
      </c>
      <c r="BX381" s="80">
        <v>0</v>
      </c>
      <c r="BY381" s="80">
        <v>0</v>
      </c>
      <c r="BZ381" s="80">
        <v>0</v>
      </c>
      <c r="CA381" s="80">
        <v>0</v>
      </c>
      <c r="CB381" s="80">
        <v>0</v>
      </c>
      <c r="CC381" s="80">
        <v>0</v>
      </c>
    </row>
    <row r="382" spans="1:81">
      <c r="A382" s="80" t="s">
        <v>2071</v>
      </c>
      <c r="B382" s="80">
        <v>489</v>
      </c>
      <c r="C382" s="80">
        <v>13</v>
      </c>
      <c r="D382" s="80">
        <v>29</v>
      </c>
      <c r="E382" s="80">
        <v>2016</v>
      </c>
      <c r="F382" s="80" t="s">
        <v>92</v>
      </c>
      <c r="G382" s="80" t="s">
        <v>2058</v>
      </c>
      <c r="H382" s="80" t="s">
        <v>2059</v>
      </c>
      <c r="I382" s="177"/>
      <c r="J382" s="81">
        <v>12.899782432003159</v>
      </c>
      <c r="K382" s="81">
        <v>8.8842745049146661</v>
      </c>
      <c r="L382" s="81">
        <v>3.0500599873322551</v>
      </c>
      <c r="M382" s="81">
        <v>208.7717287808521</v>
      </c>
      <c r="N382" s="81">
        <v>158.65297978405212</v>
      </c>
      <c r="O382" s="81">
        <v>95.306450722772126</v>
      </c>
      <c r="P382" s="81">
        <v>54.762654918798361</v>
      </c>
      <c r="Q382" s="81">
        <v>6.9326041656335429</v>
      </c>
      <c r="R382" s="81">
        <v>0</v>
      </c>
      <c r="S382" s="81">
        <v>11.45233334741242</v>
      </c>
      <c r="T382" s="82"/>
      <c r="U382" s="81">
        <v>620181</v>
      </c>
      <c r="V382" s="81">
        <v>3023</v>
      </c>
      <c r="W382" s="81">
        <v>58</v>
      </c>
      <c r="X382" s="81">
        <v>30140</v>
      </c>
      <c r="Y382" s="81">
        <v>42696</v>
      </c>
      <c r="Z382" s="81">
        <v>56053</v>
      </c>
      <c r="AA382" s="81">
        <v>11271</v>
      </c>
      <c r="AB382" s="81">
        <v>98151</v>
      </c>
      <c r="AC382" s="81">
        <v>0</v>
      </c>
      <c r="AD382" s="81">
        <v>11.45233334741242</v>
      </c>
      <c r="AE382" s="82"/>
      <c r="AF382" s="81">
        <v>10709283.878134681</v>
      </c>
      <c r="AG382" s="81">
        <v>5201835.7102782512</v>
      </c>
      <c r="AH382" s="81">
        <v>483001.19365213602</v>
      </c>
      <c r="AI382" s="81">
        <v>217937018.19194049</v>
      </c>
      <c r="AJ382" s="81">
        <v>175173493.51305369</v>
      </c>
      <c r="AK382" s="81">
        <v>0</v>
      </c>
      <c r="AL382" s="81">
        <v>0</v>
      </c>
      <c r="AM382" s="81">
        <v>13461633.07127488</v>
      </c>
      <c r="AN382" s="81">
        <v>0</v>
      </c>
      <c r="AO382" s="81">
        <v>0</v>
      </c>
      <c r="AP382" s="82"/>
      <c r="AQ382" s="81">
        <v>1028</v>
      </c>
      <c r="AR382" s="81">
        <v>416</v>
      </c>
      <c r="AS382" s="81">
        <v>0</v>
      </c>
      <c r="AT382" s="81">
        <v>0</v>
      </c>
      <c r="AU382" s="81">
        <v>0</v>
      </c>
      <c r="AV382" s="81">
        <v>1</v>
      </c>
      <c r="AW382" s="81" t="s">
        <v>564</v>
      </c>
      <c r="AX382" s="82"/>
      <c r="AY382" s="81">
        <v>4832.0770000000002</v>
      </c>
      <c r="AZ382" s="81">
        <v>6478.165</v>
      </c>
      <c r="BA382" s="81">
        <v>0</v>
      </c>
      <c r="BB382" s="81">
        <v>0</v>
      </c>
      <c r="BC382" s="81">
        <v>0</v>
      </c>
      <c r="BD382" s="81">
        <v>1460</v>
      </c>
      <c r="BE382" s="81" t="s">
        <v>564</v>
      </c>
      <c r="BF382" s="82"/>
      <c r="BG382" s="81">
        <v>0</v>
      </c>
      <c r="BH382" s="81">
        <v>0</v>
      </c>
      <c r="BI382" s="81">
        <v>8.5190000000000001</v>
      </c>
      <c r="BJ382" s="81">
        <v>0</v>
      </c>
      <c r="BK382" s="81">
        <v>25.406999999999996</v>
      </c>
      <c r="BL382" s="81">
        <v>0</v>
      </c>
      <c r="BM382" s="82"/>
      <c r="BN382" s="81">
        <v>0</v>
      </c>
      <c r="BO382" s="81">
        <v>0</v>
      </c>
      <c r="BP382" s="81">
        <v>1</v>
      </c>
      <c r="BQ382" s="81">
        <v>0</v>
      </c>
      <c r="BR382" s="81">
        <v>3</v>
      </c>
      <c r="BS382" s="81">
        <v>0</v>
      </c>
      <c r="BT382"/>
      <c r="BU382" s="80">
        <v>33.926000000000002</v>
      </c>
      <c r="BV382" s="80">
        <v>0</v>
      </c>
      <c r="BW382" s="80">
        <v>0</v>
      </c>
      <c r="BX382" s="80">
        <v>0</v>
      </c>
      <c r="BY382" s="80">
        <v>0</v>
      </c>
      <c r="BZ382" s="80">
        <v>0</v>
      </c>
      <c r="CA382" s="80">
        <v>0</v>
      </c>
      <c r="CB382" s="80">
        <v>0</v>
      </c>
      <c r="CC382" s="80">
        <v>0</v>
      </c>
    </row>
    <row r="383" spans="1:81">
      <c r="A383" s="80" t="s">
        <v>2072</v>
      </c>
      <c r="B383" s="80">
        <v>490</v>
      </c>
      <c r="C383" s="80">
        <v>14</v>
      </c>
      <c r="D383" s="80">
        <v>29</v>
      </c>
      <c r="E383" s="80">
        <v>2017</v>
      </c>
      <c r="F383" s="80" t="s">
        <v>71</v>
      </c>
      <c r="G383" s="80" t="s">
        <v>2058</v>
      </c>
      <c r="H383" s="80" t="s">
        <v>2059</v>
      </c>
      <c r="I383" s="177"/>
      <c r="J383" s="81">
        <v>12.260475387406252</v>
      </c>
      <c r="K383" s="81">
        <v>9.5641798860097911</v>
      </c>
      <c r="L383" s="81">
        <v>2.3680391031155281</v>
      </c>
      <c r="M383" s="81">
        <v>209.63306162900707</v>
      </c>
      <c r="N383" s="81">
        <v>165.34605605891016</v>
      </c>
      <c r="O383" s="81">
        <v>94.774875296885426</v>
      </c>
      <c r="P383" s="81">
        <v>54.464032491581101</v>
      </c>
      <c r="Q383" s="81">
        <v>6.7192139172063445</v>
      </c>
      <c r="R383" s="81">
        <v>0</v>
      </c>
      <c r="S383" s="81">
        <v>14.714265089211992</v>
      </c>
      <c r="T383" s="82"/>
      <c r="U383" s="81">
        <v>648781</v>
      </c>
      <c r="V383" s="81">
        <v>3023</v>
      </c>
      <c r="W383" s="81">
        <v>58</v>
      </c>
      <c r="X383" s="81">
        <v>30140</v>
      </c>
      <c r="Y383" s="81">
        <v>43266</v>
      </c>
      <c r="Z383" s="81">
        <v>56665</v>
      </c>
      <c r="AA383" s="81">
        <v>11281</v>
      </c>
      <c r="AB383" s="81">
        <v>98377</v>
      </c>
      <c r="AC383" s="81">
        <v>0</v>
      </c>
      <c r="AD383" s="81">
        <v>14.71426508921199</v>
      </c>
      <c r="AE383" s="82"/>
      <c r="AF383" s="81">
        <v>9656508.5453944877</v>
      </c>
      <c r="AG383" s="81">
        <v>5627229.418184639</v>
      </c>
      <c r="AH383" s="81">
        <v>504963.06508583628</v>
      </c>
      <c r="AI383" s="81">
        <v>223475952.52668321</v>
      </c>
      <c r="AJ383" s="81">
        <v>181360617.47188219</v>
      </c>
      <c r="AK383" s="81">
        <v>0</v>
      </c>
      <c r="AL383" s="81">
        <v>0</v>
      </c>
      <c r="AM383" s="81">
        <v>13513741.76777219</v>
      </c>
      <c r="AN383" s="81">
        <v>0</v>
      </c>
      <c r="AO383" s="81">
        <v>0</v>
      </c>
      <c r="AP383" s="82"/>
      <c r="AQ383" s="81">
        <v>1056</v>
      </c>
      <c r="AR383" s="81">
        <v>427</v>
      </c>
      <c r="AS383" s="81">
        <v>0</v>
      </c>
      <c r="AT383" s="81">
        <v>0</v>
      </c>
      <c r="AU383" s="81">
        <v>0</v>
      </c>
      <c r="AV383" s="81">
        <v>1</v>
      </c>
      <c r="AW383" s="81" t="s">
        <v>564</v>
      </c>
      <c r="AX383" s="82"/>
      <c r="AY383" s="81">
        <v>4995.027</v>
      </c>
      <c r="AZ383" s="81">
        <v>6741.3650000000043</v>
      </c>
      <c r="BA383" s="81">
        <v>0</v>
      </c>
      <c r="BB383" s="81">
        <v>0</v>
      </c>
      <c r="BC383" s="81">
        <v>0</v>
      </c>
      <c r="BD383" s="81">
        <v>1460</v>
      </c>
      <c r="BE383" s="81" t="s">
        <v>564</v>
      </c>
      <c r="BF383" s="82"/>
      <c r="BG383" s="81">
        <v>0</v>
      </c>
      <c r="BH383" s="81">
        <v>0</v>
      </c>
      <c r="BI383" s="81">
        <v>8.5050000000000008</v>
      </c>
      <c r="BJ383" s="81">
        <v>0</v>
      </c>
      <c r="BK383" s="81">
        <v>24.699000000000002</v>
      </c>
      <c r="BL383" s="81">
        <v>0</v>
      </c>
      <c r="BM383" s="82"/>
      <c r="BN383" s="81">
        <v>0</v>
      </c>
      <c r="BO383" s="81">
        <v>0</v>
      </c>
      <c r="BP383" s="81">
        <v>1</v>
      </c>
      <c r="BQ383" s="81">
        <v>0</v>
      </c>
      <c r="BR383" s="81">
        <v>3</v>
      </c>
      <c r="BS383" s="81">
        <v>0</v>
      </c>
      <c r="BT383"/>
      <c r="BU383" s="80">
        <v>33.204000000000001</v>
      </c>
      <c r="BV383" s="80">
        <v>0</v>
      </c>
      <c r="BW383" s="80">
        <v>0</v>
      </c>
      <c r="BX383" s="80">
        <v>0</v>
      </c>
      <c r="BY383" s="80">
        <v>0</v>
      </c>
      <c r="BZ383" s="80">
        <v>0</v>
      </c>
      <c r="CA383" s="80">
        <v>0</v>
      </c>
      <c r="CB383" s="80">
        <v>0</v>
      </c>
      <c r="CC383" s="80">
        <v>0</v>
      </c>
    </row>
    <row r="384" spans="1:81">
      <c r="A384" s="80" t="s">
        <v>2073</v>
      </c>
      <c r="B384" s="80">
        <v>491</v>
      </c>
      <c r="C384" s="80">
        <v>15</v>
      </c>
      <c r="D384" s="80">
        <v>29</v>
      </c>
      <c r="E384" s="80">
        <v>2018</v>
      </c>
      <c r="F384" s="80" t="s">
        <v>93</v>
      </c>
      <c r="G384" s="80" t="s">
        <v>2058</v>
      </c>
      <c r="H384" s="80" t="s">
        <v>2059</v>
      </c>
      <c r="I384" s="177"/>
      <c r="J384" s="81">
        <v>11.492817974220879</v>
      </c>
      <c r="K384" s="81">
        <v>9.1249455043891885</v>
      </c>
      <c r="L384" s="81">
        <v>2.2292147481915991</v>
      </c>
      <c r="M384" s="81">
        <v>242.54918872255814</v>
      </c>
      <c r="N384" s="81">
        <v>150.96019596097833</v>
      </c>
      <c r="O384" s="81">
        <v>94.303878771237095</v>
      </c>
      <c r="P384" s="81">
        <v>54.103520221145423</v>
      </c>
      <c r="Q384" s="81">
        <v>6.2548658482669701</v>
      </c>
      <c r="R384" s="81">
        <v>0</v>
      </c>
      <c r="S384" s="81">
        <v>14.684981802351292</v>
      </c>
      <c r="T384" s="82"/>
      <c r="U384" s="81">
        <v>626861</v>
      </c>
      <c r="V384" s="81">
        <v>3023</v>
      </c>
      <c r="W384" s="81">
        <v>58</v>
      </c>
      <c r="X384" s="81">
        <v>30140</v>
      </c>
      <c r="Y384" s="81">
        <v>43999</v>
      </c>
      <c r="Z384" s="81">
        <v>57463</v>
      </c>
      <c r="AA384" s="81">
        <v>11319</v>
      </c>
      <c r="AB384" s="81">
        <v>98689</v>
      </c>
      <c r="AC384" s="81">
        <v>0</v>
      </c>
      <c r="AD384" s="81">
        <v>14.68498180235129</v>
      </c>
      <c r="AE384" s="82"/>
      <c r="AF384" s="81">
        <v>7359004.3061831696</v>
      </c>
      <c r="AG384" s="81">
        <v>5038938.6282842578</v>
      </c>
      <c r="AH384" s="81">
        <v>466457.76557186601</v>
      </c>
      <c r="AI384" s="81">
        <v>262064568.1952045</v>
      </c>
      <c r="AJ384" s="81">
        <v>162780896.00897351</v>
      </c>
      <c r="AK384" s="81">
        <v>0</v>
      </c>
      <c r="AL384" s="81">
        <v>0</v>
      </c>
      <c r="AM384" s="81">
        <v>13584650.465021919</v>
      </c>
      <c r="AN384" s="81">
        <v>0</v>
      </c>
      <c r="AO384" s="81">
        <v>0</v>
      </c>
      <c r="AP384" s="82"/>
      <c r="AQ384" s="81">
        <v>1096</v>
      </c>
      <c r="AR384" s="81">
        <v>429</v>
      </c>
      <c r="AS384" s="81">
        <v>0</v>
      </c>
      <c r="AT384" s="81">
        <v>0</v>
      </c>
      <c r="AU384" s="81">
        <v>0</v>
      </c>
      <c r="AV384" s="81">
        <v>1</v>
      </c>
      <c r="AW384" s="81" t="s">
        <v>564</v>
      </c>
      <c r="AX384" s="82"/>
      <c r="AY384" s="81">
        <v>5218.0670000000009</v>
      </c>
      <c r="AZ384" s="81">
        <v>6772.5649999999996</v>
      </c>
      <c r="BA384" s="81">
        <v>0</v>
      </c>
      <c r="BB384" s="81">
        <v>0</v>
      </c>
      <c r="BC384" s="81">
        <v>0</v>
      </c>
      <c r="BD384" s="81">
        <v>1460</v>
      </c>
      <c r="BE384" s="81" t="s">
        <v>564</v>
      </c>
      <c r="BF384" s="82"/>
      <c r="BG384" s="81">
        <v>0</v>
      </c>
      <c r="BH384" s="81">
        <v>0</v>
      </c>
      <c r="BI384" s="81">
        <v>8.4540000000000006</v>
      </c>
      <c r="BJ384" s="81">
        <v>0</v>
      </c>
      <c r="BK384" s="81">
        <v>37.170999999999999</v>
      </c>
      <c r="BL384" s="81">
        <v>0</v>
      </c>
      <c r="BM384" s="82"/>
      <c r="BN384" s="81">
        <v>0</v>
      </c>
      <c r="BO384" s="81">
        <v>0</v>
      </c>
      <c r="BP384" s="81">
        <v>1</v>
      </c>
      <c r="BQ384" s="81">
        <v>0</v>
      </c>
      <c r="BR384" s="81">
        <v>4</v>
      </c>
      <c r="BS384" s="81">
        <v>0</v>
      </c>
      <c r="BT384"/>
      <c r="BU384" s="80">
        <v>45.625</v>
      </c>
      <c r="BV384" s="80">
        <v>0</v>
      </c>
      <c r="BW384" s="80">
        <v>0</v>
      </c>
      <c r="BX384" s="80">
        <v>0</v>
      </c>
      <c r="BY384" s="80">
        <v>0</v>
      </c>
      <c r="BZ384" s="80">
        <v>0</v>
      </c>
      <c r="CA384" s="80">
        <v>0</v>
      </c>
      <c r="CB384" s="80">
        <v>0</v>
      </c>
      <c r="CC384" s="80">
        <v>0</v>
      </c>
    </row>
    <row r="385" spans="1:81">
      <c r="A385" s="80" t="s">
        <v>2074</v>
      </c>
      <c r="B385" s="80">
        <v>492</v>
      </c>
      <c r="C385" s="80">
        <v>16</v>
      </c>
      <c r="D385" s="80">
        <v>29</v>
      </c>
      <c r="E385" s="80">
        <v>2019</v>
      </c>
      <c r="F385" s="80" t="s">
        <v>73</v>
      </c>
      <c r="G385" s="80" t="s">
        <v>2058</v>
      </c>
      <c r="H385" s="80" t="s">
        <v>2059</v>
      </c>
      <c r="I385" s="177"/>
      <c r="J385" s="81">
        <v>9.5352198756534658</v>
      </c>
      <c r="K385" s="81">
        <v>8.538007538661649</v>
      </c>
      <c r="L385" s="81">
        <v>2.2669854044085556</v>
      </c>
      <c r="M385" s="81">
        <v>199.62105192680718</v>
      </c>
      <c r="N385" s="81">
        <v>151.6131517447958</v>
      </c>
      <c r="O385" s="81">
        <v>92.88280426246898</v>
      </c>
      <c r="P385" s="81">
        <v>54.289976027151305</v>
      </c>
      <c r="Q385" s="81">
        <v>6.15100876172467</v>
      </c>
      <c r="R385" s="81">
        <v>0</v>
      </c>
      <c r="S385" s="81">
        <v>16.28550805113893</v>
      </c>
      <c r="T385" s="82"/>
      <c r="U385" s="81">
        <v>522714</v>
      </c>
      <c r="V385" s="81">
        <v>3023</v>
      </c>
      <c r="W385" s="81">
        <v>58</v>
      </c>
      <c r="X385" s="81">
        <v>30140</v>
      </c>
      <c r="Y385" s="81">
        <v>45006</v>
      </c>
      <c r="Z385" s="81">
        <v>58151</v>
      </c>
      <c r="AA385" s="81">
        <v>11273</v>
      </c>
      <c r="AB385" s="81">
        <v>99678</v>
      </c>
      <c r="AC385" s="81">
        <v>0</v>
      </c>
      <c r="AD385" s="81">
        <v>16.28550805113893</v>
      </c>
      <c r="AE385" s="82"/>
      <c r="AF385" s="81">
        <v>7772548.7001242014</v>
      </c>
      <c r="AG385" s="81">
        <v>4898496.4011688503</v>
      </c>
      <c r="AH385" s="81">
        <v>515326.77782729431</v>
      </c>
      <c r="AI385" s="81">
        <v>206925458.77450699</v>
      </c>
      <c r="AJ385" s="81">
        <v>160760293.85535797</v>
      </c>
      <c r="AK385" s="81">
        <v>0</v>
      </c>
      <c r="AL385" s="81">
        <v>0</v>
      </c>
      <c r="AM385" s="81">
        <v>13575393.224417748</v>
      </c>
      <c r="AN385" s="81">
        <v>0</v>
      </c>
      <c r="AO385" s="81">
        <v>0</v>
      </c>
      <c r="AP385" s="82"/>
      <c r="AQ385" s="81">
        <v>1123</v>
      </c>
      <c r="AR385" s="81">
        <v>433</v>
      </c>
      <c r="AS385" s="81">
        <v>0</v>
      </c>
      <c r="AT385" s="81">
        <v>0</v>
      </c>
      <c r="AU385" s="81">
        <v>0</v>
      </c>
      <c r="AV385" s="81">
        <v>1</v>
      </c>
      <c r="AW385" s="81" t="s">
        <v>564</v>
      </c>
      <c r="AX385" s="82"/>
      <c r="AY385" s="81">
        <v>5380.9970000000012</v>
      </c>
      <c r="AZ385" s="81">
        <v>6886.0649999999923</v>
      </c>
      <c r="BA385" s="81">
        <v>0</v>
      </c>
      <c r="BB385" s="81">
        <v>0</v>
      </c>
      <c r="BC385" s="81">
        <v>0</v>
      </c>
      <c r="BD385" s="81">
        <v>1460</v>
      </c>
      <c r="BE385" s="81" t="s">
        <v>564</v>
      </c>
      <c r="BF385" s="82"/>
      <c r="BG385" s="81">
        <v>0</v>
      </c>
      <c r="BH385" s="81">
        <v>0</v>
      </c>
      <c r="BI385" s="81">
        <v>0</v>
      </c>
      <c r="BJ385" s="81">
        <v>0</v>
      </c>
      <c r="BK385" s="81">
        <v>32.551000000000002</v>
      </c>
      <c r="BL385" s="81">
        <v>0</v>
      </c>
      <c r="BM385" s="82"/>
      <c r="BN385" s="81">
        <v>0</v>
      </c>
      <c r="BO385" s="81">
        <v>0</v>
      </c>
      <c r="BP385" s="81">
        <v>0</v>
      </c>
      <c r="BQ385" s="81">
        <v>0</v>
      </c>
      <c r="BR385" s="81">
        <v>4</v>
      </c>
      <c r="BS385" s="81">
        <v>0</v>
      </c>
      <c r="BT385"/>
      <c r="BU385" s="80">
        <v>32.551000000000002</v>
      </c>
      <c r="BV385" s="80">
        <v>0</v>
      </c>
      <c r="BW385" s="80">
        <v>0</v>
      </c>
      <c r="BX385" s="80">
        <v>0</v>
      </c>
      <c r="BY385" s="80">
        <v>0</v>
      </c>
      <c r="BZ385" s="80">
        <v>0</v>
      </c>
      <c r="CA385" s="80">
        <v>0</v>
      </c>
      <c r="CB385" s="80">
        <v>0</v>
      </c>
      <c r="CC385" s="80">
        <v>0</v>
      </c>
    </row>
    <row r="386" spans="1:81">
      <c r="A386" s="80" t="s">
        <v>2075</v>
      </c>
      <c r="B386" s="80">
        <v>493</v>
      </c>
      <c r="C386" s="80">
        <v>17</v>
      </c>
      <c r="D386" s="80">
        <v>29</v>
      </c>
      <c r="E386" s="80">
        <v>2020</v>
      </c>
      <c r="F386" s="80" t="s">
        <v>218</v>
      </c>
      <c r="G386" s="174" t="s">
        <v>2058</v>
      </c>
      <c r="H386" s="80" t="s">
        <v>2059</v>
      </c>
      <c r="I386" s="177"/>
      <c r="J386" s="81">
        <v>29.481699774791618</v>
      </c>
      <c r="K386" s="81">
        <v>8.1356108762831436</v>
      </c>
      <c r="L386" s="81">
        <v>0.35722166506259173</v>
      </c>
      <c r="M386" s="81">
        <v>161.4811082639938</v>
      </c>
      <c r="N386" s="81">
        <v>144.43110419774442</v>
      </c>
      <c r="O386" s="81">
        <v>83.138967413273321</v>
      </c>
      <c r="P386" s="81">
        <v>50.952576383325699</v>
      </c>
      <c r="Q386" s="81">
        <v>5.9235580902459199</v>
      </c>
      <c r="R386" s="81">
        <v>0</v>
      </c>
      <c r="S386" s="81">
        <v>14.040251084298861</v>
      </c>
      <c r="T386" s="82"/>
      <c r="U386" s="81">
        <v>1888563</v>
      </c>
      <c r="V386" s="81">
        <v>3400</v>
      </c>
      <c r="W386" s="81">
        <v>9</v>
      </c>
      <c r="X386" s="81">
        <v>31550</v>
      </c>
      <c r="Y386" s="81">
        <v>45984</v>
      </c>
      <c r="Z386" s="81">
        <v>59409</v>
      </c>
      <c r="AA386" s="81">
        <v>11495</v>
      </c>
      <c r="AB386" s="81">
        <v>100462</v>
      </c>
      <c r="AC386" s="81">
        <v>0</v>
      </c>
      <c r="AD386" s="81">
        <v>14.040251084298861</v>
      </c>
      <c r="AE386" s="82"/>
      <c r="AF386" s="81">
        <v>25151587.606991179</v>
      </c>
      <c r="AG386" s="81">
        <v>4655644.9938130667</v>
      </c>
      <c r="AH386" s="81">
        <v>89556.348048370652</v>
      </c>
      <c r="AI386" s="81">
        <v>181368311.89077991</v>
      </c>
      <c r="AJ386" s="81">
        <v>171578030.1714026</v>
      </c>
      <c r="AK386" s="81"/>
      <c r="AL386" s="81"/>
      <c r="AM386" s="81">
        <v>13111407.15609972</v>
      </c>
      <c r="AN386" s="81"/>
      <c r="AO386" s="81"/>
      <c r="AP386" s="82"/>
      <c r="AQ386" s="81">
        <v>1150</v>
      </c>
      <c r="AR386" s="81">
        <v>434</v>
      </c>
      <c r="AS386" s="81">
        <v>0</v>
      </c>
      <c r="AT386" s="81">
        <v>0</v>
      </c>
      <c r="AU386" s="81">
        <v>0</v>
      </c>
      <c r="AV386" s="81">
        <v>1</v>
      </c>
      <c r="AW386" s="81">
        <v>0</v>
      </c>
      <c r="AX386" s="82"/>
      <c r="AY386" s="81">
        <v>5534.4630000000016</v>
      </c>
      <c r="AZ386" s="81">
        <v>6903.3649999999952</v>
      </c>
      <c r="BA386" s="81">
        <v>0</v>
      </c>
      <c r="BB386" s="81">
        <v>0</v>
      </c>
      <c r="BC386" s="81">
        <v>0</v>
      </c>
      <c r="BD386" s="81">
        <v>1460</v>
      </c>
      <c r="BE386" s="81">
        <v>0</v>
      </c>
      <c r="BF386" s="82"/>
      <c r="BG386" s="81">
        <v>0</v>
      </c>
      <c r="BH386" s="81">
        <v>0</v>
      </c>
      <c r="BI386" s="81">
        <v>8.7490000000000006</v>
      </c>
      <c r="BJ386" s="81">
        <v>0</v>
      </c>
      <c r="BK386" s="81">
        <v>22.210999999999999</v>
      </c>
      <c r="BL386" s="81">
        <v>0</v>
      </c>
      <c r="BM386" s="82"/>
      <c r="BN386" s="81">
        <v>0</v>
      </c>
      <c r="BO386" s="81">
        <v>0</v>
      </c>
      <c r="BP386" s="81">
        <v>1</v>
      </c>
      <c r="BQ386" s="81">
        <v>0</v>
      </c>
      <c r="BR386" s="81">
        <v>3</v>
      </c>
      <c r="BS386" s="81">
        <v>0</v>
      </c>
      <c r="BT386"/>
      <c r="BU386" s="80">
        <v>30.96</v>
      </c>
      <c r="BV386" s="80">
        <v>0</v>
      </c>
      <c r="BW386" s="80">
        <v>0</v>
      </c>
      <c r="BX386" s="80">
        <v>0</v>
      </c>
      <c r="BY386" s="80">
        <v>0</v>
      </c>
      <c r="BZ386" s="80">
        <v>0</v>
      </c>
      <c r="CA386" s="80">
        <v>0</v>
      </c>
      <c r="CB386" s="80">
        <v>0</v>
      </c>
      <c r="CC386" s="80">
        <v>0</v>
      </c>
    </row>
    <row r="387" spans="1:81">
      <c r="A387" s="80" t="s">
        <v>2076</v>
      </c>
      <c r="B387" s="80">
        <v>493</v>
      </c>
      <c r="C387" s="80">
        <v>18</v>
      </c>
      <c r="D387" s="80">
        <v>29</v>
      </c>
      <c r="E387" s="80">
        <v>2021</v>
      </c>
      <c r="F387" s="80" t="s">
        <v>75</v>
      </c>
      <c r="G387" s="174" t="s">
        <v>2058</v>
      </c>
      <c r="H387" s="80" t="s">
        <v>2059</v>
      </c>
      <c r="I387" s="177"/>
      <c r="J387" s="81">
        <v>12.481668300305282</v>
      </c>
      <c r="K387" s="81">
        <v>8.615378017338422</v>
      </c>
      <c r="L387" s="81">
        <v>0.38507509077198121</v>
      </c>
      <c r="M387" s="81">
        <v>173.83406846738364</v>
      </c>
      <c r="N387" s="81">
        <v>143.92877462325634</v>
      </c>
      <c r="O387" s="81">
        <v>81.878312123172734</v>
      </c>
      <c r="P387" s="81">
        <v>52.984467815626637</v>
      </c>
      <c r="Q387" s="81">
        <v>5.9859933280755193</v>
      </c>
      <c r="R387" s="81">
        <v>0</v>
      </c>
      <c r="S387" s="81">
        <v>12.982827338638209</v>
      </c>
      <c r="T387" s="82"/>
      <c r="U387" s="81">
        <v>846897</v>
      </c>
      <c r="V387" s="81">
        <v>3400</v>
      </c>
      <c r="W387" s="81">
        <v>9</v>
      </c>
      <c r="X387" s="81">
        <v>31550</v>
      </c>
      <c r="Y387" s="81">
        <v>46347</v>
      </c>
      <c r="Z387" s="81">
        <v>60245</v>
      </c>
      <c r="AA387" s="81">
        <v>11657</v>
      </c>
      <c r="AB387" s="81">
        <v>100317</v>
      </c>
      <c r="AC387" s="81">
        <v>0</v>
      </c>
      <c r="AD387" s="81">
        <v>12.982827338638209</v>
      </c>
      <c r="AE387" s="82"/>
      <c r="AF387" s="81">
        <v>10546390.31231421</v>
      </c>
      <c r="AG387" s="81">
        <v>4989259.0242721299</v>
      </c>
      <c r="AH387" s="81">
        <v>94692.886575898418</v>
      </c>
      <c r="AI387" s="81">
        <v>198727787.44832858</v>
      </c>
      <c r="AJ387" s="81">
        <v>171513569.06859618</v>
      </c>
      <c r="AK387" s="81">
        <v>0</v>
      </c>
      <c r="AL387" s="81">
        <v>0</v>
      </c>
      <c r="AM387" s="81">
        <v>13167999.433215367</v>
      </c>
      <c r="AN387" s="81">
        <v>0</v>
      </c>
      <c r="AO387" s="81">
        <v>0</v>
      </c>
      <c r="AP387" s="82"/>
      <c r="AQ387" s="81">
        <v>1177</v>
      </c>
      <c r="AR387" s="81">
        <v>434</v>
      </c>
      <c r="AS387" s="81">
        <v>0</v>
      </c>
      <c r="AT387" s="81">
        <v>0</v>
      </c>
      <c r="AU387" s="81">
        <v>0</v>
      </c>
      <c r="AV387" s="81">
        <v>1</v>
      </c>
      <c r="AW387" s="81"/>
      <c r="AX387" s="82"/>
      <c r="AY387" s="81">
        <v>5699.6430000000009</v>
      </c>
      <c r="AZ387" s="81">
        <v>6903.3649999999952</v>
      </c>
      <c r="BA387" s="81">
        <v>0</v>
      </c>
      <c r="BB387" s="81">
        <v>0</v>
      </c>
      <c r="BC387" s="81">
        <v>0</v>
      </c>
      <c r="BD387" s="81">
        <v>1460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2077</v>
      </c>
      <c r="B388" s="80">
        <v>493</v>
      </c>
      <c r="C388" s="80">
        <v>19</v>
      </c>
      <c r="D388" s="80">
        <v>29</v>
      </c>
      <c r="E388" s="80">
        <v>2022</v>
      </c>
      <c r="F388" s="80" t="s">
        <v>568</v>
      </c>
      <c r="G388" s="80" t="s">
        <v>2058</v>
      </c>
      <c r="H388" s="80" t="s">
        <v>2059</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1227</v>
      </c>
      <c r="AR388" s="81">
        <v>435</v>
      </c>
      <c r="AS388" s="81">
        <v>0</v>
      </c>
      <c r="AT388" s="81">
        <v>0</v>
      </c>
      <c r="AU388" s="81">
        <v>0</v>
      </c>
      <c r="AV388" s="81">
        <v>1</v>
      </c>
      <c r="AW388" s="81"/>
      <c r="AX388" s="82"/>
      <c r="AY388" s="81">
        <v>5989.2530000000024</v>
      </c>
      <c r="AZ388" s="81">
        <v>6925.3649999999952</v>
      </c>
      <c r="BA388" s="81">
        <v>0</v>
      </c>
      <c r="BB388" s="81">
        <v>0</v>
      </c>
      <c r="BC388" s="81">
        <v>0</v>
      </c>
      <c r="BD388" s="81">
        <v>1460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2078</v>
      </c>
      <c r="B389" s="80">
        <v>392</v>
      </c>
      <c r="C389" s="80">
        <v>1</v>
      </c>
      <c r="D389" s="80">
        <v>24</v>
      </c>
      <c r="E389" s="80">
        <v>1990</v>
      </c>
      <c r="F389" s="80" t="s">
        <v>562</v>
      </c>
      <c r="G389" s="80" t="s">
        <v>2079</v>
      </c>
      <c r="H389" s="80" t="s">
        <v>2080</v>
      </c>
      <c r="I389" s="177"/>
      <c r="J389" s="81">
        <v>296.92339241677189</v>
      </c>
      <c r="K389" s="81">
        <v>6.1243206950866966</v>
      </c>
      <c r="L389" s="81">
        <v>16.569255659485108</v>
      </c>
      <c r="M389" s="81">
        <v>79.818269280989838</v>
      </c>
      <c r="N389" s="81">
        <v>76.851512473849112</v>
      </c>
      <c r="O389" s="81">
        <v>70.639858876052912</v>
      </c>
      <c r="P389" s="81">
        <v>47.823185656942627</v>
      </c>
      <c r="Q389" s="81">
        <v>5.5163631764893264</v>
      </c>
      <c r="R389" s="81">
        <v>0</v>
      </c>
      <c r="S389" s="81">
        <v>8.1444224435632293</v>
      </c>
      <c r="T389" s="82"/>
      <c r="U389" s="81">
        <v>24339671</v>
      </c>
      <c r="V389" s="81">
        <v>2564</v>
      </c>
      <c r="W389" s="81">
        <v>151</v>
      </c>
      <c r="X389" s="81">
        <v>27227</v>
      </c>
      <c r="Y389" s="81">
        <v>30530</v>
      </c>
      <c r="Z389" s="81">
        <v>29055</v>
      </c>
      <c r="AA389" s="81">
        <v>11612</v>
      </c>
      <c r="AB389" s="81">
        <v>89567</v>
      </c>
      <c r="AC389" s="81">
        <v>0</v>
      </c>
      <c r="AD389" s="81">
        <v>8.1444224435632293</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2081</v>
      </c>
      <c r="B390" s="80">
        <v>393</v>
      </c>
      <c r="C390" s="80">
        <v>2</v>
      </c>
      <c r="D390" s="80">
        <v>24</v>
      </c>
      <c r="E390" s="80">
        <v>2005</v>
      </c>
      <c r="F390" s="80" t="s">
        <v>565</v>
      </c>
      <c r="G390" s="80" t="s">
        <v>2079</v>
      </c>
      <c r="H390" s="80" t="s">
        <v>2080</v>
      </c>
      <c r="I390" s="177"/>
      <c r="J390" s="81">
        <v>324.77643984876897</v>
      </c>
      <c r="K390" s="81">
        <v>4.4847450166929068</v>
      </c>
      <c r="L390" s="81">
        <v>10.4777150028991</v>
      </c>
      <c r="M390" s="81">
        <v>146.116794545668</v>
      </c>
      <c r="N390" s="81">
        <v>110.25496080910888</v>
      </c>
      <c r="O390" s="81">
        <v>98.857890286206839</v>
      </c>
      <c r="P390" s="81">
        <v>51.453285014206145</v>
      </c>
      <c r="Q390" s="81">
        <v>5.7378893982130235</v>
      </c>
      <c r="R390" s="81">
        <v>0</v>
      </c>
      <c r="S390" s="81">
        <v>13.581221103966277</v>
      </c>
      <c r="T390" s="82"/>
      <c r="U390" s="81">
        <v>21811168</v>
      </c>
      <c r="V390" s="81">
        <v>2270</v>
      </c>
      <c r="W390" s="81">
        <v>116</v>
      </c>
      <c r="X390" s="81">
        <v>27838</v>
      </c>
      <c r="Y390" s="81">
        <v>38810</v>
      </c>
      <c r="Z390" s="81">
        <v>47053</v>
      </c>
      <c r="AA390" s="81">
        <v>10232</v>
      </c>
      <c r="AB390" s="81">
        <v>97393</v>
      </c>
      <c r="AC390" s="81">
        <v>0</v>
      </c>
      <c r="AD390" s="81">
        <v>13.581221103966277</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2082</v>
      </c>
      <c r="B391" s="80">
        <v>394</v>
      </c>
      <c r="C391" s="80">
        <v>3</v>
      </c>
      <c r="D391" s="80">
        <v>24</v>
      </c>
      <c r="E391" s="80">
        <v>2006</v>
      </c>
      <c r="F391" s="80" t="s">
        <v>566</v>
      </c>
      <c r="G391" s="80" t="s">
        <v>2079</v>
      </c>
      <c r="H391" s="80" t="s">
        <v>2080</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2083</v>
      </c>
      <c r="B392" s="80">
        <v>395</v>
      </c>
      <c r="C392" s="80">
        <v>4</v>
      </c>
      <c r="D392" s="80">
        <v>24</v>
      </c>
      <c r="E392" s="80">
        <v>2007</v>
      </c>
      <c r="F392" s="80" t="s">
        <v>567</v>
      </c>
      <c r="G392" s="80" t="s">
        <v>2079</v>
      </c>
      <c r="H392" s="80" t="s">
        <v>2080</v>
      </c>
      <c r="I392" s="177"/>
      <c r="J392" s="81">
        <v>425.54953667415197</v>
      </c>
      <c r="K392" s="81">
        <v>5.320006781272836</v>
      </c>
      <c r="L392" s="81">
        <v>13.359011791124248</v>
      </c>
      <c r="M392" s="81">
        <v>136.82754131533196</v>
      </c>
      <c r="N392" s="81">
        <v>120.30704149438331</v>
      </c>
      <c r="O392" s="81">
        <v>95.848495970389877</v>
      </c>
      <c r="P392" s="81">
        <v>52.162911907111216</v>
      </c>
      <c r="Q392" s="81">
        <v>6.0653126252412202</v>
      </c>
      <c r="R392" s="81">
        <v>0</v>
      </c>
      <c r="S392" s="81">
        <v>8.8317667037493344</v>
      </c>
      <c r="T392" s="82"/>
      <c r="U392" s="81">
        <v>28713654</v>
      </c>
      <c r="V392" s="81">
        <v>2528</v>
      </c>
      <c r="W392" s="81">
        <v>136</v>
      </c>
      <c r="X392" s="81">
        <v>30206</v>
      </c>
      <c r="Y392" s="81">
        <v>39568</v>
      </c>
      <c r="Z392" s="81">
        <v>47425</v>
      </c>
      <c r="AA392" s="81">
        <v>10215</v>
      </c>
      <c r="AB392" s="81">
        <v>97506</v>
      </c>
      <c r="AC392" s="81">
        <v>0</v>
      </c>
      <c r="AD392" s="81">
        <v>8.8317667037493344</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2084</v>
      </c>
      <c r="B393" s="80">
        <v>396</v>
      </c>
      <c r="C393" s="80">
        <v>5</v>
      </c>
      <c r="D393" s="80">
        <v>24</v>
      </c>
      <c r="E393" s="80">
        <v>2008</v>
      </c>
      <c r="F393" s="80" t="s">
        <v>84</v>
      </c>
      <c r="G393" s="80" t="s">
        <v>2079</v>
      </c>
      <c r="H393" s="80" t="s">
        <v>2080</v>
      </c>
      <c r="I393" s="177"/>
      <c r="J393" s="81">
        <v>381.59210463915605</v>
      </c>
      <c r="K393" s="81">
        <v>4.0313251776444448</v>
      </c>
      <c r="L393" s="81">
        <v>10.621115477495406</v>
      </c>
      <c r="M393" s="81">
        <v>143.11673130050588</v>
      </c>
      <c r="N393" s="81">
        <v>116.44191168441698</v>
      </c>
      <c r="O393" s="81">
        <v>92.614072754924678</v>
      </c>
      <c r="P393" s="81">
        <v>51.38426841453191</v>
      </c>
      <c r="Q393" s="81">
        <v>5.9769882852261738</v>
      </c>
      <c r="R393" s="81">
        <v>0</v>
      </c>
      <c r="S393" s="81">
        <v>11.685338497648734</v>
      </c>
      <c r="T393" s="82"/>
      <c r="U393" s="81">
        <v>27015430</v>
      </c>
      <c r="V393" s="81">
        <v>2528</v>
      </c>
      <c r="W393" s="81">
        <v>136</v>
      </c>
      <c r="X393" s="81">
        <v>30206</v>
      </c>
      <c r="Y393" s="81">
        <v>39969</v>
      </c>
      <c r="Z393" s="81">
        <v>47433</v>
      </c>
      <c r="AA393" s="81">
        <v>10074</v>
      </c>
      <c r="AB393" s="81">
        <v>97665</v>
      </c>
      <c r="AC393" s="81">
        <v>0</v>
      </c>
      <c r="AD393" s="81">
        <v>11.685338497648734</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2085</v>
      </c>
      <c r="B394" s="80">
        <v>397</v>
      </c>
      <c r="C394" s="80">
        <v>6</v>
      </c>
      <c r="D394" s="80">
        <v>24</v>
      </c>
      <c r="E394" s="80">
        <v>2009</v>
      </c>
      <c r="F394" s="80" t="s">
        <v>85</v>
      </c>
      <c r="G394" s="80" t="s">
        <v>2079</v>
      </c>
      <c r="H394" s="80" t="s">
        <v>2080</v>
      </c>
      <c r="I394" s="177"/>
      <c r="J394" s="81">
        <v>359.58477185909715</v>
      </c>
      <c r="K394" s="81">
        <v>3.4621624514501934</v>
      </c>
      <c r="L394" s="81">
        <v>13.008159378723922</v>
      </c>
      <c r="M394" s="81">
        <v>138.61830007795731</v>
      </c>
      <c r="N394" s="81">
        <v>100.44277142331161</v>
      </c>
      <c r="O394" s="81">
        <v>93.944026711834255</v>
      </c>
      <c r="P394" s="81">
        <v>49.788906378235687</v>
      </c>
      <c r="Q394" s="81">
        <v>5.707803596216773</v>
      </c>
      <c r="R394" s="81">
        <v>0</v>
      </c>
      <c r="S394" s="81">
        <v>8.8383759574989398</v>
      </c>
      <c r="T394" s="82"/>
      <c r="U394" s="81">
        <v>20117106</v>
      </c>
      <c r="V394" s="81">
        <v>2649</v>
      </c>
      <c r="W394" s="81">
        <v>246</v>
      </c>
      <c r="X394" s="81">
        <v>34156</v>
      </c>
      <c r="Y394" s="81">
        <v>40368</v>
      </c>
      <c r="Z394" s="81">
        <v>47491</v>
      </c>
      <c r="AA394" s="81">
        <v>10021</v>
      </c>
      <c r="AB394" s="81">
        <v>97907</v>
      </c>
      <c r="AC394" s="81">
        <v>0</v>
      </c>
      <c r="AD394" s="81">
        <v>8.8383759574989398</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63.16</v>
      </c>
      <c r="BJ394" s="81">
        <v>0</v>
      </c>
      <c r="BK394" s="81">
        <v>42.155000000000001</v>
      </c>
      <c r="BL394" s="81">
        <v>0</v>
      </c>
      <c r="BM394" s="82"/>
      <c r="BN394" s="81">
        <v>0</v>
      </c>
      <c r="BO394" s="81">
        <v>0</v>
      </c>
      <c r="BP394" s="81">
        <v>8</v>
      </c>
      <c r="BQ394" s="81">
        <v>0</v>
      </c>
      <c r="BR394" s="81">
        <v>6</v>
      </c>
      <c r="BS394" s="81">
        <v>0</v>
      </c>
      <c r="BT394"/>
      <c r="BU394" s="80"/>
      <c r="BV394" s="80"/>
      <c r="BW394" s="80"/>
      <c r="BX394" s="80"/>
      <c r="BY394" s="80"/>
      <c r="BZ394" s="80"/>
      <c r="CA394" s="80"/>
      <c r="CB394" s="80"/>
      <c r="CC394" s="80"/>
    </row>
    <row r="395" spans="1:81">
      <c r="A395" s="80" t="s">
        <v>2086</v>
      </c>
      <c r="B395" s="80">
        <v>398</v>
      </c>
      <c r="C395" s="80">
        <v>7</v>
      </c>
      <c r="D395" s="80">
        <v>24</v>
      </c>
      <c r="E395" s="80">
        <v>2010</v>
      </c>
      <c r="F395" s="80" t="s">
        <v>86</v>
      </c>
      <c r="G395" s="80" t="s">
        <v>2079</v>
      </c>
      <c r="H395" s="80" t="s">
        <v>2080</v>
      </c>
      <c r="I395" s="177"/>
      <c r="J395" s="81">
        <v>366.67771542874914</v>
      </c>
      <c r="K395" s="81">
        <v>3.7015252685916935</v>
      </c>
      <c r="L395" s="81">
        <v>12.052670522531711</v>
      </c>
      <c r="M395" s="81">
        <v>140.36512340633595</v>
      </c>
      <c r="N395" s="81">
        <v>107.2216535065932</v>
      </c>
      <c r="O395" s="81">
        <v>93.302762381269773</v>
      </c>
      <c r="P395" s="81">
        <v>51.028497020627761</v>
      </c>
      <c r="Q395" s="81">
        <v>5.970475859001918</v>
      </c>
      <c r="R395" s="81">
        <v>0</v>
      </c>
      <c r="S395" s="81">
        <v>8.0575168894917972</v>
      </c>
      <c r="T395" s="82"/>
      <c r="U395" s="81">
        <v>24086980</v>
      </c>
      <c r="V395" s="81">
        <v>2649</v>
      </c>
      <c r="W395" s="81">
        <v>246</v>
      </c>
      <c r="X395" s="81">
        <v>34156</v>
      </c>
      <c r="Y395" s="81">
        <v>40710</v>
      </c>
      <c r="Z395" s="81">
        <v>47386</v>
      </c>
      <c r="AA395" s="81">
        <v>10014</v>
      </c>
      <c r="AB395" s="81">
        <v>98132</v>
      </c>
      <c r="AC395" s="81">
        <v>0</v>
      </c>
      <c r="AD395" s="81">
        <v>8.0575168894917972</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51.530999999999999</v>
      </c>
      <c r="BJ395" s="81">
        <v>0</v>
      </c>
      <c r="BK395" s="81">
        <v>40.198</v>
      </c>
      <c r="BL395" s="81">
        <v>0</v>
      </c>
      <c r="BM395" s="82"/>
      <c r="BN395" s="81">
        <v>0</v>
      </c>
      <c r="BO395" s="81">
        <v>0</v>
      </c>
      <c r="BP395" s="81">
        <v>7</v>
      </c>
      <c r="BQ395" s="81">
        <v>0</v>
      </c>
      <c r="BR395" s="81">
        <v>6</v>
      </c>
      <c r="BS395" s="81">
        <v>0</v>
      </c>
      <c r="BT395"/>
      <c r="BU395" s="80">
        <v>91.728999999999999</v>
      </c>
      <c r="BV395" s="80">
        <v>0</v>
      </c>
      <c r="BW395" s="80">
        <v>0</v>
      </c>
      <c r="BX395" s="80">
        <v>0</v>
      </c>
      <c r="BY395" s="80">
        <v>0</v>
      </c>
      <c r="BZ395" s="80">
        <v>0</v>
      </c>
      <c r="CA395" s="80">
        <v>0</v>
      </c>
      <c r="CB395" s="80">
        <v>0</v>
      </c>
      <c r="CC395" s="80">
        <v>0</v>
      </c>
    </row>
    <row r="396" spans="1:81">
      <c r="A396" s="80" t="s">
        <v>2087</v>
      </c>
      <c r="B396" s="80">
        <v>399</v>
      </c>
      <c r="C396" s="80">
        <v>8</v>
      </c>
      <c r="D396" s="80">
        <v>24</v>
      </c>
      <c r="E396" s="80">
        <v>2011</v>
      </c>
      <c r="F396" s="80" t="s">
        <v>87</v>
      </c>
      <c r="G396" s="80" t="s">
        <v>2079</v>
      </c>
      <c r="H396" s="80" t="s">
        <v>2080</v>
      </c>
      <c r="I396" s="177"/>
      <c r="J396" s="81">
        <v>351.33850108341119</v>
      </c>
      <c r="K396" s="81">
        <v>5.7919062084984008</v>
      </c>
      <c r="L396" s="81">
        <v>11.04673533792316</v>
      </c>
      <c r="M396" s="81">
        <v>177.34802576204859</v>
      </c>
      <c r="N396" s="81">
        <v>113.69175699114378</v>
      </c>
      <c r="O396" s="81">
        <v>92.107054914584324</v>
      </c>
      <c r="P396" s="81">
        <v>49.078801321124594</v>
      </c>
      <c r="Q396" s="81">
        <v>6.8897561508270559</v>
      </c>
      <c r="R396" s="81">
        <v>0</v>
      </c>
      <c r="S396" s="81">
        <v>10.772697651881202</v>
      </c>
      <c r="T396" s="82"/>
      <c r="U396" s="81">
        <v>23213985</v>
      </c>
      <c r="V396" s="81">
        <v>2649</v>
      </c>
      <c r="W396" s="81">
        <v>246</v>
      </c>
      <c r="X396" s="81">
        <v>34156</v>
      </c>
      <c r="Y396" s="81">
        <v>41077</v>
      </c>
      <c r="Z396" s="81">
        <v>47795</v>
      </c>
      <c r="AA396" s="81">
        <v>9918</v>
      </c>
      <c r="AB396" s="81">
        <v>98175</v>
      </c>
      <c r="AC396" s="81">
        <v>0</v>
      </c>
      <c r="AD396" s="81">
        <v>10.772697651881202</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58.968000000000004</v>
      </c>
      <c r="BJ396" s="81">
        <v>0</v>
      </c>
      <c r="BK396" s="81">
        <v>36.373000000000005</v>
      </c>
      <c r="BL396" s="81">
        <v>0</v>
      </c>
      <c r="BM396" s="82"/>
      <c r="BN396" s="81">
        <v>0</v>
      </c>
      <c r="BO396" s="81">
        <v>0</v>
      </c>
      <c r="BP396" s="81">
        <v>9</v>
      </c>
      <c r="BQ396" s="81">
        <v>0</v>
      </c>
      <c r="BR396" s="81">
        <v>6</v>
      </c>
      <c r="BS396" s="81">
        <v>0</v>
      </c>
      <c r="BT396"/>
      <c r="BU396" s="80">
        <v>95.340999999999994</v>
      </c>
      <c r="BV396" s="80">
        <v>0</v>
      </c>
      <c r="BW396" s="80">
        <v>0</v>
      </c>
      <c r="BX396" s="80">
        <v>0</v>
      </c>
      <c r="BY396" s="80">
        <v>0</v>
      </c>
      <c r="BZ396" s="80">
        <v>0</v>
      </c>
      <c r="CA396" s="80">
        <v>0</v>
      </c>
      <c r="CB396" s="80">
        <v>0</v>
      </c>
      <c r="CC396" s="80">
        <v>0</v>
      </c>
    </row>
    <row r="397" spans="1:81">
      <c r="A397" s="80" t="s">
        <v>2088</v>
      </c>
      <c r="B397" s="80">
        <v>400</v>
      </c>
      <c r="C397" s="80">
        <v>9</v>
      </c>
      <c r="D397" s="80">
        <v>24</v>
      </c>
      <c r="E397" s="80">
        <v>2012</v>
      </c>
      <c r="F397" s="80" t="s">
        <v>88</v>
      </c>
      <c r="G397" s="80" t="s">
        <v>2079</v>
      </c>
      <c r="H397" s="80" t="s">
        <v>2080</v>
      </c>
      <c r="I397" s="177"/>
      <c r="J397" s="81">
        <v>370.51006427120825</v>
      </c>
      <c r="K397" s="81">
        <v>5.4914111040993481</v>
      </c>
      <c r="L397" s="81">
        <v>10.893138454719681</v>
      </c>
      <c r="M397" s="81">
        <v>182.41798861054741</v>
      </c>
      <c r="N397" s="81">
        <v>121.55224871135323</v>
      </c>
      <c r="O397" s="81">
        <v>92.273221320244403</v>
      </c>
      <c r="P397" s="81">
        <v>49.61184851803695</v>
      </c>
      <c r="Q397" s="81">
        <v>7.5682834426111247</v>
      </c>
      <c r="R397" s="81">
        <v>0</v>
      </c>
      <c r="S397" s="81">
        <v>10.840142659430262</v>
      </c>
      <c r="T397" s="82"/>
      <c r="U397" s="81">
        <v>23968461</v>
      </c>
      <c r="V397" s="81">
        <v>2649</v>
      </c>
      <c r="W397" s="81">
        <v>246</v>
      </c>
      <c r="X397" s="81">
        <v>34156</v>
      </c>
      <c r="Y397" s="81">
        <v>42041</v>
      </c>
      <c r="Z397" s="81">
        <v>48261</v>
      </c>
      <c r="AA397" s="81">
        <v>9969</v>
      </c>
      <c r="AB397" s="81">
        <v>99260</v>
      </c>
      <c r="AC397" s="81">
        <v>0</v>
      </c>
      <c r="AD397" s="81">
        <v>10.840142659430262</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63.436999999999998</v>
      </c>
      <c r="BJ397" s="81">
        <v>0</v>
      </c>
      <c r="BK397" s="81">
        <v>41.203000000000003</v>
      </c>
      <c r="BL397" s="81">
        <v>0</v>
      </c>
      <c r="BM397" s="82"/>
      <c r="BN397" s="81">
        <v>0</v>
      </c>
      <c r="BO397" s="81">
        <v>0</v>
      </c>
      <c r="BP397" s="81">
        <v>9</v>
      </c>
      <c r="BQ397" s="81">
        <v>0</v>
      </c>
      <c r="BR397" s="81">
        <v>6</v>
      </c>
      <c r="BS397" s="81">
        <v>0</v>
      </c>
      <c r="BT397"/>
      <c r="BU397" s="80">
        <v>104.64</v>
      </c>
      <c r="BV397" s="80">
        <v>0</v>
      </c>
      <c r="BW397" s="80">
        <v>0</v>
      </c>
      <c r="BX397" s="80">
        <v>0</v>
      </c>
      <c r="BY397" s="80">
        <v>0</v>
      </c>
      <c r="BZ397" s="80">
        <v>0</v>
      </c>
      <c r="CA397" s="80">
        <v>0</v>
      </c>
      <c r="CB397" s="80">
        <v>0</v>
      </c>
      <c r="CC397" s="80">
        <v>0</v>
      </c>
    </row>
    <row r="398" spans="1:81">
      <c r="A398" s="80" t="s">
        <v>2089</v>
      </c>
      <c r="B398" s="80">
        <v>401</v>
      </c>
      <c r="C398" s="80">
        <v>10</v>
      </c>
      <c r="D398" s="80">
        <v>24</v>
      </c>
      <c r="E398" s="80">
        <v>2013</v>
      </c>
      <c r="F398" s="80" t="s">
        <v>89</v>
      </c>
      <c r="G398" s="80" t="s">
        <v>2079</v>
      </c>
      <c r="H398" s="80" t="s">
        <v>2080</v>
      </c>
      <c r="I398" s="177"/>
      <c r="J398" s="81">
        <v>365.25040138851148</v>
      </c>
      <c r="K398" s="81">
        <v>4.9267403291461989</v>
      </c>
      <c r="L398" s="81">
        <v>9.9651786172581076</v>
      </c>
      <c r="M398" s="81">
        <v>192.71659437855268</v>
      </c>
      <c r="N398" s="81">
        <v>129.0147863311912</v>
      </c>
      <c r="O398" s="81">
        <v>89.147592493697857</v>
      </c>
      <c r="P398" s="81">
        <v>50.533099089583644</v>
      </c>
      <c r="Q398" s="81">
        <v>7.6853400229231728</v>
      </c>
      <c r="R398" s="81">
        <v>0</v>
      </c>
      <c r="S398" s="81">
        <v>10.821115415603032</v>
      </c>
      <c r="T398" s="82"/>
      <c r="U398" s="81">
        <v>22005186</v>
      </c>
      <c r="V398" s="81">
        <v>2649</v>
      </c>
      <c r="W398" s="81">
        <v>246</v>
      </c>
      <c r="X398" s="81">
        <v>34156</v>
      </c>
      <c r="Y398" s="81">
        <v>42317</v>
      </c>
      <c r="Z398" s="81">
        <v>48708</v>
      </c>
      <c r="AA398" s="81">
        <v>10116</v>
      </c>
      <c r="AB398" s="81">
        <v>99350</v>
      </c>
      <c r="AC398" s="81">
        <v>0</v>
      </c>
      <c r="AD398" s="81">
        <v>10.821115415603032</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71.558000000000007</v>
      </c>
      <c r="BJ398" s="81">
        <v>0</v>
      </c>
      <c r="BK398" s="81">
        <v>42.555</v>
      </c>
      <c r="BL398" s="81">
        <v>0</v>
      </c>
      <c r="BM398" s="82"/>
      <c r="BN398" s="81">
        <v>0</v>
      </c>
      <c r="BO398" s="81">
        <v>0</v>
      </c>
      <c r="BP398" s="81">
        <v>9</v>
      </c>
      <c r="BQ398" s="81">
        <v>0</v>
      </c>
      <c r="BR398" s="81">
        <v>5</v>
      </c>
      <c r="BS398" s="81">
        <v>0</v>
      </c>
      <c r="BT398"/>
      <c r="BU398" s="80">
        <v>114.113</v>
      </c>
      <c r="BV398" s="80">
        <v>0</v>
      </c>
      <c r="BW398" s="80">
        <v>0</v>
      </c>
      <c r="BX398" s="80">
        <v>0</v>
      </c>
      <c r="BY398" s="80">
        <v>0</v>
      </c>
      <c r="BZ398" s="80">
        <v>0</v>
      </c>
      <c r="CA398" s="80">
        <v>0</v>
      </c>
      <c r="CB398" s="80">
        <v>0</v>
      </c>
      <c r="CC398" s="80">
        <v>0</v>
      </c>
    </row>
    <row r="399" spans="1:81">
      <c r="A399" s="80" t="s">
        <v>2090</v>
      </c>
      <c r="B399" s="80">
        <v>402</v>
      </c>
      <c r="C399" s="80">
        <v>11</v>
      </c>
      <c r="D399" s="80">
        <v>24</v>
      </c>
      <c r="E399" s="80">
        <v>2014</v>
      </c>
      <c r="F399" s="80" t="s">
        <v>90</v>
      </c>
      <c r="G399" s="80" t="s">
        <v>2079</v>
      </c>
      <c r="H399" s="80" t="s">
        <v>2080</v>
      </c>
      <c r="I399" s="177"/>
      <c r="J399" s="81">
        <v>375.62717332834609</v>
      </c>
      <c r="K399" s="81">
        <v>4.7953355280089811</v>
      </c>
      <c r="L399" s="81">
        <v>17.619390869031122</v>
      </c>
      <c r="M399" s="81">
        <v>169.63699596916817</v>
      </c>
      <c r="N399" s="81">
        <v>129.59227299179139</v>
      </c>
      <c r="O399" s="81">
        <v>85.072833753077319</v>
      </c>
      <c r="P399" s="81">
        <v>50.258642111566175</v>
      </c>
      <c r="Q399" s="81">
        <v>7.3877642559792056</v>
      </c>
      <c r="R399" s="81">
        <v>0</v>
      </c>
      <c r="S399" s="81">
        <v>12.236000470733355</v>
      </c>
      <c r="T399" s="82"/>
      <c r="U399" s="81">
        <v>24590178</v>
      </c>
      <c r="V399" s="81">
        <v>2315</v>
      </c>
      <c r="W399" s="81">
        <v>275</v>
      </c>
      <c r="X399" s="81">
        <v>34834</v>
      </c>
      <c r="Y399" s="81">
        <v>42810</v>
      </c>
      <c r="Z399" s="81">
        <v>48955</v>
      </c>
      <c r="AA399" s="81">
        <v>10009</v>
      </c>
      <c r="AB399" s="81">
        <v>99539</v>
      </c>
      <c r="AC399" s="81">
        <v>0</v>
      </c>
      <c r="AD399" s="81">
        <v>12.236000470733355</v>
      </c>
      <c r="AE399" s="82"/>
      <c r="AF399" s="81">
        <v>189107867.2496534</v>
      </c>
      <c r="AG399" s="81">
        <v>4566087.1198677514</v>
      </c>
      <c r="AH399" s="81">
        <v>3943659.6375105372</v>
      </c>
      <c r="AI399" s="81">
        <v>238736072.47113445</v>
      </c>
      <c r="AJ399" s="81">
        <v>186846194.91507053</v>
      </c>
      <c r="AK399" s="81">
        <v>0</v>
      </c>
      <c r="AL399" s="81">
        <v>0</v>
      </c>
      <c r="AM399" s="81">
        <v>13665217.267325345</v>
      </c>
      <c r="AN399" s="81">
        <v>0</v>
      </c>
      <c r="AO399" s="81">
        <v>0</v>
      </c>
      <c r="AP399" s="82"/>
      <c r="AQ399" s="81">
        <v>1720</v>
      </c>
      <c r="AR399" s="81">
        <v>113</v>
      </c>
      <c r="AS399" s="81">
        <v>0</v>
      </c>
      <c r="AT399" s="81">
        <v>0</v>
      </c>
      <c r="AU399" s="81">
        <v>0</v>
      </c>
      <c r="AV399" s="81">
        <v>0</v>
      </c>
      <c r="AW399" s="81" t="s">
        <v>564</v>
      </c>
      <c r="AX399" s="82"/>
      <c r="AY399" s="81">
        <v>6492.5</v>
      </c>
      <c r="AZ399" s="81">
        <v>2072.4</v>
      </c>
      <c r="BA399" s="81">
        <v>0</v>
      </c>
      <c r="BB399" s="81">
        <v>0</v>
      </c>
      <c r="BC399" s="81">
        <v>0</v>
      </c>
      <c r="BD399" s="81">
        <v>0</v>
      </c>
      <c r="BE399" s="81" t="s">
        <v>564</v>
      </c>
      <c r="BF399" s="82"/>
      <c r="BG399" s="81">
        <v>0</v>
      </c>
      <c r="BH399" s="81">
        <v>0</v>
      </c>
      <c r="BI399" s="81">
        <v>73.8</v>
      </c>
      <c r="BJ399" s="81">
        <v>0</v>
      </c>
      <c r="BK399" s="81">
        <v>42.006</v>
      </c>
      <c r="BL399" s="81">
        <v>0</v>
      </c>
      <c r="BM399" s="82"/>
      <c r="BN399" s="81">
        <v>0</v>
      </c>
      <c r="BO399" s="81">
        <v>0</v>
      </c>
      <c r="BP399" s="81">
        <v>9</v>
      </c>
      <c r="BQ399" s="81">
        <v>0</v>
      </c>
      <c r="BR399" s="81">
        <v>5</v>
      </c>
      <c r="BS399" s="81">
        <v>0</v>
      </c>
      <c r="BT399"/>
      <c r="BU399" s="80">
        <v>115.806</v>
      </c>
      <c r="BV399" s="80">
        <v>0</v>
      </c>
      <c r="BW399" s="80">
        <v>0</v>
      </c>
      <c r="BX399" s="80">
        <v>0</v>
      </c>
      <c r="BY399" s="80">
        <v>0</v>
      </c>
      <c r="BZ399" s="80">
        <v>0</v>
      </c>
      <c r="CA399" s="80">
        <v>0</v>
      </c>
      <c r="CB399" s="80">
        <v>0</v>
      </c>
      <c r="CC399" s="80">
        <v>0</v>
      </c>
    </row>
    <row r="400" spans="1:81">
      <c r="A400" s="80" t="s">
        <v>2091</v>
      </c>
      <c r="B400" s="80">
        <v>403</v>
      </c>
      <c r="C400" s="80">
        <v>12</v>
      </c>
      <c r="D400" s="80">
        <v>24</v>
      </c>
      <c r="E400" s="80">
        <v>2015</v>
      </c>
      <c r="F400" s="80" t="s">
        <v>91</v>
      </c>
      <c r="G400" s="80" t="s">
        <v>2079</v>
      </c>
      <c r="H400" s="80" t="s">
        <v>2080</v>
      </c>
      <c r="I400" s="177"/>
      <c r="J400" s="81">
        <v>391.53765934296734</v>
      </c>
      <c r="K400" s="81">
        <v>4.5788293437197884</v>
      </c>
      <c r="L400" s="81">
        <v>19.463724276509492</v>
      </c>
      <c r="M400" s="81">
        <v>170.5345178366839</v>
      </c>
      <c r="N400" s="81">
        <v>116.26154865343052</v>
      </c>
      <c r="O400" s="81">
        <v>84.90300414524404</v>
      </c>
      <c r="P400" s="81">
        <v>50.398692372199584</v>
      </c>
      <c r="Q400" s="81">
        <v>7.2580478633891117</v>
      </c>
      <c r="R400" s="81">
        <v>0</v>
      </c>
      <c r="S400" s="81">
        <v>10.351411271685601</v>
      </c>
      <c r="T400" s="82"/>
      <c r="U400" s="81">
        <v>25980158</v>
      </c>
      <c r="V400" s="81">
        <v>2315</v>
      </c>
      <c r="W400" s="81">
        <v>275</v>
      </c>
      <c r="X400" s="81">
        <v>34834</v>
      </c>
      <c r="Y400" s="81">
        <v>43489</v>
      </c>
      <c r="Z400" s="81">
        <v>49328</v>
      </c>
      <c r="AA400" s="81">
        <v>10029</v>
      </c>
      <c r="AB400" s="81">
        <v>99894</v>
      </c>
      <c r="AC400" s="81">
        <v>0</v>
      </c>
      <c r="AD400" s="81">
        <v>10.351411271685601</v>
      </c>
      <c r="AE400" s="82"/>
      <c r="AF400" s="81">
        <v>185366492.33068559</v>
      </c>
      <c r="AG400" s="81">
        <v>3884847.524600551</v>
      </c>
      <c r="AH400" s="81">
        <v>3719020.5731044607</v>
      </c>
      <c r="AI400" s="81">
        <v>245535591.70522231</v>
      </c>
      <c r="AJ400" s="81">
        <v>162759073.5601953</v>
      </c>
      <c r="AK400" s="81">
        <v>0</v>
      </c>
      <c r="AL400" s="81">
        <v>0</v>
      </c>
      <c r="AM400" s="81">
        <v>13690053.660430379</v>
      </c>
      <c r="AN400" s="81">
        <v>0</v>
      </c>
      <c r="AO400" s="81">
        <v>0</v>
      </c>
      <c r="AP400" s="82"/>
      <c r="AQ400" s="81">
        <v>1908</v>
      </c>
      <c r="AR400" s="81">
        <v>182</v>
      </c>
      <c r="AS400" s="81">
        <v>0</v>
      </c>
      <c r="AT400" s="81">
        <v>0</v>
      </c>
      <c r="AU400" s="81">
        <v>0</v>
      </c>
      <c r="AV400" s="81">
        <v>0</v>
      </c>
      <c r="AW400" s="81" t="s">
        <v>564</v>
      </c>
      <c r="AX400" s="82"/>
      <c r="AY400" s="81">
        <v>7307.7</v>
      </c>
      <c r="AZ400" s="81">
        <v>3453.5</v>
      </c>
      <c r="BA400" s="81">
        <v>0</v>
      </c>
      <c r="BB400" s="81">
        <v>0</v>
      </c>
      <c r="BC400" s="81">
        <v>0</v>
      </c>
      <c r="BD400" s="81">
        <v>0</v>
      </c>
      <c r="BE400" s="81" t="s">
        <v>564</v>
      </c>
      <c r="BF400" s="82"/>
      <c r="BG400" s="81">
        <v>0</v>
      </c>
      <c r="BH400" s="81">
        <v>0</v>
      </c>
      <c r="BI400" s="81">
        <v>64.754999999999995</v>
      </c>
      <c r="BJ400" s="81">
        <v>0</v>
      </c>
      <c r="BK400" s="81">
        <v>39.696000000000005</v>
      </c>
      <c r="BL400" s="81">
        <v>0</v>
      </c>
      <c r="BM400" s="82"/>
      <c r="BN400" s="81">
        <v>0</v>
      </c>
      <c r="BO400" s="81">
        <v>0</v>
      </c>
      <c r="BP400" s="81">
        <v>8</v>
      </c>
      <c r="BQ400" s="81">
        <v>0</v>
      </c>
      <c r="BR400" s="81">
        <v>6</v>
      </c>
      <c r="BS400" s="81">
        <v>0</v>
      </c>
      <c r="BT400"/>
      <c r="BU400" s="80">
        <v>104.45099999999999</v>
      </c>
      <c r="BV400" s="80">
        <v>0</v>
      </c>
      <c r="BW400" s="80">
        <v>0</v>
      </c>
      <c r="BX400" s="80">
        <v>0</v>
      </c>
      <c r="BY400" s="80">
        <v>0</v>
      </c>
      <c r="BZ400" s="80">
        <v>0</v>
      </c>
      <c r="CA400" s="80">
        <v>0</v>
      </c>
      <c r="CB400" s="80">
        <v>0</v>
      </c>
      <c r="CC400" s="80">
        <v>0</v>
      </c>
    </row>
    <row r="401" spans="1:81">
      <c r="A401" s="80" t="s">
        <v>2092</v>
      </c>
      <c r="B401" s="80">
        <v>404</v>
      </c>
      <c r="C401" s="80">
        <v>13</v>
      </c>
      <c r="D401" s="80">
        <v>24</v>
      </c>
      <c r="E401" s="80">
        <v>2016</v>
      </c>
      <c r="F401" s="80" t="s">
        <v>92</v>
      </c>
      <c r="G401" s="80" t="s">
        <v>2079</v>
      </c>
      <c r="H401" s="80" t="s">
        <v>2080</v>
      </c>
      <c r="I401" s="177"/>
      <c r="J401" s="81">
        <v>374.11427640121173</v>
      </c>
      <c r="K401" s="81">
        <v>4.5095186768603579</v>
      </c>
      <c r="L401" s="81">
        <v>21.354998052784158</v>
      </c>
      <c r="M401" s="81">
        <v>144.55481142937762</v>
      </c>
      <c r="N401" s="81">
        <v>112.79711010927861</v>
      </c>
      <c r="O401" s="81">
        <v>84.584411255521459</v>
      </c>
      <c r="P401" s="81">
        <v>49.71444282930927</v>
      </c>
      <c r="Q401" s="81">
        <v>7.0764109743388017</v>
      </c>
      <c r="R401" s="81">
        <v>0</v>
      </c>
      <c r="S401" s="81">
        <v>10.178439693273832</v>
      </c>
      <c r="T401" s="82"/>
      <c r="U401" s="81">
        <v>23665369</v>
      </c>
      <c r="V401" s="81">
        <v>2315</v>
      </c>
      <c r="W401" s="81">
        <v>275</v>
      </c>
      <c r="X401" s="81">
        <v>34834</v>
      </c>
      <c r="Y401" s="81">
        <v>44029</v>
      </c>
      <c r="Z401" s="81">
        <v>49747</v>
      </c>
      <c r="AA401" s="81">
        <v>10232</v>
      </c>
      <c r="AB401" s="81">
        <v>100187</v>
      </c>
      <c r="AC401" s="81">
        <v>0</v>
      </c>
      <c r="AD401" s="81">
        <v>10.17843969327383</v>
      </c>
      <c r="AE401" s="82"/>
      <c r="AF401" s="81">
        <v>181297828.62872219</v>
      </c>
      <c r="AG401" s="81">
        <v>3609302.8417699789</v>
      </c>
      <c r="AH401" s="81">
        <v>3908570.9715232849</v>
      </c>
      <c r="AI401" s="81">
        <v>228527115.4265222</v>
      </c>
      <c r="AJ401" s="81">
        <v>161286347.36857539</v>
      </c>
      <c r="AK401" s="81">
        <v>0</v>
      </c>
      <c r="AL401" s="81">
        <v>0</v>
      </c>
      <c r="AM401" s="81">
        <v>13740875.105824869</v>
      </c>
      <c r="AN401" s="81">
        <v>0</v>
      </c>
      <c r="AO401" s="81">
        <v>0</v>
      </c>
      <c r="AP401" s="82"/>
      <c r="AQ401" s="81">
        <v>2071</v>
      </c>
      <c r="AR401" s="81">
        <v>202</v>
      </c>
      <c r="AS401" s="81">
        <v>0</v>
      </c>
      <c r="AT401" s="81">
        <v>0</v>
      </c>
      <c r="AU401" s="81">
        <v>0</v>
      </c>
      <c r="AV401" s="81">
        <v>0</v>
      </c>
      <c r="AW401" s="81" t="s">
        <v>564</v>
      </c>
      <c r="AX401" s="82"/>
      <c r="AY401" s="81">
        <v>8123.8</v>
      </c>
      <c r="AZ401" s="81">
        <v>3827.3</v>
      </c>
      <c r="BA401" s="81">
        <v>0</v>
      </c>
      <c r="BB401" s="81">
        <v>0</v>
      </c>
      <c r="BC401" s="81">
        <v>0</v>
      </c>
      <c r="BD401" s="81">
        <v>0</v>
      </c>
      <c r="BE401" s="81" t="s">
        <v>564</v>
      </c>
      <c r="BF401" s="82"/>
      <c r="BG401" s="81">
        <v>0</v>
      </c>
      <c r="BH401" s="81">
        <v>0</v>
      </c>
      <c r="BI401" s="81">
        <v>51.460999999999999</v>
      </c>
      <c r="BJ401" s="81">
        <v>0</v>
      </c>
      <c r="BK401" s="81">
        <v>43.294999999999995</v>
      </c>
      <c r="BL401" s="81">
        <v>0</v>
      </c>
      <c r="BM401" s="82"/>
      <c r="BN401" s="81">
        <v>0</v>
      </c>
      <c r="BO401" s="81">
        <v>0</v>
      </c>
      <c r="BP401" s="81">
        <v>7</v>
      </c>
      <c r="BQ401" s="81">
        <v>0</v>
      </c>
      <c r="BR401" s="81">
        <v>6</v>
      </c>
      <c r="BS401" s="81">
        <v>0</v>
      </c>
      <c r="BT401"/>
      <c r="BU401" s="80">
        <v>94.756</v>
      </c>
      <c r="BV401" s="80">
        <v>0</v>
      </c>
      <c r="BW401" s="80">
        <v>0</v>
      </c>
      <c r="BX401" s="80">
        <v>0</v>
      </c>
      <c r="BY401" s="80">
        <v>0</v>
      </c>
      <c r="BZ401" s="80">
        <v>0</v>
      </c>
      <c r="CA401" s="80">
        <v>0</v>
      </c>
      <c r="CB401" s="80">
        <v>0</v>
      </c>
      <c r="CC401" s="80">
        <v>0</v>
      </c>
    </row>
    <row r="402" spans="1:81">
      <c r="A402" s="80" t="s">
        <v>2093</v>
      </c>
      <c r="B402" s="80">
        <v>405</v>
      </c>
      <c r="C402" s="80">
        <v>14</v>
      </c>
      <c r="D402" s="80">
        <v>24</v>
      </c>
      <c r="E402" s="80">
        <v>2017</v>
      </c>
      <c r="F402" s="80" t="s">
        <v>71</v>
      </c>
      <c r="G402" s="80" t="s">
        <v>2079</v>
      </c>
      <c r="H402" s="80" t="s">
        <v>2080</v>
      </c>
      <c r="I402" s="177"/>
      <c r="J402" s="81">
        <v>391.00025530036254</v>
      </c>
      <c r="K402" s="81">
        <v>4.6541908300708155</v>
      </c>
      <c r="L402" s="81">
        <v>25.255810939458435</v>
      </c>
      <c r="M402" s="81">
        <v>144.20251371577064</v>
      </c>
      <c r="N402" s="81">
        <v>116.45246476558276</v>
      </c>
      <c r="O402" s="81">
        <v>83.605606484874471</v>
      </c>
      <c r="P402" s="81">
        <v>49.414003417368363</v>
      </c>
      <c r="Q402" s="81">
        <v>6.8654456278372731</v>
      </c>
      <c r="R402" s="81">
        <v>0</v>
      </c>
      <c r="S402" s="81">
        <v>11.515081034494868</v>
      </c>
      <c r="T402" s="82"/>
      <c r="U402" s="81">
        <v>27045385</v>
      </c>
      <c r="V402" s="81">
        <v>2315</v>
      </c>
      <c r="W402" s="81">
        <v>275</v>
      </c>
      <c r="X402" s="81">
        <v>34834</v>
      </c>
      <c r="Y402" s="81">
        <v>44710</v>
      </c>
      <c r="Z402" s="81">
        <v>49987</v>
      </c>
      <c r="AA402" s="81">
        <v>10235</v>
      </c>
      <c r="AB402" s="81">
        <v>100518</v>
      </c>
      <c r="AC402" s="81">
        <v>0</v>
      </c>
      <c r="AD402" s="81">
        <v>11.51508103449487</v>
      </c>
      <c r="AE402" s="82"/>
      <c r="AF402" s="81">
        <v>194596622.60608399</v>
      </c>
      <c r="AG402" s="81">
        <v>3753193.004918552</v>
      </c>
      <c r="AH402" s="81">
        <v>5563853.279077325</v>
      </c>
      <c r="AI402" s="81">
        <v>236683469.95625269</v>
      </c>
      <c r="AJ402" s="81">
        <v>166027437.88355449</v>
      </c>
      <c r="AK402" s="81">
        <v>0</v>
      </c>
      <c r="AL402" s="81">
        <v>0</v>
      </c>
      <c r="AM402" s="81">
        <v>13807844.26250978</v>
      </c>
      <c r="AN402" s="81">
        <v>0</v>
      </c>
      <c r="AO402" s="81">
        <v>0</v>
      </c>
      <c r="AP402" s="82"/>
      <c r="AQ402" s="81">
        <v>2180</v>
      </c>
      <c r="AR402" s="81">
        <v>226</v>
      </c>
      <c r="AS402" s="81">
        <v>0</v>
      </c>
      <c r="AT402" s="81">
        <v>0</v>
      </c>
      <c r="AU402" s="81">
        <v>0</v>
      </c>
      <c r="AV402" s="81">
        <v>0</v>
      </c>
      <c r="AW402" s="81" t="s">
        <v>564</v>
      </c>
      <c r="AX402" s="82"/>
      <c r="AY402" s="81">
        <v>8619.9</v>
      </c>
      <c r="AZ402" s="81">
        <v>4219.6000000000013</v>
      </c>
      <c r="BA402" s="81">
        <v>0</v>
      </c>
      <c r="BB402" s="81">
        <v>0</v>
      </c>
      <c r="BC402" s="81">
        <v>0</v>
      </c>
      <c r="BD402" s="81">
        <v>0</v>
      </c>
      <c r="BE402" s="81" t="s">
        <v>564</v>
      </c>
      <c r="BF402" s="82"/>
      <c r="BG402" s="81">
        <v>0</v>
      </c>
      <c r="BH402" s="81">
        <v>0</v>
      </c>
      <c r="BI402" s="81">
        <v>58.762999999999998</v>
      </c>
      <c r="BJ402" s="81">
        <v>0</v>
      </c>
      <c r="BK402" s="81">
        <v>43.238</v>
      </c>
      <c r="BL402" s="81">
        <v>0</v>
      </c>
      <c r="BM402" s="82"/>
      <c r="BN402" s="81">
        <v>0</v>
      </c>
      <c r="BO402" s="81">
        <v>0</v>
      </c>
      <c r="BP402" s="81">
        <v>8</v>
      </c>
      <c r="BQ402" s="81">
        <v>0</v>
      </c>
      <c r="BR402" s="81">
        <v>6</v>
      </c>
      <c r="BS402" s="81">
        <v>0</v>
      </c>
      <c r="BT402"/>
      <c r="BU402" s="80">
        <v>102.001</v>
      </c>
      <c r="BV402" s="80">
        <v>0</v>
      </c>
      <c r="BW402" s="80">
        <v>0</v>
      </c>
      <c r="BX402" s="80">
        <v>0</v>
      </c>
      <c r="BY402" s="80">
        <v>0</v>
      </c>
      <c r="BZ402" s="80">
        <v>0</v>
      </c>
      <c r="CA402" s="80">
        <v>0</v>
      </c>
      <c r="CB402" s="80">
        <v>0</v>
      </c>
      <c r="CC402" s="80">
        <v>0</v>
      </c>
    </row>
    <row r="403" spans="1:81">
      <c r="A403" s="80" t="s">
        <v>2094</v>
      </c>
      <c r="B403" s="80">
        <v>406</v>
      </c>
      <c r="C403" s="80">
        <v>15</v>
      </c>
      <c r="D403" s="80">
        <v>24</v>
      </c>
      <c r="E403" s="80">
        <v>2018</v>
      </c>
      <c r="F403" s="80" t="s">
        <v>93</v>
      </c>
      <c r="G403" s="80" t="s">
        <v>2079</v>
      </c>
      <c r="H403" s="80" t="s">
        <v>2080</v>
      </c>
      <c r="I403" s="177"/>
      <c r="J403" s="81">
        <v>408.11594530692952</v>
      </c>
      <c r="K403" s="81">
        <v>4.347147154483487</v>
      </c>
      <c r="L403" s="81">
        <v>16.581072267043176</v>
      </c>
      <c r="M403" s="81">
        <v>142.11282668741526</v>
      </c>
      <c r="N403" s="81">
        <v>113.69775767263368</v>
      </c>
      <c r="O403" s="81">
        <v>82.582974847248181</v>
      </c>
      <c r="P403" s="81">
        <v>49.629547703520892</v>
      </c>
      <c r="Q403" s="81">
        <v>6.3872023790979799</v>
      </c>
      <c r="R403" s="81">
        <v>0</v>
      </c>
      <c r="S403" s="81">
        <v>11.590593587858761</v>
      </c>
      <c r="T403" s="82"/>
      <c r="U403" s="81">
        <v>29657524</v>
      </c>
      <c r="V403" s="81">
        <v>2315</v>
      </c>
      <c r="W403" s="81">
        <v>275</v>
      </c>
      <c r="X403" s="81">
        <v>34834</v>
      </c>
      <c r="Y403" s="81">
        <v>45451</v>
      </c>
      <c r="Z403" s="81">
        <v>50321</v>
      </c>
      <c r="AA403" s="81">
        <v>10383</v>
      </c>
      <c r="AB403" s="81">
        <v>100777</v>
      </c>
      <c r="AC403" s="81">
        <v>0</v>
      </c>
      <c r="AD403" s="81">
        <v>11.590593587858759</v>
      </c>
      <c r="AE403" s="82"/>
      <c r="AF403" s="81">
        <v>196938109.33111921</v>
      </c>
      <c r="AG403" s="81">
        <v>3332556.3598583299</v>
      </c>
      <c r="AH403" s="81">
        <v>3314745.8206537249</v>
      </c>
      <c r="AI403" s="81">
        <v>229477268.7829892</v>
      </c>
      <c r="AJ403" s="81">
        <v>168138720.0515269</v>
      </c>
      <c r="AK403" s="81">
        <v>0</v>
      </c>
      <c r="AL403" s="81">
        <v>0</v>
      </c>
      <c r="AM403" s="81">
        <v>13872065.98418784</v>
      </c>
      <c r="AN403" s="81">
        <v>0</v>
      </c>
      <c r="AO403" s="81">
        <v>0</v>
      </c>
      <c r="AP403" s="82"/>
      <c r="AQ403" s="81">
        <v>2328</v>
      </c>
      <c r="AR403" s="81">
        <v>250</v>
      </c>
      <c r="AS403" s="81">
        <v>0</v>
      </c>
      <c r="AT403" s="81">
        <v>0</v>
      </c>
      <c r="AU403" s="81">
        <v>0</v>
      </c>
      <c r="AV403" s="81">
        <v>0</v>
      </c>
      <c r="AW403" s="81" t="s">
        <v>564</v>
      </c>
      <c r="AX403" s="82"/>
      <c r="AY403" s="81">
        <v>9316.1999999999971</v>
      </c>
      <c r="AZ403" s="81">
        <v>4505</v>
      </c>
      <c r="BA403" s="81">
        <v>0</v>
      </c>
      <c r="BB403" s="81">
        <v>0</v>
      </c>
      <c r="BC403" s="81">
        <v>0</v>
      </c>
      <c r="BD403" s="81">
        <v>0</v>
      </c>
      <c r="BE403" s="81" t="s">
        <v>564</v>
      </c>
      <c r="BF403" s="82"/>
      <c r="BG403" s="81">
        <v>0</v>
      </c>
      <c r="BH403" s="81">
        <v>0</v>
      </c>
      <c r="BI403" s="81">
        <v>57.451999999999998</v>
      </c>
      <c r="BJ403" s="81">
        <v>0</v>
      </c>
      <c r="BK403" s="81">
        <v>40.638999999999996</v>
      </c>
      <c r="BL403" s="81">
        <v>0</v>
      </c>
      <c r="BM403" s="82"/>
      <c r="BN403" s="81">
        <v>0</v>
      </c>
      <c r="BO403" s="81">
        <v>0</v>
      </c>
      <c r="BP403" s="81">
        <v>8</v>
      </c>
      <c r="BQ403" s="81">
        <v>0</v>
      </c>
      <c r="BR403" s="81">
        <v>6</v>
      </c>
      <c r="BS403" s="81">
        <v>0</v>
      </c>
      <c r="BT403"/>
      <c r="BU403" s="80">
        <v>98.090999999999994</v>
      </c>
      <c r="BV403" s="80">
        <v>0</v>
      </c>
      <c r="BW403" s="80">
        <v>0</v>
      </c>
      <c r="BX403" s="80">
        <v>0</v>
      </c>
      <c r="BY403" s="80">
        <v>0</v>
      </c>
      <c r="BZ403" s="80">
        <v>0</v>
      </c>
      <c r="CA403" s="80">
        <v>0</v>
      </c>
      <c r="CB403" s="80">
        <v>0</v>
      </c>
      <c r="CC403" s="80">
        <v>0</v>
      </c>
    </row>
    <row r="404" spans="1:81">
      <c r="A404" s="80" t="s">
        <v>2095</v>
      </c>
      <c r="B404" s="80">
        <v>407</v>
      </c>
      <c r="C404" s="80">
        <v>16</v>
      </c>
      <c r="D404" s="80">
        <v>24</v>
      </c>
      <c r="E404" s="80">
        <v>2019</v>
      </c>
      <c r="F404" s="80" t="s">
        <v>73</v>
      </c>
      <c r="G404" s="80" t="s">
        <v>2079</v>
      </c>
      <c r="H404" s="80" t="s">
        <v>2080</v>
      </c>
      <c r="I404" s="177"/>
      <c r="J404" s="81">
        <v>380.31338252600005</v>
      </c>
      <c r="K404" s="81">
        <v>3.9538310446705318</v>
      </c>
      <c r="L404" s="81">
        <v>16.722276574663702</v>
      </c>
      <c r="M404" s="81">
        <v>142.06655796327698</v>
      </c>
      <c r="N404" s="81">
        <v>116.76547151401375</v>
      </c>
      <c r="O404" s="81">
        <v>80.510356637886687</v>
      </c>
      <c r="P404" s="81">
        <v>49.555917086790288</v>
      </c>
      <c r="Q404" s="81">
        <v>6.1972286453753425</v>
      </c>
      <c r="R404" s="81">
        <v>0</v>
      </c>
      <c r="S404" s="81">
        <v>10.432940828857877</v>
      </c>
      <c r="T404" s="82"/>
      <c r="U404" s="81">
        <v>27845820</v>
      </c>
      <c r="V404" s="81">
        <v>2315</v>
      </c>
      <c r="W404" s="81">
        <v>275</v>
      </c>
      <c r="X404" s="81">
        <v>34834</v>
      </c>
      <c r="Y404" s="81">
        <v>45847</v>
      </c>
      <c r="Z404" s="81">
        <v>50405</v>
      </c>
      <c r="AA404" s="81">
        <v>10290</v>
      </c>
      <c r="AB404" s="81">
        <v>100427</v>
      </c>
      <c r="AC404" s="81">
        <v>0</v>
      </c>
      <c r="AD404" s="81">
        <v>10.43294082885788</v>
      </c>
      <c r="AE404" s="82"/>
      <c r="AF404" s="81">
        <v>189806322.57693961</v>
      </c>
      <c r="AG404" s="81">
        <v>3206446.2162358891</v>
      </c>
      <c r="AH404" s="81">
        <v>3498560.2952360949</v>
      </c>
      <c r="AI404" s="81">
        <v>238298038.45720369</v>
      </c>
      <c r="AJ404" s="81">
        <v>170155013.69164428</v>
      </c>
      <c r="AK404" s="81">
        <v>0</v>
      </c>
      <c r="AL404" s="81">
        <v>0</v>
      </c>
      <c r="AM404" s="81">
        <v>13677401.385948768</v>
      </c>
      <c r="AN404" s="81">
        <v>0</v>
      </c>
      <c r="AO404" s="81">
        <v>0</v>
      </c>
      <c r="AP404" s="82"/>
      <c r="AQ404" s="81">
        <v>2477</v>
      </c>
      <c r="AR404" s="81">
        <v>265</v>
      </c>
      <c r="AS404" s="81">
        <v>0</v>
      </c>
      <c r="AT404" s="81">
        <v>0</v>
      </c>
      <c r="AU404" s="81">
        <v>0</v>
      </c>
      <c r="AV404" s="81">
        <v>0</v>
      </c>
      <c r="AW404" s="81" t="s">
        <v>564</v>
      </c>
      <c r="AX404" s="82"/>
      <c r="AY404" s="81">
        <v>10024.99999999998</v>
      </c>
      <c r="AZ404" s="81">
        <v>4691.2</v>
      </c>
      <c r="BA404" s="81">
        <v>0</v>
      </c>
      <c r="BB404" s="81">
        <v>0</v>
      </c>
      <c r="BC404" s="81">
        <v>0</v>
      </c>
      <c r="BD404" s="81">
        <v>0</v>
      </c>
      <c r="BE404" s="81" t="s">
        <v>564</v>
      </c>
      <c r="BF404" s="82"/>
      <c r="BG404" s="81">
        <v>0</v>
      </c>
      <c r="BH404" s="81">
        <v>0</v>
      </c>
      <c r="BI404" s="81">
        <v>50.869</v>
      </c>
      <c r="BJ404" s="81">
        <v>0</v>
      </c>
      <c r="BK404" s="81">
        <v>38.572000000000003</v>
      </c>
      <c r="BL404" s="81">
        <v>0</v>
      </c>
      <c r="BM404" s="82"/>
      <c r="BN404" s="81">
        <v>0</v>
      </c>
      <c r="BO404" s="81">
        <v>0</v>
      </c>
      <c r="BP404" s="81">
        <v>7</v>
      </c>
      <c r="BQ404" s="81">
        <v>0</v>
      </c>
      <c r="BR404" s="81">
        <v>6</v>
      </c>
      <c r="BS404" s="81">
        <v>0</v>
      </c>
      <c r="BT404"/>
      <c r="BU404" s="80">
        <v>89.441000000000003</v>
      </c>
      <c r="BV404" s="80">
        <v>0</v>
      </c>
      <c r="BW404" s="80">
        <v>0</v>
      </c>
      <c r="BX404" s="80">
        <v>0</v>
      </c>
      <c r="BY404" s="80">
        <v>0</v>
      </c>
      <c r="BZ404" s="80">
        <v>0</v>
      </c>
      <c r="CA404" s="80">
        <v>0</v>
      </c>
      <c r="CB404" s="80">
        <v>0</v>
      </c>
      <c r="CC404" s="80">
        <v>0</v>
      </c>
    </row>
    <row r="405" spans="1:81">
      <c r="A405" s="80" t="s">
        <v>2096</v>
      </c>
      <c r="B405" s="80">
        <v>408</v>
      </c>
      <c r="C405" s="80">
        <v>17</v>
      </c>
      <c r="D405" s="80">
        <v>24</v>
      </c>
      <c r="E405" s="80">
        <v>2020</v>
      </c>
      <c r="F405" s="80" t="s">
        <v>218</v>
      </c>
      <c r="G405" s="80" t="s">
        <v>2079</v>
      </c>
      <c r="H405" s="80" t="s">
        <v>2080</v>
      </c>
      <c r="I405" s="177"/>
      <c r="J405" s="81">
        <v>315.50694617911279</v>
      </c>
      <c r="K405" s="81">
        <v>3.6860703672969581</v>
      </c>
      <c r="L405" s="81">
        <v>13.539484547988657</v>
      </c>
      <c r="M405" s="81">
        <v>119.81691368002686</v>
      </c>
      <c r="N405" s="81">
        <v>119.80056495442707</v>
      </c>
      <c r="O405" s="81">
        <v>70.781966247470109</v>
      </c>
      <c r="P405" s="81">
        <v>47.078496195502588</v>
      </c>
      <c r="Q405" s="81">
        <v>5.9088762606539227</v>
      </c>
      <c r="R405" s="81">
        <v>0</v>
      </c>
      <c r="S405" s="81">
        <v>11.903226147750861</v>
      </c>
      <c r="T405" s="82"/>
      <c r="U405" s="81">
        <v>22683931</v>
      </c>
      <c r="V405" s="81">
        <v>2026</v>
      </c>
      <c r="W405" s="81">
        <v>230</v>
      </c>
      <c r="X405" s="81">
        <v>33334</v>
      </c>
      <c r="Y405" s="81">
        <v>46316</v>
      </c>
      <c r="Z405" s="81">
        <v>50579</v>
      </c>
      <c r="AA405" s="81">
        <v>10621</v>
      </c>
      <c r="AB405" s="81">
        <v>100213</v>
      </c>
      <c r="AC405" s="81">
        <v>0</v>
      </c>
      <c r="AD405" s="81">
        <v>11.903226147750861</v>
      </c>
      <c r="AE405" s="82"/>
      <c r="AF405" s="81">
        <v>158021659.922041</v>
      </c>
      <c r="AG405" s="81">
        <v>2816838.9640527079</v>
      </c>
      <c r="AH405" s="81">
        <v>2804724.3872573338</v>
      </c>
      <c r="AI405" s="81">
        <v>202394518.16114312</v>
      </c>
      <c r="AJ405" s="81">
        <v>186205946.28921539</v>
      </c>
      <c r="AK405" s="81"/>
      <c r="AL405" s="81"/>
      <c r="AM405" s="81">
        <v>13078909.889652019</v>
      </c>
      <c r="AN405" s="81"/>
      <c r="AO405" s="81"/>
      <c r="AP405" s="82"/>
      <c r="AQ405" s="81">
        <v>2614</v>
      </c>
      <c r="AR405" s="81">
        <v>265</v>
      </c>
      <c r="AS405" s="81">
        <v>0</v>
      </c>
      <c r="AT405" s="81">
        <v>0</v>
      </c>
      <c r="AU405" s="81">
        <v>0</v>
      </c>
      <c r="AV405" s="81">
        <v>0</v>
      </c>
      <c r="AW405" s="81">
        <v>0</v>
      </c>
      <c r="AX405" s="82"/>
      <c r="AY405" s="81">
        <v>10751.59999999998</v>
      </c>
      <c r="AZ405" s="81">
        <v>4693</v>
      </c>
      <c r="BA405" s="81">
        <v>0</v>
      </c>
      <c r="BB405" s="81">
        <v>0</v>
      </c>
      <c r="BC405" s="81">
        <v>0</v>
      </c>
      <c r="BD405" s="81">
        <v>0</v>
      </c>
      <c r="BE405" s="81">
        <v>0</v>
      </c>
      <c r="BF405" s="82"/>
      <c r="BG405" s="81">
        <v>0</v>
      </c>
      <c r="BH405" s="81">
        <v>0</v>
      </c>
      <c r="BI405" s="81">
        <v>46.53</v>
      </c>
      <c r="BJ405" s="81">
        <v>0</v>
      </c>
      <c r="BK405" s="81">
        <v>36.853000000000002</v>
      </c>
      <c r="BL405" s="81">
        <v>0</v>
      </c>
      <c r="BM405" s="82"/>
      <c r="BN405" s="81">
        <v>0</v>
      </c>
      <c r="BO405" s="81">
        <v>0</v>
      </c>
      <c r="BP405" s="81">
        <v>8</v>
      </c>
      <c r="BQ405" s="81">
        <v>0</v>
      </c>
      <c r="BR405" s="81">
        <v>6</v>
      </c>
      <c r="BS405" s="81">
        <v>0</v>
      </c>
      <c r="BT405"/>
      <c r="BU405" s="80">
        <v>83.382999999999996</v>
      </c>
      <c r="BV405" s="80">
        <v>0</v>
      </c>
      <c r="BW405" s="80">
        <v>0</v>
      </c>
      <c r="BX405" s="80">
        <v>0</v>
      </c>
      <c r="BY405" s="80">
        <v>0</v>
      </c>
      <c r="BZ405" s="80">
        <v>0</v>
      </c>
      <c r="CA405" s="80">
        <v>0</v>
      </c>
      <c r="CB405" s="80">
        <v>0</v>
      </c>
      <c r="CC405" s="80">
        <v>0</v>
      </c>
    </row>
    <row r="406" spans="1:81">
      <c r="A406" s="80" t="s">
        <v>2097</v>
      </c>
      <c r="B406" s="80">
        <v>408</v>
      </c>
      <c r="C406" s="80">
        <v>18</v>
      </c>
      <c r="D406" s="80">
        <v>24</v>
      </c>
      <c r="E406" s="80">
        <v>2021</v>
      </c>
      <c r="F406" s="80" t="s">
        <v>75</v>
      </c>
      <c r="G406" s="174" t="s">
        <v>2079</v>
      </c>
      <c r="H406" s="80" t="s">
        <v>2080</v>
      </c>
      <c r="I406" s="177"/>
      <c r="J406" s="81">
        <v>319.8587065881527</v>
      </c>
      <c r="K406" s="81">
        <v>4.6292304359411931</v>
      </c>
      <c r="L406" s="81">
        <v>13.197193653149347</v>
      </c>
      <c r="M406" s="81">
        <v>128.45383722103961</v>
      </c>
      <c r="N406" s="81">
        <v>108.12761318992668</v>
      </c>
      <c r="O406" s="81">
        <v>69.089285364453232</v>
      </c>
      <c r="P406" s="81">
        <v>49.166422609730922</v>
      </c>
      <c r="Q406" s="81">
        <v>5.9548451825243625</v>
      </c>
      <c r="R406" s="81">
        <v>0</v>
      </c>
      <c r="S406" s="81">
        <v>10.84123468372573</v>
      </c>
      <c r="T406" s="82"/>
      <c r="U406" s="81">
        <v>24047277</v>
      </c>
      <c r="V406" s="81">
        <v>2026</v>
      </c>
      <c r="W406" s="81">
        <v>230</v>
      </c>
      <c r="X406" s="81">
        <v>33334</v>
      </c>
      <c r="Y406" s="81">
        <v>46569</v>
      </c>
      <c r="Z406" s="81">
        <v>50835</v>
      </c>
      <c r="AA406" s="81">
        <v>10817</v>
      </c>
      <c r="AB406" s="81">
        <v>99795</v>
      </c>
      <c r="AC406" s="81">
        <v>0</v>
      </c>
      <c r="AD406" s="81">
        <v>10.84123468372573</v>
      </c>
      <c r="AE406" s="82"/>
      <c r="AF406" s="81">
        <v>148042735.97011316</v>
      </c>
      <c r="AG406" s="81">
        <v>3491167.4717336553</v>
      </c>
      <c r="AH406" s="81">
        <v>2654882.7062660386</v>
      </c>
      <c r="AI406" s="81">
        <v>214401221.64596009</v>
      </c>
      <c r="AJ406" s="81">
        <v>156652396.71627861</v>
      </c>
      <c r="AK406" s="81">
        <v>0</v>
      </c>
      <c r="AL406" s="81">
        <v>0</v>
      </c>
      <c r="AM406" s="81">
        <v>13099479.683779692</v>
      </c>
      <c r="AN406" s="81">
        <v>0</v>
      </c>
      <c r="AO406" s="81">
        <v>0</v>
      </c>
      <c r="AP406" s="82"/>
      <c r="AQ406" s="81">
        <v>2753</v>
      </c>
      <c r="AR406" s="81">
        <v>265</v>
      </c>
      <c r="AS406" s="81">
        <v>0</v>
      </c>
      <c r="AT406" s="81">
        <v>0</v>
      </c>
      <c r="AU406" s="81">
        <v>0</v>
      </c>
      <c r="AV406" s="81">
        <v>0</v>
      </c>
      <c r="AW406" s="81"/>
      <c r="AX406" s="82"/>
      <c r="AY406" s="81">
        <v>11508.999999999971</v>
      </c>
      <c r="AZ406" s="81">
        <v>4693</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2098</v>
      </c>
      <c r="B407" s="80">
        <v>408</v>
      </c>
      <c r="C407" s="80">
        <v>19</v>
      </c>
      <c r="D407" s="80">
        <v>24</v>
      </c>
      <c r="E407" s="80">
        <v>2022</v>
      </c>
      <c r="F407" s="80" t="s">
        <v>568</v>
      </c>
      <c r="G407" s="174" t="s">
        <v>2079</v>
      </c>
      <c r="H407" s="80" t="s">
        <v>2080</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2949</v>
      </c>
      <c r="AR407" s="81">
        <v>269</v>
      </c>
      <c r="AS407" s="81">
        <v>0</v>
      </c>
      <c r="AT407" s="81">
        <v>0</v>
      </c>
      <c r="AU407" s="81">
        <v>0</v>
      </c>
      <c r="AV407" s="81">
        <v>0</v>
      </c>
      <c r="AW407" s="81"/>
      <c r="AX407" s="82"/>
      <c r="AY407" s="81">
        <v>12542.799999999963</v>
      </c>
      <c r="AZ407" s="81">
        <v>5512.8</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2099</v>
      </c>
      <c r="B408" s="80">
        <v>358</v>
      </c>
      <c r="C408" s="80">
        <v>1</v>
      </c>
      <c r="D408" s="80">
        <v>22</v>
      </c>
      <c r="E408" s="80">
        <v>1990</v>
      </c>
      <c r="F408" s="80" t="s">
        <v>562</v>
      </c>
      <c r="G408" s="80" t="s">
        <v>2100</v>
      </c>
      <c r="H408" s="80" t="s">
        <v>2101</v>
      </c>
      <c r="I408" s="177"/>
      <c r="J408" s="81">
        <v>120.96556781731722</v>
      </c>
      <c r="K408" s="81">
        <v>6.100235563845918</v>
      </c>
      <c r="L408" s="81">
        <v>1.6209774758337396</v>
      </c>
      <c r="M408" s="81">
        <v>55.601755148067042</v>
      </c>
      <c r="N408" s="81">
        <v>81.644879739045066</v>
      </c>
      <c r="O408" s="81">
        <v>71.121245627299132</v>
      </c>
      <c r="P408" s="81">
        <v>43.461770430392313</v>
      </c>
      <c r="Q408" s="81">
        <v>5.8965535355330436</v>
      </c>
      <c r="R408" s="81">
        <v>0</v>
      </c>
      <c r="S408" s="81">
        <v>6.8310228331172897</v>
      </c>
      <c r="T408" s="82"/>
      <c r="U408" s="81">
        <v>20001015</v>
      </c>
      <c r="V408" s="81">
        <v>2191</v>
      </c>
      <c r="W408" s="81">
        <v>17</v>
      </c>
      <c r="X408" s="81">
        <v>19055</v>
      </c>
      <c r="Y408" s="81">
        <v>31763</v>
      </c>
      <c r="Z408" s="81">
        <v>29253</v>
      </c>
      <c r="AA408" s="81">
        <v>10553</v>
      </c>
      <c r="AB408" s="81">
        <v>95740</v>
      </c>
      <c r="AC408" s="81">
        <v>0</v>
      </c>
      <c r="AD408" s="81">
        <v>6.8310228331172897</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2102</v>
      </c>
      <c r="B409" s="80">
        <v>359</v>
      </c>
      <c r="C409" s="80">
        <v>2</v>
      </c>
      <c r="D409" s="80">
        <v>22</v>
      </c>
      <c r="E409" s="80">
        <v>2005</v>
      </c>
      <c r="F409" s="80" t="s">
        <v>565</v>
      </c>
      <c r="G409" s="80" t="s">
        <v>2100</v>
      </c>
      <c r="H409" s="80" t="s">
        <v>2101</v>
      </c>
      <c r="I409" s="177"/>
      <c r="J409" s="81">
        <v>93.993226320086862</v>
      </c>
      <c r="K409" s="81">
        <v>3.9580411355609448</v>
      </c>
      <c r="L409" s="81">
        <v>0</v>
      </c>
      <c r="M409" s="81">
        <v>103.5610568088089</v>
      </c>
      <c r="N409" s="81">
        <v>113.89986432108235</v>
      </c>
      <c r="O409" s="81">
        <v>99.450369513051271</v>
      </c>
      <c r="P409" s="81">
        <v>45.056825031986619</v>
      </c>
      <c r="Q409" s="81">
        <v>5.7652258667556371</v>
      </c>
      <c r="R409" s="81">
        <v>0</v>
      </c>
      <c r="S409" s="81">
        <v>6.9342744080000003</v>
      </c>
      <c r="T409" s="82"/>
      <c r="U409" s="81">
        <v>14241379</v>
      </c>
      <c r="V409" s="81">
        <v>1677</v>
      </c>
      <c r="W409" s="81">
        <v>0</v>
      </c>
      <c r="X409" s="81">
        <v>19170</v>
      </c>
      <c r="Y409" s="81">
        <v>38217</v>
      </c>
      <c r="Z409" s="81">
        <v>47335</v>
      </c>
      <c r="AA409" s="81">
        <v>8960</v>
      </c>
      <c r="AB409" s="81">
        <v>97857</v>
      </c>
      <c r="AC409" s="81">
        <v>0</v>
      </c>
      <c r="AD409" s="81">
        <v>6.9342744080000003</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2103</v>
      </c>
      <c r="B410" s="80">
        <v>360</v>
      </c>
      <c r="C410" s="80">
        <v>3</v>
      </c>
      <c r="D410" s="80">
        <v>22</v>
      </c>
      <c r="E410" s="80">
        <v>2006</v>
      </c>
      <c r="F410" s="80" t="s">
        <v>566</v>
      </c>
      <c r="G410" s="80" t="s">
        <v>2100</v>
      </c>
      <c r="H410" s="80" t="s">
        <v>2101</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2104</v>
      </c>
      <c r="B411" s="80">
        <v>361</v>
      </c>
      <c r="C411" s="80">
        <v>4</v>
      </c>
      <c r="D411" s="80">
        <v>22</v>
      </c>
      <c r="E411" s="80">
        <v>2007</v>
      </c>
      <c r="F411" s="80" t="s">
        <v>567</v>
      </c>
      <c r="G411" s="80" t="s">
        <v>2100</v>
      </c>
      <c r="H411" s="80" t="s">
        <v>2101</v>
      </c>
      <c r="I411" s="177"/>
      <c r="J411" s="81">
        <v>85.166459437611124</v>
      </c>
      <c r="K411" s="81">
        <v>3.9252147702122158</v>
      </c>
      <c r="L411" s="81">
        <v>0</v>
      </c>
      <c r="M411" s="81">
        <v>97.330479501229235</v>
      </c>
      <c r="N411" s="81">
        <v>124.10247103022775</v>
      </c>
      <c r="O411" s="81">
        <v>97.210686508798787</v>
      </c>
      <c r="P411" s="81">
        <v>43.599309041890905</v>
      </c>
      <c r="Q411" s="81">
        <v>6.1171289792791868</v>
      </c>
      <c r="R411" s="81">
        <v>0</v>
      </c>
      <c r="S411" s="81">
        <v>5.7813448882559992</v>
      </c>
      <c r="T411" s="82"/>
      <c r="U411" s="81">
        <v>13230129</v>
      </c>
      <c r="V411" s="81">
        <v>1706</v>
      </c>
      <c r="W411" s="81">
        <v>0</v>
      </c>
      <c r="X411" s="81">
        <v>22707</v>
      </c>
      <c r="Y411" s="81">
        <v>39372</v>
      </c>
      <c r="Z411" s="81">
        <v>48099</v>
      </c>
      <c r="AA411" s="81">
        <v>8538</v>
      </c>
      <c r="AB411" s="81">
        <v>98339</v>
      </c>
      <c r="AC411" s="81">
        <v>0</v>
      </c>
      <c r="AD411" s="81">
        <v>5.7813448882559992</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2105</v>
      </c>
      <c r="B412" s="80">
        <v>362</v>
      </c>
      <c r="C412" s="80">
        <v>5</v>
      </c>
      <c r="D412" s="80">
        <v>22</v>
      </c>
      <c r="E412" s="80">
        <v>2008</v>
      </c>
      <c r="F412" s="80" t="s">
        <v>84</v>
      </c>
      <c r="G412" s="80" t="s">
        <v>2100</v>
      </c>
      <c r="H412" s="80" t="s">
        <v>2101</v>
      </c>
      <c r="I412" s="177"/>
      <c r="J412" s="81">
        <v>74.415104894139859</v>
      </c>
      <c r="K412" s="81">
        <v>3.1320004104784522</v>
      </c>
      <c r="L412" s="81">
        <v>0</v>
      </c>
      <c r="M412" s="81">
        <v>102.68862676362312</v>
      </c>
      <c r="N412" s="81">
        <v>126.8522056303883</v>
      </c>
      <c r="O412" s="81">
        <v>94.101896072852128</v>
      </c>
      <c r="P412" s="81">
        <v>43.065056404992347</v>
      </c>
      <c r="Q412" s="81">
        <v>6.0563632282040913</v>
      </c>
      <c r="R412" s="81">
        <v>0</v>
      </c>
      <c r="S412" s="81">
        <v>6.0608188087199997</v>
      </c>
      <c r="T412" s="82"/>
      <c r="U412" s="81">
        <v>12686994</v>
      </c>
      <c r="V412" s="81">
        <v>1706</v>
      </c>
      <c r="W412" s="81">
        <v>0</v>
      </c>
      <c r="X412" s="81">
        <v>22707</v>
      </c>
      <c r="Y412" s="81">
        <v>40088</v>
      </c>
      <c r="Z412" s="81">
        <v>48195</v>
      </c>
      <c r="AA412" s="81">
        <v>8443</v>
      </c>
      <c r="AB412" s="81">
        <v>98962</v>
      </c>
      <c r="AC412" s="81">
        <v>0</v>
      </c>
      <c r="AD412" s="81">
        <v>6.0608188087199997</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2106</v>
      </c>
      <c r="B413" s="80">
        <v>363</v>
      </c>
      <c r="C413" s="80">
        <v>6</v>
      </c>
      <c r="D413" s="80">
        <v>22</v>
      </c>
      <c r="E413" s="80">
        <v>2009</v>
      </c>
      <c r="F413" s="80" t="s">
        <v>85</v>
      </c>
      <c r="G413" s="80" t="s">
        <v>2100</v>
      </c>
      <c r="H413" s="80" t="s">
        <v>2101</v>
      </c>
      <c r="I413" s="177"/>
      <c r="J413" s="81">
        <v>62.95859458636837</v>
      </c>
      <c r="K413" s="81">
        <v>3.0819547664514855</v>
      </c>
      <c r="L413" s="81">
        <v>1.1074265011200344</v>
      </c>
      <c r="M413" s="81">
        <v>89.981972350134185</v>
      </c>
      <c r="N413" s="81">
        <v>119.65738630032747</v>
      </c>
      <c r="O413" s="81">
        <v>95.328727364553373</v>
      </c>
      <c r="P413" s="81">
        <v>41.292845116207637</v>
      </c>
      <c r="Q413" s="81">
        <v>5.8007309551632176</v>
      </c>
      <c r="R413" s="81">
        <v>0</v>
      </c>
      <c r="S413" s="81">
        <v>5.2416331115400006</v>
      </c>
      <c r="T413" s="82"/>
      <c r="U413" s="81">
        <v>9582359</v>
      </c>
      <c r="V413" s="81">
        <v>1958</v>
      </c>
      <c r="W413" s="81">
        <v>17</v>
      </c>
      <c r="X413" s="81">
        <v>23471</v>
      </c>
      <c r="Y413" s="81">
        <v>40701</v>
      </c>
      <c r="Z413" s="81">
        <v>48191</v>
      </c>
      <c r="AA413" s="81">
        <v>8311</v>
      </c>
      <c r="AB413" s="81">
        <v>99501</v>
      </c>
      <c r="AC413" s="81">
        <v>0</v>
      </c>
      <c r="AD413" s="81">
        <v>5.2416331115400006</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70.22</v>
      </c>
      <c r="BJ413" s="81">
        <v>0</v>
      </c>
      <c r="BK413" s="81">
        <v>9.8699999999999992</v>
      </c>
      <c r="BL413" s="81">
        <v>0</v>
      </c>
      <c r="BM413" s="82"/>
      <c r="BN413" s="81">
        <v>0</v>
      </c>
      <c r="BO413" s="81">
        <v>0</v>
      </c>
      <c r="BP413" s="81">
        <v>3</v>
      </c>
      <c r="BQ413" s="81">
        <v>0</v>
      </c>
      <c r="BR413" s="81">
        <v>2</v>
      </c>
      <c r="BS413" s="81">
        <v>0</v>
      </c>
      <c r="BT413"/>
      <c r="BU413" s="80"/>
      <c r="BV413" s="80"/>
      <c r="BW413" s="80"/>
      <c r="BX413" s="80"/>
      <c r="BY413" s="80"/>
      <c r="BZ413" s="80"/>
      <c r="CA413" s="80"/>
      <c r="CB413" s="80"/>
      <c r="CC413" s="80"/>
    </row>
    <row r="414" spans="1:81">
      <c r="A414" s="80" t="s">
        <v>2107</v>
      </c>
      <c r="B414" s="80">
        <v>364</v>
      </c>
      <c r="C414" s="80">
        <v>7</v>
      </c>
      <c r="D414" s="80">
        <v>22</v>
      </c>
      <c r="E414" s="80">
        <v>2010</v>
      </c>
      <c r="F414" s="80" t="s">
        <v>86</v>
      </c>
      <c r="G414" s="80" t="s">
        <v>2100</v>
      </c>
      <c r="H414" s="80" t="s">
        <v>2101</v>
      </c>
      <c r="I414" s="177"/>
      <c r="J414" s="81">
        <v>63.087319033777341</v>
      </c>
      <c r="K414" s="81">
        <v>3.2295330285401014</v>
      </c>
      <c r="L414" s="81">
        <v>1.2359086680822913</v>
      </c>
      <c r="M414" s="81">
        <v>91.695467848029992</v>
      </c>
      <c r="N414" s="81">
        <v>131.98975122544803</v>
      </c>
      <c r="O414" s="81">
        <v>95.992408551294972</v>
      </c>
      <c r="P414" s="81">
        <v>42.304631742086244</v>
      </c>
      <c r="Q414" s="81">
        <v>6.0493261495622503</v>
      </c>
      <c r="R414" s="81">
        <v>0</v>
      </c>
      <c r="S414" s="81">
        <v>6.95910682416</v>
      </c>
      <c r="T414" s="82"/>
      <c r="U414" s="81">
        <v>10365243</v>
      </c>
      <c r="V414" s="81">
        <v>1958</v>
      </c>
      <c r="W414" s="81">
        <v>17</v>
      </c>
      <c r="X414" s="81">
        <v>23471</v>
      </c>
      <c r="Y414" s="81">
        <v>41011</v>
      </c>
      <c r="Z414" s="81">
        <v>48752</v>
      </c>
      <c r="AA414" s="81">
        <v>8302</v>
      </c>
      <c r="AB414" s="81">
        <v>99428</v>
      </c>
      <c r="AC414" s="81">
        <v>0</v>
      </c>
      <c r="AD414" s="81">
        <v>6.95910682416</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66.941999999999993</v>
      </c>
      <c r="BJ414" s="81">
        <v>0</v>
      </c>
      <c r="BK414" s="81">
        <v>14.452999999999999</v>
      </c>
      <c r="BL414" s="81">
        <v>0</v>
      </c>
      <c r="BM414" s="82"/>
      <c r="BN414" s="81">
        <v>0</v>
      </c>
      <c r="BO414" s="81">
        <v>0</v>
      </c>
      <c r="BP414" s="81">
        <v>3</v>
      </c>
      <c r="BQ414" s="81">
        <v>0</v>
      </c>
      <c r="BR414" s="81">
        <v>3</v>
      </c>
      <c r="BS414" s="81">
        <v>0</v>
      </c>
      <c r="BT414"/>
      <c r="BU414" s="80">
        <v>76.623000000000005</v>
      </c>
      <c r="BV414" s="80">
        <v>4.7720000000000002</v>
      </c>
      <c r="BW414" s="80">
        <v>0</v>
      </c>
      <c r="BX414" s="80">
        <v>0</v>
      </c>
      <c r="BY414" s="80">
        <v>0</v>
      </c>
      <c r="BZ414" s="80">
        <v>0</v>
      </c>
      <c r="CA414" s="80">
        <v>0</v>
      </c>
      <c r="CB414" s="80">
        <v>0</v>
      </c>
      <c r="CC414" s="80">
        <v>0</v>
      </c>
    </row>
    <row r="415" spans="1:81">
      <c r="A415" s="80" t="s">
        <v>2108</v>
      </c>
      <c r="B415" s="80">
        <v>365</v>
      </c>
      <c r="C415" s="80">
        <v>8</v>
      </c>
      <c r="D415" s="80">
        <v>22</v>
      </c>
      <c r="E415" s="80">
        <v>2011</v>
      </c>
      <c r="F415" s="80" t="s">
        <v>87</v>
      </c>
      <c r="G415" s="80" t="s">
        <v>2100</v>
      </c>
      <c r="H415" s="80" t="s">
        <v>2101</v>
      </c>
      <c r="I415" s="177"/>
      <c r="J415" s="81">
        <v>91.930340417365983</v>
      </c>
      <c r="K415" s="81">
        <v>4.6966449272713211</v>
      </c>
      <c r="L415" s="81">
        <v>0.70044186789921503</v>
      </c>
      <c r="M415" s="81">
        <v>116.35145415487133</v>
      </c>
      <c r="N415" s="81">
        <v>142.26407213793703</v>
      </c>
      <c r="O415" s="81">
        <v>94.535235460507053</v>
      </c>
      <c r="P415" s="81">
        <v>41.141475517627534</v>
      </c>
      <c r="Q415" s="81">
        <v>6.9767070840674403</v>
      </c>
      <c r="R415" s="81">
        <v>0</v>
      </c>
      <c r="S415" s="81">
        <v>6.9899271948000008</v>
      </c>
      <c r="T415" s="82"/>
      <c r="U415" s="81">
        <v>13120474</v>
      </c>
      <c r="V415" s="81">
        <v>1958</v>
      </c>
      <c r="W415" s="81">
        <v>17</v>
      </c>
      <c r="X415" s="81">
        <v>23471</v>
      </c>
      <c r="Y415" s="81">
        <v>41356</v>
      </c>
      <c r="Z415" s="81">
        <v>49055</v>
      </c>
      <c r="AA415" s="81">
        <v>8314</v>
      </c>
      <c r="AB415" s="81">
        <v>99414</v>
      </c>
      <c r="AC415" s="81">
        <v>0</v>
      </c>
      <c r="AD415" s="81">
        <v>6.9899271948000008</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22.169</v>
      </c>
      <c r="BJ415" s="81">
        <v>0</v>
      </c>
      <c r="BK415" s="81">
        <v>14.125</v>
      </c>
      <c r="BL415" s="81">
        <v>0</v>
      </c>
      <c r="BM415" s="82"/>
      <c r="BN415" s="81">
        <v>0</v>
      </c>
      <c r="BO415" s="81">
        <v>0</v>
      </c>
      <c r="BP415" s="81">
        <v>2</v>
      </c>
      <c r="BQ415" s="81">
        <v>0</v>
      </c>
      <c r="BR415" s="81">
        <v>3</v>
      </c>
      <c r="BS415" s="81">
        <v>0</v>
      </c>
      <c r="BT415"/>
      <c r="BU415" s="80">
        <v>30.785</v>
      </c>
      <c r="BV415" s="80">
        <v>5.5090000000000003</v>
      </c>
      <c r="BW415" s="80">
        <v>0</v>
      </c>
      <c r="BX415" s="80">
        <v>0</v>
      </c>
      <c r="BY415" s="80">
        <v>0</v>
      </c>
      <c r="BZ415" s="80">
        <v>0</v>
      </c>
      <c r="CA415" s="80">
        <v>0</v>
      </c>
      <c r="CB415" s="80">
        <v>0</v>
      </c>
      <c r="CC415" s="80">
        <v>0</v>
      </c>
    </row>
    <row r="416" spans="1:81">
      <c r="A416" s="80" t="s">
        <v>2109</v>
      </c>
      <c r="B416" s="80">
        <v>366</v>
      </c>
      <c r="C416" s="80">
        <v>9</v>
      </c>
      <c r="D416" s="80">
        <v>22</v>
      </c>
      <c r="E416" s="80">
        <v>2012</v>
      </c>
      <c r="F416" s="80" t="s">
        <v>88</v>
      </c>
      <c r="G416" s="80" t="s">
        <v>2100</v>
      </c>
      <c r="H416" s="80" t="s">
        <v>2101</v>
      </c>
      <c r="I416" s="177"/>
      <c r="J416" s="81">
        <v>66.444228886732233</v>
      </c>
      <c r="K416" s="81">
        <v>4.5798599676073524</v>
      </c>
      <c r="L416" s="81">
        <v>0.69535181893159093</v>
      </c>
      <c r="M416" s="81">
        <v>120.28009149460736</v>
      </c>
      <c r="N416" s="81">
        <v>154.17453486553114</v>
      </c>
      <c r="O416" s="81">
        <v>95.141165042512213</v>
      </c>
      <c r="P416" s="81">
        <v>41.480063937991574</v>
      </c>
      <c r="Q416" s="81">
        <v>7.6889062957867313</v>
      </c>
      <c r="R416" s="81">
        <v>0</v>
      </c>
      <c r="S416" s="81">
        <v>6.1267064265600002</v>
      </c>
      <c r="T416" s="82"/>
      <c r="U416" s="81">
        <v>9068269</v>
      </c>
      <c r="V416" s="81">
        <v>1958</v>
      </c>
      <c r="W416" s="81">
        <v>17</v>
      </c>
      <c r="X416" s="81">
        <v>23471</v>
      </c>
      <c r="Y416" s="81">
        <v>42577</v>
      </c>
      <c r="Z416" s="81">
        <v>49761</v>
      </c>
      <c r="AA416" s="81">
        <v>8335</v>
      </c>
      <c r="AB416" s="81">
        <v>100842</v>
      </c>
      <c r="AC416" s="81">
        <v>0</v>
      </c>
      <c r="AD416" s="81">
        <v>6.1267064265600002</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69.730999999999995</v>
      </c>
      <c r="BJ416" s="81">
        <v>0</v>
      </c>
      <c r="BK416" s="81">
        <v>15.094999999999999</v>
      </c>
      <c r="BL416" s="81">
        <v>0</v>
      </c>
      <c r="BM416" s="82"/>
      <c r="BN416" s="81">
        <v>0</v>
      </c>
      <c r="BO416" s="81">
        <v>0</v>
      </c>
      <c r="BP416" s="81">
        <v>3</v>
      </c>
      <c r="BQ416" s="81">
        <v>0</v>
      </c>
      <c r="BR416" s="81">
        <v>3</v>
      </c>
      <c r="BS416" s="81">
        <v>0</v>
      </c>
      <c r="BT416"/>
      <c r="BU416" s="80">
        <v>80.067999999999998</v>
      </c>
      <c r="BV416" s="80">
        <v>4.758</v>
      </c>
      <c r="BW416" s="80">
        <v>0</v>
      </c>
      <c r="BX416" s="80">
        <v>0</v>
      </c>
      <c r="BY416" s="80">
        <v>0</v>
      </c>
      <c r="BZ416" s="80">
        <v>0</v>
      </c>
      <c r="CA416" s="80">
        <v>0</v>
      </c>
      <c r="CB416" s="80">
        <v>0</v>
      </c>
      <c r="CC416" s="80">
        <v>0</v>
      </c>
    </row>
    <row r="417" spans="1:81">
      <c r="A417" s="80" t="s">
        <v>2110</v>
      </c>
      <c r="B417" s="80">
        <v>367</v>
      </c>
      <c r="C417" s="80">
        <v>10</v>
      </c>
      <c r="D417" s="80">
        <v>22</v>
      </c>
      <c r="E417" s="80">
        <v>2013</v>
      </c>
      <c r="F417" s="80" t="s">
        <v>89</v>
      </c>
      <c r="G417" s="80" t="s">
        <v>2100</v>
      </c>
      <c r="H417" s="80" t="s">
        <v>2101</v>
      </c>
      <c r="I417" s="177"/>
      <c r="J417" s="81">
        <v>85.938426871662159</v>
      </c>
      <c r="K417" s="81">
        <v>3.9480382952278026</v>
      </c>
      <c r="L417" s="81">
        <v>0.71713214071760334</v>
      </c>
      <c r="M417" s="81">
        <v>115.88013352144444</v>
      </c>
      <c r="N417" s="81">
        <v>155.41359699956783</v>
      </c>
      <c r="O417" s="81">
        <v>92.663493889369889</v>
      </c>
      <c r="P417" s="81">
        <v>41.64634708480218</v>
      </c>
      <c r="Q417" s="81">
        <v>7.8205586878458675</v>
      </c>
      <c r="R417" s="81">
        <v>0</v>
      </c>
      <c r="S417" s="81">
        <v>6.6692087249700007</v>
      </c>
      <c r="T417" s="82"/>
      <c r="U417" s="81">
        <v>10853519</v>
      </c>
      <c r="V417" s="81">
        <v>1958</v>
      </c>
      <c r="W417" s="81">
        <v>17</v>
      </c>
      <c r="X417" s="81">
        <v>23471</v>
      </c>
      <c r="Y417" s="81">
        <v>42976</v>
      </c>
      <c r="Z417" s="81">
        <v>50629</v>
      </c>
      <c r="AA417" s="81">
        <v>8337</v>
      </c>
      <c r="AB417" s="81">
        <v>101098</v>
      </c>
      <c r="AC417" s="81">
        <v>0</v>
      </c>
      <c r="AD417" s="81">
        <v>6.6692087249700007</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74.405000000000001</v>
      </c>
      <c r="BJ417" s="81">
        <v>0</v>
      </c>
      <c r="BK417" s="81">
        <v>16.786999999999999</v>
      </c>
      <c r="BL417" s="81">
        <v>0</v>
      </c>
      <c r="BM417" s="82"/>
      <c r="BN417" s="81">
        <v>0</v>
      </c>
      <c r="BO417" s="81">
        <v>0</v>
      </c>
      <c r="BP417" s="81">
        <v>3</v>
      </c>
      <c r="BQ417" s="81">
        <v>0</v>
      </c>
      <c r="BR417" s="81">
        <v>3</v>
      </c>
      <c r="BS417" s="81">
        <v>0</v>
      </c>
      <c r="BT417"/>
      <c r="BU417" s="80">
        <v>85.724999999999994</v>
      </c>
      <c r="BV417" s="80">
        <v>5.4669999999999996</v>
      </c>
      <c r="BW417" s="80">
        <v>0</v>
      </c>
      <c r="BX417" s="80">
        <v>0</v>
      </c>
      <c r="BY417" s="80">
        <v>0</v>
      </c>
      <c r="BZ417" s="80">
        <v>0</v>
      </c>
      <c r="CA417" s="80">
        <v>0</v>
      </c>
      <c r="CB417" s="80">
        <v>0</v>
      </c>
      <c r="CC417" s="80">
        <v>0</v>
      </c>
    </row>
    <row r="418" spans="1:81">
      <c r="A418" s="80" t="s">
        <v>2111</v>
      </c>
      <c r="B418" s="80">
        <v>368</v>
      </c>
      <c r="C418" s="80">
        <v>11</v>
      </c>
      <c r="D418" s="80">
        <v>22</v>
      </c>
      <c r="E418" s="80">
        <v>2014</v>
      </c>
      <c r="F418" s="80" t="s">
        <v>90</v>
      </c>
      <c r="G418" s="80" t="s">
        <v>2100</v>
      </c>
      <c r="H418" s="80" t="s">
        <v>2101</v>
      </c>
      <c r="I418" s="177"/>
      <c r="J418" s="81">
        <v>88.700881720605523</v>
      </c>
      <c r="K418" s="81">
        <v>3.5598815692147676</v>
      </c>
      <c r="L418" s="81">
        <v>0.53877703372945418</v>
      </c>
      <c r="M418" s="81">
        <v>105.93576077094302</v>
      </c>
      <c r="N418" s="81">
        <v>136.68395490835073</v>
      </c>
      <c r="O418" s="81">
        <v>90.079366978337575</v>
      </c>
      <c r="P418" s="81">
        <v>42.847136890597874</v>
      </c>
      <c r="Q418" s="81">
        <v>7.5124535129543109</v>
      </c>
      <c r="R418" s="81">
        <v>0</v>
      </c>
      <c r="S418" s="81">
        <v>7.4018527575359991</v>
      </c>
      <c r="T418" s="82"/>
      <c r="U418" s="81">
        <v>12448627</v>
      </c>
      <c r="V418" s="81">
        <v>1553</v>
      </c>
      <c r="W418" s="81">
        <v>12</v>
      </c>
      <c r="X418" s="81">
        <v>23502</v>
      </c>
      <c r="Y418" s="81">
        <v>43504</v>
      </c>
      <c r="Z418" s="81">
        <v>51836</v>
      </c>
      <c r="AA418" s="81">
        <v>8533</v>
      </c>
      <c r="AB418" s="81">
        <v>101219</v>
      </c>
      <c r="AC418" s="81">
        <v>0</v>
      </c>
      <c r="AD418" s="81">
        <v>7.4018527575359991</v>
      </c>
      <c r="AE418" s="82"/>
      <c r="AF418" s="81">
        <v>98647384.911006704</v>
      </c>
      <c r="AG418" s="81">
        <v>3173229.6733910292</v>
      </c>
      <c r="AH418" s="81">
        <v>136908.30860308031</v>
      </c>
      <c r="AI418" s="81">
        <v>151841363.26600042</v>
      </c>
      <c r="AJ418" s="81">
        <v>193555070.66926643</v>
      </c>
      <c r="AK418" s="81">
        <v>0</v>
      </c>
      <c r="AL418" s="81">
        <v>0</v>
      </c>
      <c r="AM418" s="81">
        <v>13895856.162724202</v>
      </c>
      <c r="AN418" s="81">
        <v>0</v>
      </c>
      <c r="AO418" s="81">
        <v>0</v>
      </c>
      <c r="AP418" s="82"/>
      <c r="AQ418" s="81">
        <v>1940</v>
      </c>
      <c r="AR418" s="81">
        <v>143</v>
      </c>
      <c r="AS418" s="81">
        <v>0</v>
      </c>
      <c r="AT418" s="81">
        <v>0</v>
      </c>
      <c r="AU418" s="81">
        <v>0</v>
      </c>
      <c r="AV418" s="81">
        <v>0</v>
      </c>
      <c r="AW418" s="81" t="s">
        <v>564</v>
      </c>
      <c r="AX418" s="82"/>
      <c r="AY418" s="81">
        <v>7274.1</v>
      </c>
      <c r="AZ418" s="81">
        <v>4199.4000000000005</v>
      </c>
      <c r="BA418" s="81">
        <v>0</v>
      </c>
      <c r="BB418" s="81">
        <v>0</v>
      </c>
      <c r="BC418" s="81">
        <v>0</v>
      </c>
      <c r="BD418" s="81">
        <v>0</v>
      </c>
      <c r="BE418" s="81" t="s">
        <v>564</v>
      </c>
      <c r="BF418" s="82"/>
      <c r="BG418" s="81">
        <v>0</v>
      </c>
      <c r="BH418" s="81">
        <v>0</v>
      </c>
      <c r="BI418" s="81">
        <v>73.194999999999993</v>
      </c>
      <c r="BJ418" s="81">
        <v>0</v>
      </c>
      <c r="BK418" s="81">
        <v>16.64</v>
      </c>
      <c r="BL418" s="81">
        <v>0</v>
      </c>
      <c r="BM418" s="82"/>
      <c r="BN418" s="81">
        <v>0</v>
      </c>
      <c r="BO418" s="81">
        <v>0</v>
      </c>
      <c r="BP418" s="81">
        <v>3</v>
      </c>
      <c r="BQ418" s="81">
        <v>0</v>
      </c>
      <c r="BR418" s="81">
        <v>3</v>
      </c>
      <c r="BS418" s="81">
        <v>0</v>
      </c>
      <c r="BT418"/>
      <c r="BU418" s="80">
        <v>84.311000000000007</v>
      </c>
      <c r="BV418" s="80">
        <v>5.524</v>
      </c>
      <c r="BW418" s="80">
        <v>0</v>
      </c>
      <c r="BX418" s="80">
        <v>0</v>
      </c>
      <c r="BY418" s="80">
        <v>0</v>
      </c>
      <c r="BZ418" s="80">
        <v>0</v>
      </c>
      <c r="CA418" s="80">
        <v>0</v>
      </c>
      <c r="CB418" s="80">
        <v>0</v>
      </c>
      <c r="CC418" s="80">
        <v>0</v>
      </c>
    </row>
    <row r="419" spans="1:81">
      <c r="A419" s="80" t="s">
        <v>2112</v>
      </c>
      <c r="B419" s="80">
        <v>369</v>
      </c>
      <c r="C419" s="80">
        <v>12</v>
      </c>
      <c r="D419" s="80">
        <v>22</v>
      </c>
      <c r="E419" s="80">
        <v>2015</v>
      </c>
      <c r="F419" s="80" t="s">
        <v>91</v>
      </c>
      <c r="G419" s="80" t="s">
        <v>2100</v>
      </c>
      <c r="H419" s="80" t="s">
        <v>2101</v>
      </c>
      <c r="I419" s="177"/>
      <c r="J419" s="81">
        <v>98.17673703337158</v>
      </c>
      <c r="K419" s="81">
        <v>3.4001426833863113</v>
      </c>
      <c r="L419" s="81">
        <v>0.59402141687091403</v>
      </c>
      <c r="M419" s="81">
        <v>111.01121543149952</v>
      </c>
      <c r="N419" s="81">
        <v>137.0267787404506</v>
      </c>
      <c r="O419" s="81">
        <v>88.479643024051555</v>
      </c>
      <c r="P419" s="81">
        <v>42.775318523498143</v>
      </c>
      <c r="Q419" s="81">
        <v>7.3680513116960284</v>
      </c>
      <c r="R419" s="81">
        <v>0</v>
      </c>
      <c r="S419" s="81">
        <v>6.4788564405600013</v>
      </c>
      <c r="T419" s="82"/>
      <c r="U419" s="81">
        <v>14796491</v>
      </c>
      <c r="V419" s="81">
        <v>1553</v>
      </c>
      <c r="W419" s="81">
        <v>12</v>
      </c>
      <c r="X419" s="81">
        <v>23502</v>
      </c>
      <c r="Y419" s="81">
        <v>44031</v>
      </c>
      <c r="Z419" s="81">
        <v>51406</v>
      </c>
      <c r="AA419" s="81">
        <v>8512</v>
      </c>
      <c r="AB419" s="81">
        <v>101408</v>
      </c>
      <c r="AC419" s="81">
        <v>0</v>
      </c>
      <c r="AD419" s="81">
        <v>6.4788564405600013</v>
      </c>
      <c r="AE419" s="82"/>
      <c r="AF419" s="81">
        <v>112051915.39227135</v>
      </c>
      <c r="AG419" s="81">
        <v>2808028.7182508009</v>
      </c>
      <c r="AH419" s="81">
        <v>125117.88213279803</v>
      </c>
      <c r="AI419" s="81">
        <v>166193432.4409034</v>
      </c>
      <c r="AJ419" s="81">
        <v>203382150.57330453</v>
      </c>
      <c r="AK419" s="81">
        <v>0</v>
      </c>
      <c r="AL419" s="81">
        <v>0</v>
      </c>
      <c r="AM419" s="81">
        <v>13897541.009439245</v>
      </c>
      <c r="AN419" s="81">
        <v>0</v>
      </c>
      <c r="AO419" s="81">
        <v>0</v>
      </c>
      <c r="AP419" s="82"/>
      <c r="AQ419" s="81">
        <v>2162</v>
      </c>
      <c r="AR419" s="81">
        <v>214</v>
      </c>
      <c r="AS419" s="81">
        <v>0</v>
      </c>
      <c r="AT419" s="81">
        <v>0</v>
      </c>
      <c r="AU419" s="81">
        <v>0</v>
      </c>
      <c r="AV419" s="81">
        <v>0</v>
      </c>
      <c r="AW419" s="81" t="s">
        <v>564</v>
      </c>
      <c r="AX419" s="82"/>
      <c r="AY419" s="81">
        <v>8220.2000000000007</v>
      </c>
      <c r="AZ419" s="81">
        <v>5390.1</v>
      </c>
      <c r="BA419" s="81">
        <v>0</v>
      </c>
      <c r="BB419" s="81">
        <v>0</v>
      </c>
      <c r="BC419" s="81">
        <v>0</v>
      </c>
      <c r="BD419" s="81">
        <v>0</v>
      </c>
      <c r="BE419" s="81" t="s">
        <v>564</v>
      </c>
      <c r="BF419" s="82"/>
      <c r="BG419" s="81">
        <v>0</v>
      </c>
      <c r="BH419" s="81">
        <v>0</v>
      </c>
      <c r="BI419" s="81">
        <v>67.123999999999995</v>
      </c>
      <c r="BJ419" s="81">
        <v>0</v>
      </c>
      <c r="BK419" s="81">
        <v>15.185</v>
      </c>
      <c r="BL419" s="81">
        <v>0</v>
      </c>
      <c r="BM419" s="82"/>
      <c r="BN419" s="81">
        <v>0</v>
      </c>
      <c r="BO419" s="81">
        <v>0</v>
      </c>
      <c r="BP419" s="81">
        <v>3</v>
      </c>
      <c r="BQ419" s="81">
        <v>0</v>
      </c>
      <c r="BR419" s="81">
        <v>3</v>
      </c>
      <c r="BS419" s="81">
        <v>0</v>
      </c>
      <c r="BT419"/>
      <c r="BU419" s="80">
        <v>78.113</v>
      </c>
      <c r="BV419" s="80">
        <v>4.1959999999999997</v>
      </c>
      <c r="BW419" s="80">
        <v>0</v>
      </c>
      <c r="BX419" s="80">
        <v>0</v>
      </c>
      <c r="BY419" s="80">
        <v>0</v>
      </c>
      <c r="BZ419" s="80">
        <v>0</v>
      </c>
      <c r="CA419" s="80">
        <v>0</v>
      </c>
      <c r="CB419" s="80">
        <v>0</v>
      </c>
      <c r="CC419" s="80">
        <v>0</v>
      </c>
    </row>
    <row r="420" spans="1:81">
      <c r="A420" s="80" t="s">
        <v>2113</v>
      </c>
      <c r="B420" s="80">
        <v>370</v>
      </c>
      <c r="C420" s="80">
        <v>13</v>
      </c>
      <c r="D420" s="80">
        <v>22</v>
      </c>
      <c r="E420" s="80">
        <v>2016</v>
      </c>
      <c r="F420" s="80" t="s">
        <v>92</v>
      </c>
      <c r="G420" s="80" t="s">
        <v>2100</v>
      </c>
      <c r="H420" s="80" t="s">
        <v>2101</v>
      </c>
      <c r="I420" s="177"/>
      <c r="J420" s="81">
        <v>86.984472834270449</v>
      </c>
      <c r="K420" s="81">
        <v>3.3960294370494912</v>
      </c>
      <c r="L420" s="81">
        <v>0.69599739179901576</v>
      </c>
      <c r="M420" s="81">
        <v>97.153094767833366</v>
      </c>
      <c r="N420" s="81">
        <v>121.9776837795263</v>
      </c>
      <c r="O420" s="81">
        <v>87.712947985578751</v>
      </c>
      <c r="P420" s="81">
        <v>41.284560273713929</v>
      </c>
      <c r="Q420" s="81">
        <v>7.1723292681608752</v>
      </c>
      <c r="R420" s="81">
        <v>0</v>
      </c>
      <c r="S420" s="81">
        <v>6.2814711857800001</v>
      </c>
      <c r="T420" s="82"/>
      <c r="U420" s="81">
        <v>13705733</v>
      </c>
      <c r="V420" s="81">
        <v>1553</v>
      </c>
      <c r="W420" s="81">
        <v>12</v>
      </c>
      <c r="X420" s="81">
        <v>23502</v>
      </c>
      <c r="Y420" s="81">
        <v>44561</v>
      </c>
      <c r="Z420" s="81">
        <v>51587</v>
      </c>
      <c r="AA420" s="81">
        <v>8497</v>
      </c>
      <c r="AB420" s="81">
        <v>101545</v>
      </c>
      <c r="AC420" s="81">
        <v>0</v>
      </c>
      <c r="AD420" s="81">
        <v>6.2814711857800001</v>
      </c>
      <c r="AE420" s="82"/>
      <c r="AF420" s="81">
        <v>101163147.6105749</v>
      </c>
      <c r="AG420" s="81">
        <v>2699452.5224318812</v>
      </c>
      <c r="AH420" s="81">
        <v>108939.07479818611</v>
      </c>
      <c r="AI420" s="81">
        <v>155232027.84232771</v>
      </c>
      <c r="AJ420" s="81">
        <v>175321522.05201089</v>
      </c>
      <c r="AK420" s="81">
        <v>0</v>
      </c>
      <c r="AL420" s="81">
        <v>0</v>
      </c>
      <c r="AM420" s="81">
        <v>13927127.89704239</v>
      </c>
      <c r="AN420" s="81">
        <v>0</v>
      </c>
      <c r="AO420" s="81">
        <v>0</v>
      </c>
      <c r="AP420" s="82"/>
      <c r="AQ420" s="81">
        <v>2352</v>
      </c>
      <c r="AR420" s="81">
        <v>255</v>
      </c>
      <c r="AS420" s="81">
        <v>0</v>
      </c>
      <c r="AT420" s="81">
        <v>0</v>
      </c>
      <c r="AU420" s="81">
        <v>0</v>
      </c>
      <c r="AV420" s="81">
        <v>0</v>
      </c>
      <c r="AW420" s="81" t="s">
        <v>564</v>
      </c>
      <c r="AX420" s="82"/>
      <c r="AY420" s="81">
        <v>9115.6</v>
      </c>
      <c r="AZ420" s="81">
        <v>6128.5</v>
      </c>
      <c r="BA420" s="81">
        <v>0</v>
      </c>
      <c r="BB420" s="81">
        <v>0</v>
      </c>
      <c r="BC420" s="81">
        <v>0</v>
      </c>
      <c r="BD420" s="81">
        <v>0</v>
      </c>
      <c r="BE420" s="81" t="s">
        <v>564</v>
      </c>
      <c r="BF420" s="82"/>
      <c r="BG420" s="81">
        <v>0</v>
      </c>
      <c r="BH420" s="81">
        <v>0</v>
      </c>
      <c r="BI420" s="81">
        <v>64.521000000000001</v>
      </c>
      <c r="BJ420" s="81">
        <v>0</v>
      </c>
      <c r="BK420" s="81">
        <v>16.350999999999999</v>
      </c>
      <c r="BL420" s="81">
        <v>0</v>
      </c>
      <c r="BM420" s="82"/>
      <c r="BN420" s="81">
        <v>0</v>
      </c>
      <c r="BO420" s="81">
        <v>0</v>
      </c>
      <c r="BP420" s="81">
        <v>3</v>
      </c>
      <c r="BQ420" s="81">
        <v>0</v>
      </c>
      <c r="BR420" s="81">
        <v>3</v>
      </c>
      <c r="BS420" s="81">
        <v>0</v>
      </c>
      <c r="BT420"/>
      <c r="BU420" s="80">
        <v>75.69</v>
      </c>
      <c r="BV420" s="80">
        <v>5.1820000000000004</v>
      </c>
      <c r="BW420" s="80">
        <v>0</v>
      </c>
      <c r="BX420" s="80">
        <v>0</v>
      </c>
      <c r="BY420" s="80">
        <v>0</v>
      </c>
      <c r="BZ420" s="80">
        <v>0</v>
      </c>
      <c r="CA420" s="80">
        <v>0</v>
      </c>
      <c r="CB420" s="80">
        <v>0</v>
      </c>
      <c r="CC420" s="80">
        <v>0</v>
      </c>
    </row>
    <row r="421" spans="1:81">
      <c r="A421" s="80" t="s">
        <v>2114</v>
      </c>
      <c r="B421" s="80">
        <v>371</v>
      </c>
      <c r="C421" s="80">
        <v>14</v>
      </c>
      <c r="D421" s="80">
        <v>22</v>
      </c>
      <c r="E421" s="80">
        <v>2017</v>
      </c>
      <c r="F421" s="80" t="s">
        <v>71</v>
      </c>
      <c r="G421" s="80" t="s">
        <v>2100</v>
      </c>
      <c r="H421" s="80" t="s">
        <v>2101</v>
      </c>
      <c r="I421" s="177"/>
      <c r="J421" s="81">
        <v>90.154647626943898</v>
      </c>
      <c r="K421" s="81">
        <v>3.5374976083005394</v>
      </c>
      <c r="L421" s="81">
        <v>0.60890270405721747</v>
      </c>
      <c r="M421" s="81">
        <v>93.708423052946131</v>
      </c>
      <c r="N421" s="81">
        <v>134.25184527467312</v>
      </c>
      <c r="O421" s="81">
        <v>86.607828335362598</v>
      </c>
      <c r="P421" s="81">
        <v>41.578250848107125</v>
      </c>
      <c r="Q421" s="81">
        <v>6.9232279852374425</v>
      </c>
      <c r="R421" s="81">
        <v>0</v>
      </c>
      <c r="S421" s="81">
        <v>7.7248402690999987</v>
      </c>
      <c r="T421" s="82"/>
      <c r="U421" s="81">
        <v>15440824</v>
      </c>
      <c r="V421" s="81">
        <v>1553</v>
      </c>
      <c r="W421" s="81">
        <v>12</v>
      </c>
      <c r="X421" s="81">
        <v>23502</v>
      </c>
      <c r="Y421" s="81">
        <v>45326</v>
      </c>
      <c r="Z421" s="81">
        <v>51782</v>
      </c>
      <c r="AA421" s="81">
        <v>8612</v>
      </c>
      <c r="AB421" s="81">
        <v>101364</v>
      </c>
      <c r="AC421" s="81">
        <v>0</v>
      </c>
      <c r="AD421" s="81">
        <v>7.7248402690999987</v>
      </c>
      <c r="AE421" s="82"/>
      <c r="AF421" s="81">
        <v>107414862.3922092</v>
      </c>
      <c r="AG421" s="81">
        <v>2800975.51230156</v>
      </c>
      <c r="AH421" s="81">
        <v>130208.33567871081</v>
      </c>
      <c r="AI421" s="81">
        <v>155594562.51260361</v>
      </c>
      <c r="AJ421" s="81">
        <v>197086415.20800459</v>
      </c>
      <c r="AK421" s="81">
        <v>0</v>
      </c>
      <c r="AL421" s="81">
        <v>0</v>
      </c>
      <c r="AM421" s="81">
        <v>13924056.644830201</v>
      </c>
      <c r="AN421" s="81">
        <v>0</v>
      </c>
      <c r="AO421" s="81">
        <v>0</v>
      </c>
      <c r="AP421" s="82"/>
      <c r="AQ421" s="81">
        <v>2506</v>
      </c>
      <c r="AR421" s="81">
        <v>278</v>
      </c>
      <c r="AS421" s="81">
        <v>0</v>
      </c>
      <c r="AT421" s="81">
        <v>0</v>
      </c>
      <c r="AU421" s="81">
        <v>0</v>
      </c>
      <c r="AV421" s="81">
        <v>0</v>
      </c>
      <c r="AW421" s="81" t="s">
        <v>564</v>
      </c>
      <c r="AX421" s="82"/>
      <c r="AY421" s="81">
        <v>9822.6999999999989</v>
      </c>
      <c r="AZ421" s="81">
        <v>6445.2</v>
      </c>
      <c r="BA421" s="81">
        <v>0</v>
      </c>
      <c r="BB421" s="81">
        <v>0</v>
      </c>
      <c r="BC421" s="81">
        <v>0</v>
      </c>
      <c r="BD421" s="81">
        <v>0</v>
      </c>
      <c r="BE421" s="81" t="s">
        <v>564</v>
      </c>
      <c r="BF421" s="82"/>
      <c r="BG421" s="81">
        <v>0</v>
      </c>
      <c r="BH421" s="81">
        <v>0</v>
      </c>
      <c r="BI421" s="81">
        <v>61.307000000000002</v>
      </c>
      <c r="BJ421" s="81">
        <v>0</v>
      </c>
      <c r="BK421" s="81">
        <v>16.887</v>
      </c>
      <c r="BL421" s="81">
        <v>0</v>
      </c>
      <c r="BM421" s="82"/>
      <c r="BN421" s="81">
        <v>0</v>
      </c>
      <c r="BO421" s="81">
        <v>0</v>
      </c>
      <c r="BP421" s="81">
        <v>3</v>
      </c>
      <c r="BQ421" s="81">
        <v>0</v>
      </c>
      <c r="BR421" s="81">
        <v>3</v>
      </c>
      <c r="BS421" s="81">
        <v>0</v>
      </c>
      <c r="BT421"/>
      <c r="BU421" s="80">
        <v>72.325000000000003</v>
      </c>
      <c r="BV421" s="80">
        <v>5.8689999999999998</v>
      </c>
      <c r="BW421" s="80">
        <v>0</v>
      </c>
      <c r="BX421" s="80">
        <v>0</v>
      </c>
      <c r="BY421" s="80">
        <v>0</v>
      </c>
      <c r="BZ421" s="80">
        <v>0</v>
      </c>
      <c r="CA421" s="80">
        <v>0</v>
      </c>
      <c r="CB421" s="80">
        <v>0</v>
      </c>
      <c r="CC421" s="80">
        <v>0</v>
      </c>
    </row>
    <row r="422" spans="1:81">
      <c r="A422" s="80" t="s">
        <v>2115</v>
      </c>
      <c r="B422" s="80">
        <v>372</v>
      </c>
      <c r="C422" s="80">
        <v>15</v>
      </c>
      <c r="D422" s="80">
        <v>22</v>
      </c>
      <c r="E422" s="80">
        <v>2018</v>
      </c>
      <c r="F422" s="80" t="s">
        <v>93</v>
      </c>
      <c r="G422" s="80" t="s">
        <v>2100</v>
      </c>
      <c r="H422" s="80" t="s">
        <v>2101</v>
      </c>
      <c r="I422" s="177"/>
      <c r="J422" s="81">
        <v>80.042273278215717</v>
      </c>
      <c r="K422" s="81">
        <v>3.3261460653601089</v>
      </c>
      <c r="L422" s="81">
        <v>0.57043042168906688</v>
      </c>
      <c r="M422" s="81">
        <v>92.647054230555881</v>
      </c>
      <c r="N422" s="81">
        <v>127.76901250852654</v>
      </c>
      <c r="O422" s="81">
        <v>85.801217999718403</v>
      </c>
      <c r="P422" s="81">
        <v>40.705502094113825</v>
      </c>
      <c r="Q422" s="81">
        <v>6.4156598035918124</v>
      </c>
      <c r="R422" s="81">
        <v>0</v>
      </c>
      <c r="S422" s="81">
        <v>7.90841816982</v>
      </c>
      <c r="T422" s="82"/>
      <c r="U422" s="81">
        <v>14585782</v>
      </c>
      <c r="V422" s="81">
        <v>1553</v>
      </c>
      <c r="W422" s="81">
        <v>12</v>
      </c>
      <c r="X422" s="81">
        <v>23502</v>
      </c>
      <c r="Y422" s="81">
        <v>45781</v>
      </c>
      <c r="Z422" s="81">
        <v>52282</v>
      </c>
      <c r="AA422" s="81">
        <v>8516</v>
      </c>
      <c r="AB422" s="81">
        <v>101226</v>
      </c>
      <c r="AC422" s="81">
        <v>0</v>
      </c>
      <c r="AD422" s="81">
        <v>7.90841816982</v>
      </c>
      <c r="AE422" s="82"/>
      <c r="AF422" s="81">
        <v>97087865.057010055</v>
      </c>
      <c r="AG422" s="81">
        <v>2529447.8983800351</v>
      </c>
      <c r="AH422" s="81">
        <v>124274.2582323122</v>
      </c>
      <c r="AI422" s="81">
        <v>151623304.71951789</v>
      </c>
      <c r="AJ422" s="81">
        <v>197007266.2406503</v>
      </c>
      <c r="AK422" s="81">
        <v>0</v>
      </c>
      <c r="AL422" s="81">
        <v>0</v>
      </c>
      <c r="AM422" s="81">
        <v>13933871.332897371</v>
      </c>
      <c r="AN422" s="81">
        <v>0</v>
      </c>
      <c r="AO422" s="81">
        <v>0</v>
      </c>
      <c r="AP422" s="82"/>
      <c r="AQ422" s="81">
        <v>2647</v>
      </c>
      <c r="AR422" s="81">
        <v>315</v>
      </c>
      <c r="AS422" s="81">
        <v>0</v>
      </c>
      <c r="AT422" s="81">
        <v>0</v>
      </c>
      <c r="AU422" s="81">
        <v>0</v>
      </c>
      <c r="AV422" s="81">
        <v>0</v>
      </c>
      <c r="AW422" s="81" t="s">
        <v>564</v>
      </c>
      <c r="AX422" s="82"/>
      <c r="AY422" s="81">
        <v>10532.3</v>
      </c>
      <c r="AZ422" s="81">
        <v>7124.7</v>
      </c>
      <c r="BA422" s="81">
        <v>0</v>
      </c>
      <c r="BB422" s="81">
        <v>0</v>
      </c>
      <c r="BC422" s="81">
        <v>0</v>
      </c>
      <c r="BD422" s="81">
        <v>0</v>
      </c>
      <c r="BE422" s="81" t="s">
        <v>564</v>
      </c>
      <c r="BF422" s="82"/>
      <c r="BG422" s="81">
        <v>0</v>
      </c>
      <c r="BH422" s="81">
        <v>0</v>
      </c>
      <c r="BI422" s="81">
        <v>58.024000000000001</v>
      </c>
      <c r="BJ422" s="81">
        <v>0</v>
      </c>
      <c r="BK422" s="81">
        <v>16.001000000000001</v>
      </c>
      <c r="BL422" s="81">
        <v>0</v>
      </c>
      <c r="BM422" s="82"/>
      <c r="BN422" s="81">
        <v>0</v>
      </c>
      <c r="BO422" s="81">
        <v>0</v>
      </c>
      <c r="BP422" s="81">
        <v>3</v>
      </c>
      <c r="BQ422" s="81">
        <v>0</v>
      </c>
      <c r="BR422" s="81">
        <v>3</v>
      </c>
      <c r="BS422" s="81">
        <v>0</v>
      </c>
      <c r="BT422"/>
      <c r="BU422" s="80">
        <v>68.144999999999996</v>
      </c>
      <c r="BV422" s="80">
        <v>5.88</v>
      </c>
      <c r="BW422" s="80">
        <v>0</v>
      </c>
      <c r="BX422" s="80">
        <v>0</v>
      </c>
      <c r="BY422" s="80">
        <v>0</v>
      </c>
      <c r="BZ422" s="80">
        <v>0</v>
      </c>
      <c r="CA422" s="80">
        <v>0</v>
      </c>
      <c r="CB422" s="80">
        <v>0</v>
      </c>
      <c r="CC422" s="80">
        <v>0</v>
      </c>
    </row>
    <row r="423" spans="1:81">
      <c r="A423" s="80" t="s">
        <v>2116</v>
      </c>
      <c r="B423" s="80">
        <v>373</v>
      </c>
      <c r="C423" s="80">
        <v>16</v>
      </c>
      <c r="D423" s="80">
        <v>22</v>
      </c>
      <c r="E423" s="80">
        <v>2019</v>
      </c>
      <c r="F423" s="80" t="s">
        <v>73</v>
      </c>
      <c r="G423" s="80" t="s">
        <v>2100</v>
      </c>
      <c r="H423" s="80" t="s">
        <v>2101</v>
      </c>
      <c r="I423" s="177"/>
      <c r="J423" s="81">
        <v>79.20994446023991</v>
      </c>
      <c r="K423" s="81">
        <v>2.9364425029211878</v>
      </c>
      <c r="L423" s="81">
        <v>0.57523233855099132</v>
      </c>
      <c r="M423" s="81">
        <v>87.723142978893748</v>
      </c>
      <c r="N423" s="81">
        <v>112.39345224918877</v>
      </c>
      <c r="O423" s="81">
        <v>83.123489133860943</v>
      </c>
      <c r="P423" s="81">
        <v>41.176199328674144</v>
      </c>
      <c r="Q423" s="81">
        <v>6.2341922105378975</v>
      </c>
      <c r="R423" s="81">
        <v>0</v>
      </c>
      <c r="S423" s="81">
        <v>9.3055704112799997</v>
      </c>
      <c r="T423" s="82"/>
      <c r="U423" s="81">
        <v>15085318</v>
      </c>
      <c r="V423" s="81">
        <v>1553</v>
      </c>
      <c r="W423" s="81">
        <v>12</v>
      </c>
      <c r="X423" s="81">
        <v>23502</v>
      </c>
      <c r="Y423" s="81">
        <v>46325</v>
      </c>
      <c r="Z423" s="81">
        <v>52041</v>
      </c>
      <c r="AA423" s="81">
        <v>8550</v>
      </c>
      <c r="AB423" s="81">
        <v>101026</v>
      </c>
      <c r="AC423" s="81">
        <v>0</v>
      </c>
      <c r="AD423" s="81">
        <v>9.3055704112799997</v>
      </c>
      <c r="AE423" s="82"/>
      <c r="AF423" s="81">
        <v>98218006.860818028</v>
      </c>
      <c r="AG423" s="81">
        <v>2362077.038298144</v>
      </c>
      <c r="AH423" s="81">
        <v>131769.44842914911</v>
      </c>
      <c r="AI423" s="81">
        <v>149552954.53493169</v>
      </c>
      <c r="AJ423" s="81">
        <v>174089971.05846062</v>
      </c>
      <c r="AK423" s="81">
        <v>0</v>
      </c>
      <c r="AL423" s="81">
        <v>0</v>
      </c>
      <c r="AM423" s="81">
        <v>13758980.676679181</v>
      </c>
      <c r="AN423" s="81">
        <v>0</v>
      </c>
      <c r="AO423" s="81">
        <v>0</v>
      </c>
      <c r="AP423" s="82"/>
      <c r="AQ423" s="81">
        <v>2776</v>
      </c>
      <c r="AR423" s="81">
        <v>351</v>
      </c>
      <c r="AS423" s="81">
        <v>0</v>
      </c>
      <c r="AT423" s="81">
        <v>0</v>
      </c>
      <c r="AU423" s="81">
        <v>0</v>
      </c>
      <c r="AV423" s="81">
        <v>0</v>
      </c>
      <c r="AW423" s="81" t="s">
        <v>564</v>
      </c>
      <c r="AX423" s="82"/>
      <c r="AY423" s="81">
        <v>11154.699999999981</v>
      </c>
      <c r="AZ423" s="81">
        <v>8702.5999999999931</v>
      </c>
      <c r="BA423" s="81">
        <v>0</v>
      </c>
      <c r="BB423" s="81">
        <v>0</v>
      </c>
      <c r="BC423" s="81">
        <v>0</v>
      </c>
      <c r="BD423" s="81">
        <v>0</v>
      </c>
      <c r="BE423" s="81" t="s">
        <v>564</v>
      </c>
      <c r="BF423" s="82"/>
      <c r="BG423" s="81">
        <v>0</v>
      </c>
      <c r="BH423" s="81">
        <v>0</v>
      </c>
      <c r="BI423" s="81">
        <v>55.052999999999997</v>
      </c>
      <c r="BJ423" s="81">
        <v>0</v>
      </c>
      <c r="BK423" s="81">
        <v>16.091000000000001</v>
      </c>
      <c r="BL423" s="81">
        <v>0</v>
      </c>
      <c r="BM423" s="82"/>
      <c r="BN423" s="81">
        <v>0</v>
      </c>
      <c r="BO423" s="81">
        <v>0</v>
      </c>
      <c r="BP423" s="81">
        <v>3</v>
      </c>
      <c r="BQ423" s="81">
        <v>0</v>
      </c>
      <c r="BR423" s="81">
        <v>3</v>
      </c>
      <c r="BS423" s="81">
        <v>0</v>
      </c>
      <c r="BT423"/>
      <c r="BU423" s="80">
        <v>64.828999999999994</v>
      </c>
      <c r="BV423" s="80">
        <v>6.3150000000000004</v>
      </c>
      <c r="BW423" s="80">
        <v>0</v>
      </c>
      <c r="BX423" s="80">
        <v>0</v>
      </c>
      <c r="BY423" s="80">
        <v>0</v>
      </c>
      <c r="BZ423" s="80">
        <v>0</v>
      </c>
      <c r="CA423" s="80">
        <v>0</v>
      </c>
      <c r="CB423" s="80">
        <v>0</v>
      </c>
      <c r="CC423" s="80">
        <v>0</v>
      </c>
    </row>
    <row r="424" spans="1:81">
      <c r="A424" s="80" t="s">
        <v>2117</v>
      </c>
      <c r="B424" s="80">
        <v>374</v>
      </c>
      <c r="C424" s="80">
        <v>17</v>
      </c>
      <c r="D424" s="80">
        <v>22</v>
      </c>
      <c r="E424" s="80">
        <v>2020</v>
      </c>
      <c r="F424" s="80" t="s">
        <v>218</v>
      </c>
      <c r="G424" s="80" t="s">
        <v>2100</v>
      </c>
      <c r="H424" s="80" t="s">
        <v>2101</v>
      </c>
      <c r="I424" s="177"/>
      <c r="J424" s="81">
        <v>82.283833700258683</v>
      </c>
      <c r="K424" s="81">
        <v>3.2866231822687193</v>
      </c>
      <c r="L424" s="81">
        <v>0.47035833696349949</v>
      </c>
      <c r="M424" s="81">
        <v>79.481494621581405</v>
      </c>
      <c r="N424" s="81">
        <v>118.07878959672183</v>
      </c>
      <c r="O424" s="81">
        <v>73.198788559286896</v>
      </c>
      <c r="P424" s="81">
        <v>38.745234464258367</v>
      </c>
      <c r="Q424" s="81">
        <v>5.9324025659037503</v>
      </c>
      <c r="R424" s="81">
        <v>0</v>
      </c>
      <c r="S424" s="81">
        <v>7.5832158008000006</v>
      </c>
      <c r="T424" s="82"/>
      <c r="U424" s="81">
        <v>14731345</v>
      </c>
      <c r="V424" s="81">
        <v>1587</v>
      </c>
      <c r="W424" s="81">
        <v>10</v>
      </c>
      <c r="X424" s="81">
        <v>23502</v>
      </c>
      <c r="Y424" s="81">
        <v>46735</v>
      </c>
      <c r="Z424" s="81">
        <v>52306</v>
      </c>
      <c r="AA424" s="81">
        <v>8741</v>
      </c>
      <c r="AB424" s="81">
        <v>100612</v>
      </c>
      <c r="AC424" s="81">
        <v>0</v>
      </c>
      <c r="AD424" s="81">
        <v>7.5832158008000006</v>
      </c>
      <c r="AE424" s="82"/>
      <c r="AF424" s="81">
        <v>103244110.9790618</v>
      </c>
      <c r="AG424" s="81">
        <v>2506645.3927812171</v>
      </c>
      <c r="AH424" s="81">
        <v>110923.88250319262</v>
      </c>
      <c r="AI424" s="81">
        <v>135705380.43083626</v>
      </c>
      <c r="AJ424" s="81">
        <v>189552606.86523339</v>
      </c>
      <c r="AK424" s="81"/>
      <c r="AL424" s="81"/>
      <c r="AM424" s="81">
        <v>13130983.822634479</v>
      </c>
      <c r="AN424" s="81"/>
      <c r="AO424" s="81"/>
      <c r="AP424" s="82"/>
      <c r="AQ424" s="81">
        <v>2865</v>
      </c>
      <c r="AR424" s="81">
        <v>352</v>
      </c>
      <c r="AS424" s="81">
        <v>0</v>
      </c>
      <c r="AT424" s="81">
        <v>0</v>
      </c>
      <c r="AU424" s="81">
        <v>0</v>
      </c>
      <c r="AV424" s="81">
        <v>0</v>
      </c>
      <c r="AW424" s="81">
        <v>0</v>
      </c>
      <c r="AX424" s="82"/>
      <c r="AY424" s="81">
        <v>11613.29999999997</v>
      </c>
      <c r="AZ424" s="81">
        <v>10692.599999999989</v>
      </c>
      <c r="BA424" s="81">
        <v>0</v>
      </c>
      <c r="BB424" s="81">
        <v>0</v>
      </c>
      <c r="BC424" s="81">
        <v>0</v>
      </c>
      <c r="BD424" s="81">
        <v>0</v>
      </c>
      <c r="BE424" s="81">
        <v>0</v>
      </c>
      <c r="BF424" s="82"/>
      <c r="BG424" s="81">
        <v>0</v>
      </c>
      <c r="BH424" s="81">
        <v>0</v>
      </c>
      <c r="BI424" s="81">
        <v>51.222999999999999</v>
      </c>
      <c r="BJ424" s="81">
        <v>0</v>
      </c>
      <c r="BK424" s="81">
        <v>14.805</v>
      </c>
      <c r="BL424" s="81">
        <v>0</v>
      </c>
      <c r="BM424" s="82"/>
      <c r="BN424" s="81">
        <v>0</v>
      </c>
      <c r="BO424" s="81">
        <v>0</v>
      </c>
      <c r="BP424" s="81">
        <v>3</v>
      </c>
      <c r="BQ424" s="81">
        <v>0</v>
      </c>
      <c r="BR424" s="81">
        <v>3</v>
      </c>
      <c r="BS424" s="81">
        <v>0</v>
      </c>
      <c r="BT424"/>
      <c r="BU424" s="80">
        <v>59.99</v>
      </c>
      <c r="BV424" s="80">
        <v>6.0380000000000003</v>
      </c>
      <c r="BW424" s="80">
        <v>0</v>
      </c>
      <c r="BX424" s="80">
        <v>0</v>
      </c>
      <c r="BY424" s="80">
        <v>0</v>
      </c>
      <c r="BZ424" s="80">
        <v>0</v>
      </c>
      <c r="CA424" s="80">
        <v>0</v>
      </c>
      <c r="CB424" s="80">
        <v>0</v>
      </c>
      <c r="CC424" s="80">
        <v>0</v>
      </c>
    </row>
    <row r="425" spans="1:81">
      <c r="A425" s="80" t="s">
        <v>2118</v>
      </c>
      <c r="B425" s="80">
        <v>374</v>
      </c>
      <c r="C425" s="80">
        <v>18</v>
      </c>
      <c r="D425" s="80">
        <v>22</v>
      </c>
      <c r="E425" s="80">
        <v>2021</v>
      </c>
      <c r="F425" s="80" t="s">
        <v>75</v>
      </c>
      <c r="G425" s="174" t="s">
        <v>2100</v>
      </c>
      <c r="H425" s="80" t="s">
        <v>2101</v>
      </c>
      <c r="I425" s="177"/>
      <c r="J425" s="81">
        <v>87.803996938172702</v>
      </c>
      <c r="K425" s="81">
        <v>3.6594610953996898</v>
      </c>
      <c r="L425" s="81">
        <v>0.43246587373562617</v>
      </c>
      <c r="M425" s="81">
        <v>89.612806944209197</v>
      </c>
      <c r="N425" s="81">
        <v>110.75003702736306</v>
      </c>
      <c r="O425" s="81">
        <v>71.070837013147511</v>
      </c>
      <c r="P425" s="81">
        <v>39.948570612639834</v>
      </c>
      <c r="Q425" s="81">
        <v>5.9666003255771924</v>
      </c>
      <c r="R425" s="81">
        <v>0</v>
      </c>
      <c r="S425" s="81">
        <v>7.5001005532000002</v>
      </c>
      <c r="T425" s="82"/>
      <c r="U425" s="81">
        <v>18160200</v>
      </c>
      <c r="V425" s="81">
        <v>1587</v>
      </c>
      <c r="W425" s="81">
        <v>10</v>
      </c>
      <c r="X425" s="81">
        <v>23502</v>
      </c>
      <c r="Y425" s="81">
        <v>46898</v>
      </c>
      <c r="Z425" s="81">
        <v>52293</v>
      </c>
      <c r="AA425" s="81">
        <v>8789</v>
      </c>
      <c r="AB425" s="81">
        <v>99992</v>
      </c>
      <c r="AC425" s="81">
        <v>0</v>
      </c>
      <c r="AD425" s="81">
        <v>7.5001005532000002</v>
      </c>
      <c r="AE425" s="82"/>
      <c r="AF425" s="81">
        <v>110965019.68237479</v>
      </c>
      <c r="AG425" s="81">
        <v>2821509.0952900085</v>
      </c>
      <c r="AH425" s="81">
        <v>97676.563174292358</v>
      </c>
      <c r="AI425" s="81">
        <v>151177517.28743422</v>
      </c>
      <c r="AJ425" s="81">
        <v>165660326.6296927</v>
      </c>
      <c r="AK425" s="81">
        <v>0</v>
      </c>
      <c r="AL425" s="81">
        <v>0</v>
      </c>
      <c r="AM425" s="81">
        <v>13125338.669677829</v>
      </c>
      <c r="AN425" s="81">
        <v>0</v>
      </c>
      <c r="AO425" s="81">
        <v>0</v>
      </c>
      <c r="AP425" s="82"/>
      <c r="AQ425" s="81">
        <v>2993</v>
      </c>
      <c r="AR425" s="81">
        <v>355</v>
      </c>
      <c r="AS425" s="81">
        <v>0</v>
      </c>
      <c r="AT425" s="81">
        <v>0</v>
      </c>
      <c r="AU425" s="81">
        <v>0</v>
      </c>
      <c r="AV425" s="81">
        <v>0</v>
      </c>
      <c r="AW425" s="81"/>
      <c r="AX425" s="82"/>
      <c r="AY425" s="81">
        <v>12357.399999999971</v>
      </c>
      <c r="AZ425" s="81">
        <v>10782.79999999999</v>
      </c>
      <c r="BA425" s="81">
        <v>0</v>
      </c>
      <c r="BB425" s="81">
        <v>0</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2119</v>
      </c>
      <c r="B426" s="80">
        <v>374</v>
      </c>
      <c r="C426" s="80">
        <v>19</v>
      </c>
      <c r="D426" s="80">
        <v>22</v>
      </c>
      <c r="E426" s="80">
        <v>2022</v>
      </c>
      <c r="F426" s="80" t="s">
        <v>568</v>
      </c>
      <c r="G426" s="174" t="s">
        <v>2100</v>
      </c>
      <c r="H426" s="80" t="s">
        <v>2101</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3148</v>
      </c>
      <c r="AR426" s="81">
        <v>357</v>
      </c>
      <c r="AS426" s="81">
        <v>0</v>
      </c>
      <c r="AT426" s="81">
        <v>0</v>
      </c>
      <c r="AU426" s="81">
        <v>0</v>
      </c>
      <c r="AV426" s="81">
        <v>0</v>
      </c>
      <c r="AW426" s="81"/>
      <c r="AX426" s="82"/>
      <c r="AY426" s="81">
        <v>13309.599999999946</v>
      </c>
      <c r="AZ426" s="81">
        <v>12564.599999999995</v>
      </c>
      <c r="BA426" s="81">
        <v>0</v>
      </c>
      <c r="BB426" s="81">
        <v>0</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2120</v>
      </c>
      <c r="B427" s="80">
        <v>426</v>
      </c>
      <c r="C427" s="80">
        <v>1</v>
      </c>
      <c r="D427" s="80">
        <v>26</v>
      </c>
      <c r="E427" s="80">
        <v>1990</v>
      </c>
      <c r="F427" s="80" t="s">
        <v>562</v>
      </c>
      <c r="G427" s="80" t="s">
        <v>2121</v>
      </c>
      <c r="H427" s="80" t="s">
        <v>2122</v>
      </c>
      <c r="I427" s="177"/>
      <c r="J427" s="81">
        <v>233.26867600552754</v>
      </c>
      <c r="K427" s="81">
        <v>8.0727567757407872</v>
      </c>
      <c r="L427" s="81">
        <v>0.34739869605462348</v>
      </c>
      <c r="M427" s="81">
        <v>47.70537228337885</v>
      </c>
      <c r="N427" s="81">
        <v>87.376138552789939</v>
      </c>
      <c r="O427" s="81">
        <v>78.541409085902231</v>
      </c>
      <c r="P427" s="81">
        <v>53.675471810793432</v>
      </c>
      <c r="Q427" s="81">
        <v>5.7793492178171535</v>
      </c>
      <c r="R427" s="81">
        <v>0</v>
      </c>
      <c r="S427" s="81">
        <v>6.275676644118624</v>
      </c>
      <c r="T427" s="82"/>
      <c r="U427" s="81">
        <v>19852760</v>
      </c>
      <c r="V427" s="81">
        <v>3021</v>
      </c>
      <c r="W427" s="81">
        <v>4</v>
      </c>
      <c r="X427" s="81">
        <v>18140</v>
      </c>
      <c r="Y427" s="81">
        <v>27989</v>
      </c>
      <c r="Z427" s="81">
        <v>32305</v>
      </c>
      <c r="AA427" s="81">
        <v>13033</v>
      </c>
      <c r="AB427" s="81">
        <v>93837</v>
      </c>
      <c r="AC427" s="81">
        <v>0</v>
      </c>
      <c r="AD427" s="81">
        <v>6.275676644118624</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2123</v>
      </c>
      <c r="B428" s="80">
        <v>427</v>
      </c>
      <c r="C428" s="80">
        <v>2</v>
      </c>
      <c r="D428" s="80">
        <v>26</v>
      </c>
      <c r="E428" s="80">
        <v>2005</v>
      </c>
      <c r="F428" s="80" t="s">
        <v>565</v>
      </c>
      <c r="G428" s="80" t="s">
        <v>2121</v>
      </c>
      <c r="H428" s="80" t="s">
        <v>2122</v>
      </c>
      <c r="I428" s="177"/>
      <c r="J428" s="81">
        <v>157.64619974860054</v>
      </c>
      <c r="K428" s="81">
        <v>5.259461816475091</v>
      </c>
      <c r="L428" s="81">
        <v>7.0353676275582355</v>
      </c>
      <c r="M428" s="81">
        <v>92.579594226755788</v>
      </c>
      <c r="N428" s="81">
        <v>129.56105065818792</v>
      </c>
      <c r="O428" s="81">
        <v>111.12767285631816</v>
      </c>
      <c r="P428" s="81">
        <v>42.959872349136347</v>
      </c>
      <c r="Q428" s="81">
        <v>5.8676787089875475</v>
      </c>
      <c r="R428" s="81">
        <v>0</v>
      </c>
      <c r="S428" s="81">
        <v>6.5524787415686934</v>
      </c>
      <c r="T428" s="82"/>
      <c r="U428" s="81">
        <v>16023961</v>
      </c>
      <c r="V428" s="81">
        <v>2295</v>
      </c>
      <c r="W428" s="81">
        <v>93</v>
      </c>
      <c r="X428" s="81">
        <v>18684</v>
      </c>
      <c r="Y428" s="81">
        <v>35241</v>
      </c>
      <c r="Z428" s="81">
        <v>52893</v>
      </c>
      <c r="AA428" s="81">
        <v>8543</v>
      </c>
      <c r="AB428" s="81">
        <v>99596</v>
      </c>
      <c r="AC428" s="81">
        <v>0</v>
      </c>
      <c r="AD428" s="81">
        <v>6.5524787415686934</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2124</v>
      </c>
      <c r="B429" s="80">
        <v>428</v>
      </c>
      <c r="C429" s="80">
        <v>3</v>
      </c>
      <c r="D429" s="80">
        <v>26</v>
      </c>
      <c r="E429" s="80">
        <v>2006</v>
      </c>
      <c r="F429" s="80" t="s">
        <v>566</v>
      </c>
      <c r="G429" s="80" t="s">
        <v>2121</v>
      </c>
      <c r="H429" s="80" t="s">
        <v>2122</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2125</v>
      </c>
      <c r="B430" s="80">
        <v>429</v>
      </c>
      <c r="C430" s="80">
        <v>4</v>
      </c>
      <c r="D430" s="80">
        <v>26</v>
      </c>
      <c r="E430" s="80">
        <v>2007</v>
      </c>
      <c r="F430" s="80" t="s">
        <v>567</v>
      </c>
      <c r="G430" s="80" t="s">
        <v>2121</v>
      </c>
      <c r="H430" s="80" t="s">
        <v>2122</v>
      </c>
      <c r="I430" s="177"/>
      <c r="J430" s="81">
        <v>150.10307508475637</v>
      </c>
      <c r="K430" s="81">
        <v>5.055036557806007</v>
      </c>
      <c r="L430" s="81">
        <v>0.35274262482321705</v>
      </c>
      <c r="M430" s="81">
        <v>101.36640338585632</v>
      </c>
      <c r="N430" s="81">
        <v>128.82886941554139</v>
      </c>
      <c r="O430" s="81">
        <v>107.89397906967345</v>
      </c>
      <c r="P430" s="81">
        <v>41.199253379008645</v>
      </c>
      <c r="Q430" s="81">
        <v>6.2154120997833724</v>
      </c>
      <c r="R430" s="81">
        <v>0</v>
      </c>
      <c r="S430" s="81">
        <v>7.6418794426297287</v>
      </c>
      <c r="T430" s="82"/>
      <c r="U430" s="81">
        <v>18207923</v>
      </c>
      <c r="V430" s="81">
        <v>2210</v>
      </c>
      <c r="W430" s="81">
        <v>4</v>
      </c>
      <c r="X430" s="81">
        <v>22391</v>
      </c>
      <c r="Y430" s="81">
        <v>36444</v>
      </c>
      <c r="Z430" s="81">
        <v>53385</v>
      </c>
      <c r="AA430" s="81">
        <v>8068</v>
      </c>
      <c r="AB430" s="81">
        <v>99919</v>
      </c>
      <c r="AC430" s="81">
        <v>0</v>
      </c>
      <c r="AD430" s="81">
        <v>7.6418794426297287</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2126</v>
      </c>
      <c r="B431" s="80">
        <v>430</v>
      </c>
      <c r="C431" s="80">
        <v>5</v>
      </c>
      <c r="D431" s="80">
        <v>26</v>
      </c>
      <c r="E431" s="80">
        <v>2008</v>
      </c>
      <c r="F431" s="80" t="s">
        <v>84</v>
      </c>
      <c r="G431" s="80" t="s">
        <v>2121</v>
      </c>
      <c r="H431" s="80" t="s">
        <v>2122</v>
      </c>
      <c r="I431" s="177"/>
      <c r="J431" s="81">
        <v>137.67301610337287</v>
      </c>
      <c r="K431" s="81">
        <v>3.7750208141517194</v>
      </c>
      <c r="L431" s="81">
        <v>0.3143330291311584</v>
      </c>
      <c r="M431" s="81">
        <v>101.07558883126377</v>
      </c>
      <c r="N431" s="81">
        <v>129.15548958662177</v>
      </c>
      <c r="O431" s="81">
        <v>104.85054090906026</v>
      </c>
      <c r="P431" s="81">
        <v>39.785318010060443</v>
      </c>
      <c r="Q431" s="81">
        <v>6.13353501162364</v>
      </c>
      <c r="R431" s="81">
        <v>0</v>
      </c>
      <c r="S431" s="81">
        <v>5.9972767698101315</v>
      </c>
      <c r="T431" s="82"/>
      <c r="U431" s="81">
        <v>17797382</v>
      </c>
      <c r="V431" s="81">
        <v>2210</v>
      </c>
      <c r="W431" s="81">
        <v>4</v>
      </c>
      <c r="X431" s="81">
        <v>22391</v>
      </c>
      <c r="Y431" s="81">
        <v>36941</v>
      </c>
      <c r="Z431" s="81">
        <v>53700</v>
      </c>
      <c r="AA431" s="81">
        <v>7800</v>
      </c>
      <c r="AB431" s="81">
        <v>100223</v>
      </c>
      <c r="AC431" s="81">
        <v>0</v>
      </c>
      <c r="AD431" s="81">
        <v>5.9972767698101315</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2127</v>
      </c>
      <c r="B432" s="80">
        <v>431</v>
      </c>
      <c r="C432" s="80">
        <v>6</v>
      </c>
      <c r="D432" s="80">
        <v>26</v>
      </c>
      <c r="E432" s="80">
        <v>2009</v>
      </c>
      <c r="F432" s="80" t="s">
        <v>85</v>
      </c>
      <c r="G432" s="80" t="s">
        <v>2121</v>
      </c>
      <c r="H432" s="80" t="s">
        <v>2122</v>
      </c>
      <c r="I432" s="177"/>
      <c r="J432" s="81">
        <v>116.1274685993242</v>
      </c>
      <c r="K432" s="81">
        <v>3.6498669678803299</v>
      </c>
      <c r="L432" s="81">
        <v>2.7288456551574796</v>
      </c>
      <c r="M432" s="81">
        <v>106.24339326187386</v>
      </c>
      <c r="N432" s="81">
        <v>125.91279057785471</v>
      </c>
      <c r="O432" s="81">
        <v>107.18374309561869</v>
      </c>
      <c r="P432" s="81">
        <v>37.765240732558567</v>
      </c>
      <c r="Q432" s="81">
        <v>5.8335528517045274</v>
      </c>
      <c r="R432" s="81">
        <v>0</v>
      </c>
      <c r="S432" s="81">
        <v>4.8640245076044488</v>
      </c>
      <c r="T432" s="82"/>
      <c r="U432" s="81">
        <v>11801853</v>
      </c>
      <c r="V432" s="81">
        <v>2245</v>
      </c>
      <c r="W432" s="81">
        <v>59</v>
      </c>
      <c r="X432" s="81">
        <v>24899</v>
      </c>
      <c r="Y432" s="81">
        <v>37205</v>
      </c>
      <c r="Z432" s="81">
        <v>54184</v>
      </c>
      <c r="AA432" s="81">
        <v>7601</v>
      </c>
      <c r="AB432" s="81">
        <v>100064</v>
      </c>
      <c r="AC432" s="81">
        <v>0</v>
      </c>
      <c r="AD432" s="81">
        <v>4.8640245076044488</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74.19</v>
      </c>
      <c r="BJ432" s="81">
        <v>0</v>
      </c>
      <c r="BK432" s="81">
        <v>12.89</v>
      </c>
      <c r="BL432" s="81">
        <v>0</v>
      </c>
      <c r="BM432" s="82"/>
      <c r="BN432" s="81">
        <v>0</v>
      </c>
      <c r="BO432" s="81">
        <v>0</v>
      </c>
      <c r="BP432" s="81">
        <v>5</v>
      </c>
      <c r="BQ432" s="81">
        <v>0</v>
      </c>
      <c r="BR432" s="81">
        <v>2</v>
      </c>
      <c r="BS432" s="81">
        <v>0</v>
      </c>
      <c r="BT432"/>
      <c r="BU432" s="80"/>
      <c r="BV432" s="80"/>
      <c r="BW432" s="80"/>
      <c r="BX432" s="80"/>
      <c r="BY432" s="80"/>
      <c r="BZ432" s="80"/>
      <c r="CA432" s="80"/>
      <c r="CB432" s="80"/>
      <c r="CC432" s="80"/>
    </row>
    <row r="433" spans="1:81">
      <c r="A433" s="80" t="s">
        <v>2128</v>
      </c>
      <c r="B433" s="80">
        <v>432</v>
      </c>
      <c r="C433" s="80">
        <v>7</v>
      </c>
      <c r="D433" s="80">
        <v>26</v>
      </c>
      <c r="E433" s="80">
        <v>2010</v>
      </c>
      <c r="F433" s="80" t="s">
        <v>86</v>
      </c>
      <c r="G433" s="80" t="s">
        <v>2121</v>
      </c>
      <c r="H433" s="80" t="s">
        <v>2122</v>
      </c>
      <c r="I433" s="177"/>
      <c r="J433" s="81">
        <v>111.60255686416765</v>
      </c>
      <c r="K433" s="81">
        <v>3.8940187727072089</v>
      </c>
      <c r="L433" s="81">
        <v>2.5742051711312048</v>
      </c>
      <c r="M433" s="81">
        <v>109.0716895228808</v>
      </c>
      <c r="N433" s="81">
        <v>139.62784976107949</v>
      </c>
      <c r="O433" s="81">
        <v>107.06209432573256</v>
      </c>
      <c r="P433" s="81">
        <v>38.58985499672599</v>
      </c>
      <c r="Q433" s="81">
        <v>6.0858917549841323</v>
      </c>
      <c r="R433" s="81">
        <v>0</v>
      </c>
      <c r="S433" s="81">
        <v>6.1819874500175249</v>
      </c>
      <c r="T433" s="82"/>
      <c r="U433" s="81">
        <v>11490762</v>
      </c>
      <c r="V433" s="81">
        <v>2245</v>
      </c>
      <c r="W433" s="81">
        <v>59</v>
      </c>
      <c r="X433" s="81">
        <v>24899</v>
      </c>
      <c r="Y433" s="81">
        <v>37581</v>
      </c>
      <c r="Z433" s="81">
        <v>54374</v>
      </c>
      <c r="AA433" s="81">
        <v>7573</v>
      </c>
      <c r="AB433" s="81">
        <v>100029</v>
      </c>
      <c r="AC433" s="81">
        <v>0</v>
      </c>
      <c r="AD433" s="81">
        <v>6.1819874500175249</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79.978999999999999</v>
      </c>
      <c r="BJ433" s="81">
        <v>0</v>
      </c>
      <c r="BK433" s="81">
        <v>13.545</v>
      </c>
      <c r="BL433" s="81">
        <v>0</v>
      </c>
      <c r="BM433" s="82"/>
      <c r="BN433" s="81">
        <v>0</v>
      </c>
      <c r="BO433" s="81">
        <v>0</v>
      </c>
      <c r="BP433" s="81">
        <v>5</v>
      </c>
      <c r="BQ433" s="81">
        <v>0</v>
      </c>
      <c r="BR433" s="81">
        <v>2</v>
      </c>
      <c r="BS433" s="81">
        <v>0</v>
      </c>
      <c r="BT433"/>
      <c r="BU433" s="80">
        <v>93.524000000000001</v>
      </c>
      <c r="BV433" s="80">
        <v>0</v>
      </c>
      <c r="BW433" s="80">
        <v>0</v>
      </c>
      <c r="BX433" s="80">
        <v>0</v>
      </c>
      <c r="BY433" s="80">
        <v>0</v>
      </c>
      <c r="BZ433" s="80">
        <v>0</v>
      </c>
      <c r="CA433" s="80">
        <v>0</v>
      </c>
      <c r="CB433" s="80">
        <v>0</v>
      </c>
      <c r="CC433" s="80">
        <v>0</v>
      </c>
    </row>
    <row r="434" spans="1:81">
      <c r="A434" s="80" t="s">
        <v>2129</v>
      </c>
      <c r="B434" s="80">
        <v>433</v>
      </c>
      <c r="C434" s="80">
        <v>8</v>
      </c>
      <c r="D434" s="80">
        <v>26</v>
      </c>
      <c r="E434" s="80">
        <v>2011</v>
      </c>
      <c r="F434" s="80" t="s">
        <v>87</v>
      </c>
      <c r="G434" s="80" t="s">
        <v>2121</v>
      </c>
      <c r="H434" s="80" t="s">
        <v>2122</v>
      </c>
      <c r="I434" s="177"/>
      <c r="J434" s="81">
        <v>113.29713460026329</v>
      </c>
      <c r="K434" s="81">
        <v>5.287927809092464</v>
      </c>
      <c r="L434" s="81">
        <v>2.6730386283736838</v>
      </c>
      <c r="M434" s="81">
        <v>118.1271469644888</v>
      </c>
      <c r="N434" s="81">
        <v>142.12821685239868</v>
      </c>
      <c r="O434" s="81">
        <v>105.93033987958722</v>
      </c>
      <c r="P434" s="81">
        <v>37.57363767204064</v>
      </c>
      <c r="Q434" s="81">
        <v>7.0175508638462167</v>
      </c>
      <c r="R434" s="81">
        <v>0</v>
      </c>
      <c r="S434" s="81">
        <v>8.2685387470503908</v>
      </c>
      <c r="T434" s="82"/>
      <c r="U434" s="81">
        <v>11485594</v>
      </c>
      <c r="V434" s="81">
        <v>2245</v>
      </c>
      <c r="W434" s="81">
        <v>59</v>
      </c>
      <c r="X434" s="81">
        <v>24899</v>
      </c>
      <c r="Y434" s="81">
        <v>37979</v>
      </c>
      <c r="Z434" s="81">
        <v>54968</v>
      </c>
      <c r="AA434" s="81">
        <v>7593</v>
      </c>
      <c r="AB434" s="81">
        <v>99996</v>
      </c>
      <c r="AC434" s="81">
        <v>0</v>
      </c>
      <c r="AD434" s="81">
        <v>8.2685387470503908</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80.129000000000005</v>
      </c>
      <c r="BJ434" s="81">
        <v>0</v>
      </c>
      <c r="BK434" s="81">
        <v>13.113999999999999</v>
      </c>
      <c r="BL434" s="81">
        <v>0</v>
      </c>
      <c r="BM434" s="82"/>
      <c r="BN434" s="81">
        <v>0</v>
      </c>
      <c r="BO434" s="81">
        <v>0</v>
      </c>
      <c r="BP434" s="81">
        <v>5</v>
      </c>
      <c r="BQ434" s="81">
        <v>0</v>
      </c>
      <c r="BR434" s="81">
        <v>2</v>
      </c>
      <c r="BS434" s="81">
        <v>0</v>
      </c>
      <c r="BT434"/>
      <c r="BU434" s="80">
        <v>93.242999999999995</v>
      </c>
      <c r="BV434" s="80">
        <v>0</v>
      </c>
      <c r="BW434" s="80">
        <v>0</v>
      </c>
      <c r="BX434" s="80">
        <v>0</v>
      </c>
      <c r="BY434" s="80">
        <v>0</v>
      </c>
      <c r="BZ434" s="80">
        <v>0</v>
      </c>
      <c r="CA434" s="80">
        <v>0</v>
      </c>
      <c r="CB434" s="80">
        <v>0</v>
      </c>
      <c r="CC434" s="80">
        <v>0</v>
      </c>
    </row>
    <row r="435" spans="1:81">
      <c r="A435" s="80" t="s">
        <v>2130</v>
      </c>
      <c r="B435" s="80">
        <v>434</v>
      </c>
      <c r="C435" s="80">
        <v>9</v>
      </c>
      <c r="D435" s="80">
        <v>26</v>
      </c>
      <c r="E435" s="80">
        <v>2012</v>
      </c>
      <c r="F435" s="80" t="s">
        <v>88</v>
      </c>
      <c r="G435" s="80" t="s">
        <v>2121</v>
      </c>
      <c r="H435" s="80" t="s">
        <v>2122</v>
      </c>
      <c r="I435" s="177"/>
      <c r="J435" s="81">
        <v>113.91550276743028</v>
      </c>
      <c r="K435" s="81">
        <v>4.7289856578424612</v>
      </c>
      <c r="L435" s="81">
        <v>2.6038525407102973</v>
      </c>
      <c r="M435" s="81">
        <v>124.79669423885048</v>
      </c>
      <c r="N435" s="81">
        <v>147.6018506759475</v>
      </c>
      <c r="O435" s="81">
        <v>105.97434446275847</v>
      </c>
      <c r="P435" s="81">
        <v>37.857090147126804</v>
      </c>
      <c r="Q435" s="81">
        <v>7.7434229456100949</v>
      </c>
      <c r="R435" s="81">
        <v>0</v>
      </c>
      <c r="S435" s="81">
        <v>8.4752039445798975</v>
      </c>
      <c r="T435" s="82"/>
      <c r="U435" s="81">
        <v>12434722</v>
      </c>
      <c r="V435" s="81">
        <v>2245</v>
      </c>
      <c r="W435" s="81">
        <v>59</v>
      </c>
      <c r="X435" s="81">
        <v>24899</v>
      </c>
      <c r="Y435" s="81">
        <v>39017</v>
      </c>
      <c r="Z435" s="81">
        <v>55427</v>
      </c>
      <c r="AA435" s="81">
        <v>7607</v>
      </c>
      <c r="AB435" s="81">
        <v>101557</v>
      </c>
      <c r="AC435" s="81">
        <v>0</v>
      </c>
      <c r="AD435" s="81">
        <v>8.4752039445798975</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77.793999999999997</v>
      </c>
      <c r="BJ435" s="81">
        <v>0</v>
      </c>
      <c r="BK435" s="81">
        <v>13.641999999999999</v>
      </c>
      <c r="BL435" s="81">
        <v>0</v>
      </c>
      <c r="BM435" s="82"/>
      <c r="BN435" s="81">
        <v>0</v>
      </c>
      <c r="BO435" s="81">
        <v>0</v>
      </c>
      <c r="BP435" s="81">
        <v>6</v>
      </c>
      <c r="BQ435" s="81">
        <v>0</v>
      </c>
      <c r="BR435" s="81">
        <v>2</v>
      </c>
      <c r="BS435" s="81">
        <v>0</v>
      </c>
      <c r="BT435"/>
      <c r="BU435" s="80">
        <v>91.436000000000007</v>
      </c>
      <c r="BV435" s="80">
        <v>0</v>
      </c>
      <c r="BW435" s="80">
        <v>0</v>
      </c>
      <c r="BX435" s="80">
        <v>0</v>
      </c>
      <c r="BY435" s="80">
        <v>0</v>
      </c>
      <c r="BZ435" s="80">
        <v>0</v>
      </c>
      <c r="CA435" s="80">
        <v>0</v>
      </c>
      <c r="CB435" s="80">
        <v>0</v>
      </c>
      <c r="CC435" s="80">
        <v>0</v>
      </c>
    </row>
    <row r="436" spans="1:81">
      <c r="A436" s="80" t="s">
        <v>2131</v>
      </c>
      <c r="B436" s="80">
        <v>435</v>
      </c>
      <c r="C436" s="80">
        <v>10</v>
      </c>
      <c r="D436" s="80">
        <v>26</v>
      </c>
      <c r="E436" s="80">
        <v>2013</v>
      </c>
      <c r="F436" s="80" t="s">
        <v>89</v>
      </c>
      <c r="G436" s="80" t="s">
        <v>2121</v>
      </c>
      <c r="H436" s="80" t="s">
        <v>2122</v>
      </c>
      <c r="I436" s="177"/>
      <c r="J436" s="81">
        <v>110.07905686123016</v>
      </c>
      <c r="K436" s="81">
        <v>4.0186021468670772</v>
      </c>
      <c r="L436" s="81">
        <v>2.4026225196170898</v>
      </c>
      <c r="M436" s="81">
        <v>124.24329399896462</v>
      </c>
      <c r="N436" s="81">
        <v>134.00796379805644</v>
      </c>
      <c r="O436" s="81">
        <v>102.59806587047755</v>
      </c>
      <c r="P436" s="81">
        <v>37.734977315412699</v>
      </c>
      <c r="Q436" s="81">
        <v>7.8486389941198604</v>
      </c>
      <c r="R436" s="81">
        <v>0</v>
      </c>
      <c r="S436" s="81">
        <v>6.9922414656691751</v>
      </c>
      <c r="T436" s="82"/>
      <c r="U436" s="81">
        <v>12394428</v>
      </c>
      <c r="V436" s="81">
        <v>2245</v>
      </c>
      <c r="W436" s="81">
        <v>59</v>
      </c>
      <c r="X436" s="81">
        <v>24899</v>
      </c>
      <c r="Y436" s="81">
        <v>39201</v>
      </c>
      <c r="Z436" s="81">
        <v>56057</v>
      </c>
      <c r="AA436" s="81">
        <v>7554</v>
      </c>
      <c r="AB436" s="81">
        <v>101461</v>
      </c>
      <c r="AC436" s="81">
        <v>0</v>
      </c>
      <c r="AD436" s="81">
        <v>6.9922414656691751</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77.153000000000006</v>
      </c>
      <c r="BJ436" s="81">
        <v>0</v>
      </c>
      <c r="BK436" s="81">
        <v>13.763999999999999</v>
      </c>
      <c r="BL436" s="81">
        <v>0</v>
      </c>
      <c r="BM436" s="82"/>
      <c r="BN436" s="81">
        <v>0</v>
      </c>
      <c r="BO436" s="81">
        <v>0</v>
      </c>
      <c r="BP436" s="81">
        <v>6</v>
      </c>
      <c r="BQ436" s="81">
        <v>0</v>
      </c>
      <c r="BR436" s="81">
        <v>2</v>
      </c>
      <c r="BS436" s="81">
        <v>0</v>
      </c>
      <c r="BT436"/>
      <c r="BU436" s="80">
        <v>90.917000000000002</v>
      </c>
      <c r="BV436" s="80">
        <v>0</v>
      </c>
      <c r="BW436" s="80">
        <v>0</v>
      </c>
      <c r="BX436" s="80">
        <v>0</v>
      </c>
      <c r="BY436" s="80">
        <v>0</v>
      </c>
      <c r="BZ436" s="80">
        <v>0</v>
      </c>
      <c r="CA436" s="80">
        <v>0</v>
      </c>
      <c r="CB436" s="80">
        <v>0</v>
      </c>
      <c r="CC436" s="80">
        <v>0</v>
      </c>
    </row>
    <row r="437" spans="1:81">
      <c r="A437" s="80" t="s">
        <v>2132</v>
      </c>
      <c r="B437" s="80">
        <v>436</v>
      </c>
      <c r="C437" s="80">
        <v>11</v>
      </c>
      <c r="D437" s="80">
        <v>26</v>
      </c>
      <c r="E437" s="80">
        <v>2014</v>
      </c>
      <c r="F437" s="80" t="s">
        <v>90</v>
      </c>
      <c r="G437" s="80" t="s">
        <v>2121</v>
      </c>
      <c r="H437" s="80" t="s">
        <v>2122</v>
      </c>
      <c r="I437" s="177"/>
      <c r="J437" s="81">
        <v>110.03743047185415</v>
      </c>
      <c r="K437" s="81">
        <v>3.5813024629481425</v>
      </c>
      <c r="L437" s="81">
        <v>5.1953860024226604</v>
      </c>
      <c r="M437" s="81">
        <v>116.01399437687142</v>
      </c>
      <c r="N437" s="81">
        <v>129.28746777719437</v>
      </c>
      <c r="O437" s="81">
        <v>98.276457302375277</v>
      </c>
      <c r="P437" s="81">
        <v>38.101965864977927</v>
      </c>
      <c r="Q437" s="81">
        <v>7.5113402160170342</v>
      </c>
      <c r="R437" s="81">
        <v>0</v>
      </c>
      <c r="S437" s="81">
        <v>7.0157086032542129</v>
      </c>
      <c r="T437" s="82"/>
      <c r="U437" s="81">
        <v>13529183</v>
      </c>
      <c r="V437" s="81">
        <v>1733</v>
      </c>
      <c r="W437" s="81">
        <v>109</v>
      </c>
      <c r="X437" s="81">
        <v>24907</v>
      </c>
      <c r="Y437" s="81">
        <v>39441</v>
      </c>
      <c r="Z437" s="81">
        <v>56553</v>
      </c>
      <c r="AA437" s="81">
        <v>7588</v>
      </c>
      <c r="AB437" s="81">
        <v>101204</v>
      </c>
      <c r="AC437" s="81">
        <v>0</v>
      </c>
      <c r="AD437" s="81">
        <v>7.0157086032542129</v>
      </c>
      <c r="AE437" s="82"/>
      <c r="AF437" s="81">
        <v>79242259.198159903</v>
      </c>
      <c r="AG437" s="81">
        <v>3261395.2306091585</v>
      </c>
      <c r="AH437" s="81">
        <v>1255819.713850636</v>
      </c>
      <c r="AI437" s="81">
        <v>153325385.93154469</v>
      </c>
      <c r="AJ437" s="81">
        <v>183167629.61737615</v>
      </c>
      <c r="AK437" s="81">
        <v>0</v>
      </c>
      <c r="AL437" s="81">
        <v>0</v>
      </c>
      <c r="AM437" s="81">
        <v>13893796.886872428</v>
      </c>
      <c r="AN437" s="81">
        <v>0</v>
      </c>
      <c r="AO437" s="81">
        <v>0</v>
      </c>
      <c r="AP437" s="82"/>
      <c r="AQ437" s="81">
        <v>2341</v>
      </c>
      <c r="AR437" s="81">
        <v>270</v>
      </c>
      <c r="AS437" s="81">
        <v>0</v>
      </c>
      <c r="AT437" s="81">
        <v>0</v>
      </c>
      <c r="AU437" s="81">
        <v>0</v>
      </c>
      <c r="AV437" s="81">
        <v>0</v>
      </c>
      <c r="AW437" s="81" t="s">
        <v>564</v>
      </c>
      <c r="AX437" s="82"/>
      <c r="AY437" s="81">
        <v>9693.2999999999993</v>
      </c>
      <c r="AZ437" s="81">
        <v>6063.5</v>
      </c>
      <c r="BA437" s="81">
        <v>0</v>
      </c>
      <c r="BB437" s="81">
        <v>0</v>
      </c>
      <c r="BC437" s="81">
        <v>0</v>
      </c>
      <c r="BD437" s="81">
        <v>0</v>
      </c>
      <c r="BE437" s="81" t="s">
        <v>564</v>
      </c>
      <c r="BF437" s="82"/>
      <c r="BG437" s="81">
        <v>0</v>
      </c>
      <c r="BH437" s="81">
        <v>0</v>
      </c>
      <c r="BI437" s="81">
        <v>77.521000000000001</v>
      </c>
      <c r="BJ437" s="81">
        <v>0</v>
      </c>
      <c r="BK437" s="81">
        <v>13.391</v>
      </c>
      <c r="BL437" s="81">
        <v>0</v>
      </c>
      <c r="BM437" s="82"/>
      <c r="BN437" s="81">
        <v>0</v>
      </c>
      <c r="BO437" s="81">
        <v>0</v>
      </c>
      <c r="BP437" s="81">
        <v>6</v>
      </c>
      <c r="BQ437" s="81">
        <v>0</v>
      </c>
      <c r="BR437" s="81">
        <v>2</v>
      </c>
      <c r="BS437" s="81">
        <v>0</v>
      </c>
      <c r="BT437"/>
      <c r="BU437" s="80">
        <v>90.912000000000006</v>
      </c>
      <c r="BV437" s="80">
        <v>0</v>
      </c>
      <c r="BW437" s="80">
        <v>0</v>
      </c>
      <c r="BX437" s="80">
        <v>0</v>
      </c>
      <c r="BY437" s="80">
        <v>0</v>
      </c>
      <c r="BZ437" s="80">
        <v>0</v>
      </c>
      <c r="CA437" s="80">
        <v>0</v>
      </c>
      <c r="CB437" s="80">
        <v>0</v>
      </c>
      <c r="CC437" s="80">
        <v>0</v>
      </c>
    </row>
    <row r="438" spans="1:81">
      <c r="A438" s="80" t="s">
        <v>2133</v>
      </c>
      <c r="B438" s="80">
        <v>437</v>
      </c>
      <c r="C438" s="80">
        <v>12</v>
      </c>
      <c r="D438" s="80">
        <v>26</v>
      </c>
      <c r="E438" s="80">
        <v>2015</v>
      </c>
      <c r="F438" s="80" t="s">
        <v>91</v>
      </c>
      <c r="G438" s="80" t="s">
        <v>2121</v>
      </c>
      <c r="H438" s="80" t="s">
        <v>2122</v>
      </c>
      <c r="I438" s="177"/>
      <c r="J438" s="81">
        <v>97.507991134055729</v>
      </c>
      <c r="K438" s="81">
        <v>3.4725784882115249</v>
      </c>
      <c r="L438" s="81">
        <v>6.1055424998727004</v>
      </c>
      <c r="M438" s="81">
        <v>110.589796944216</v>
      </c>
      <c r="N438" s="81">
        <v>117.49538552824205</v>
      </c>
      <c r="O438" s="81">
        <v>97.756872839630233</v>
      </c>
      <c r="P438" s="81">
        <v>38.322906374553199</v>
      </c>
      <c r="Q438" s="81">
        <v>7.3422579007654099</v>
      </c>
      <c r="R438" s="81">
        <v>0</v>
      </c>
      <c r="S438" s="81">
        <v>6.9061773427402899</v>
      </c>
      <c r="T438" s="82"/>
      <c r="U438" s="81">
        <v>13741710</v>
      </c>
      <c r="V438" s="81">
        <v>1733</v>
      </c>
      <c r="W438" s="81">
        <v>109</v>
      </c>
      <c r="X438" s="81">
        <v>24907</v>
      </c>
      <c r="Y438" s="81">
        <v>39859</v>
      </c>
      <c r="Z438" s="81">
        <v>56796</v>
      </c>
      <c r="AA438" s="81">
        <v>7626</v>
      </c>
      <c r="AB438" s="81">
        <v>101053</v>
      </c>
      <c r="AC438" s="81">
        <v>0</v>
      </c>
      <c r="AD438" s="81">
        <v>6.9061773427402899</v>
      </c>
      <c r="AE438" s="82"/>
      <c r="AF438" s="81">
        <v>72510672.782162651</v>
      </c>
      <c r="AG438" s="81">
        <v>2881173.9590412965</v>
      </c>
      <c r="AH438" s="81">
        <v>1236987.6271813258</v>
      </c>
      <c r="AI438" s="81">
        <v>149698224.17402256</v>
      </c>
      <c r="AJ438" s="81">
        <v>172837786.48369861</v>
      </c>
      <c r="AK438" s="81">
        <v>0</v>
      </c>
      <c r="AL438" s="81">
        <v>0</v>
      </c>
      <c r="AM438" s="81">
        <v>13848889.748608235</v>
      </c>
      <c r="AN438" s="81">
        <v>0</v>
      </c>
      <c r="AO438" s="81">
        <v>0</v>
      </c>
      <c r="AP438" s="82"/>
      <c r="AQ438" s="81">
        <v>2602</v>
      </c>
      <c r="AR438" s="81">
        <v>397</v>
      </c>
      <c r="AS438" s="81">
        <v>0</v>
      </c>
      <c r="AT438" s="81">
        <v>0</v>
      </c>
      <c r="AU438" s="81">
        <v>0</v>
      </c>
      <c r="AV438" s="81">
        <v>0</v>
      </c>
      <c r="AW438" s="81" t="s">
        <v>564</v>
      </c>
      <c r="AX438" s="82"/>
      <c r="AY438" s="81">
        <v>10997.400000000001</v>
      </c>
      <c r="AZ438" s="81">
        <v>8932.6</v>
      </c>
      <c r="BA438" s="81">
        <v>0</v>
      </c>
      <c r="BB438" s="81">
        <v>0</v>
      </c>
      <c r="BC438" s="81">
        <v>0</v>
      </c>
      <c r="BD438" s="81">
        <v>0</v>
      </c>
      <c r="BE438" s="81" t="s">
        <v>564</v>
      </c>
      <c r="BF438" s="82"/>
      <c r="BG438" s="81">
        <v>0</v>
      </c>
      <c r="BH438" s="81">
        <v>0</v>
      </c>
      <c r="BI438" s="81">
        <v>75.507999999999996</v>
      </c>
      <c r="BJ438" s="81">
        <v>0</v>
      </c>
      <c r="BK438" s="81">
        <v>12.812000000000001</v>
      </c>
      <c r="BL438" s="81">
        <v>0</v>
      </c>
      <c r="BM438" s="82"/>
      <c r="BN438" s="81">
        <v>0</v>
      </c>
      <c r="BO438" s="81">
        <v>0</v>
      </c>
      <c r="BP438" s="81">
        <v>6</v>
      </c>
      <c r="BQ438" s="81">
        <v>0</v>
      </c>
      <c r="BR438" s="81">
        <v>2</v>
      </c>
      <c r="BS438" s="81">
        <v>0</v>
      </c>
      <c r="BT438"/>
      <c r="BU438" s="80">
        <v>88.32</v>
      </c>
      <c r="BV438" s="80">
        <v>0</v>
      </c>
      <c r="BW438" s="80">
        <v>0</v>
      </c>
      <c r="BX438" s="80">
        <v>0</v>
      </c>
      <c r="BY438" s="80">
        <v>0</v>
      </c>
      <c r="BZ438" s="80">
        <v>0</v>
      </c>
      <c r="CA438" s="80">
        <v>0</v>
      </c>
      <c r="CB438" s="80">
        <v>0</v>
      </c>
      <c r="CC438" s="80">
        <v>0</v>
      </c>
    </row>
    <row r="439" spans="1:81">
      <c r="A439" s="80" t="s">
        <v>2134</v>
      </c>
      <c r="B439" s="80">
        <v>438</v>
      </c>
      <c r="C439" s="80">
        <v>13</v>
      </c>
      <c r="D439" s="80">
        <v>26</v>
      </c>
      <c r="E439" s="80">
        <v>2016</v>
      </c>
      <c r="F439" s="80" t="s">
        <v>92</v>
      </c>
      <c r="G439" s="80" t="s">
        <v>2121</v>
      </c>
      <c r="H439" s="80" t="s">
        <v>2122</v>
      </c>
      <c r="I439" s="177"/>
      <c r="J439" s="81">
        <v>109.52158403203013</v>
      </c>
      <c r="K439" s="81">
        <v>3.4947642184761363</v>
      </c>
      <c r="L439" s="81">
        <v>6.464494396600811</v>
      </c>
      <c r="M439" s="81">
        <v>95.941569199835456</v>
      </c>
      <c r="N439" s="81">
        <v>116.98894186677791</v>
      </c>
      <c r="O439" s="81">
        <v>97.387607764940668</v>
      </c>
      <c r="P439" s="81">
        <v>37.893172363739545</v>
      </c>
      <c r="Q439" s="81">
        <v>7.1379314705972901</v>
      </c>
      <c r="R439" s="81">
        <v>0</v>
      </c>
      <c r="S439" s="81">
        <v>7.8483309197466111</v>
      </c>
      <c r="T439" s="82"/>
      <c r="U439" s="81">
        <v>14308119</v>
      </c>
      <c r="V439" s="81">
        <v>1733</v>
      </c>
      <c r="W439" s="81">
        <v>109</v>
      </c>
      <c r="X439" s="81">
        <v>24907</v>
      </c>
      <c r="Y439" s="81">
        <v>40286</v>
      </c>
      <c r="Z439" s="81">
        <v>57277</v>
      </c>
      <c r="AA439" s="81">
        <v>7799</v>
      </c>
      <c r="AB439" s="81">
        <v>101058</v>
      </c>
      <c r="AC439" s="81">
        <v>0</v>
      </c>
      <c r="AD439" s="81">
        <v>7.8483309197466111</v>
      </c>
      <c r="AE439" s="82"/>
      <c r="AF439" s="81">
        <v>77113133.119424924</v>
      </c>
      <c r="AG439" s="81">
        <v>2736080.1652895501</v>
      </c>
      <c r="AH439" s="81">
        <v>994868.34211714042</v>
      </c>
      <c r="AI439" s="81">
        <v>148418648.83476171</v>
      </c>
      <c r="AJ439" s="81">
        <v>172503419.72475949</v>
      </c>
      <c r="AK439" s="81">
        <v>0</v>
      </c>
      <c r="AL439" s="81">
        <v>0</v>
      </c>
      <c r="AM439" s="81">
        <v>13860334.73848353</v>
      </c>
      <c r="AN439" s="81">
        <v>0</v>
      </c>
      <c r="AO439" s="81">
        <v>0</v>
      </c>
      <c r="AP439" s="82"/>
      <c r="AQ439" s="81">
        <v>2863</v>
      </c>
      <c r="AR439" s="81">
        <v>490</v>
      </c>
      <c r="AS439" s="81">
        <v>0</v>
      </c>
      <c r="AT439" s="81">
        <v>0</v>
      </c>
      <c r="AU439" s="81">
        <v>0</v>
      </c>
      <c r="AV439" s="81">
        <v>0</v>
      </c>
      <c r="AW439" s="81" t="s">
        <v>564</v>
      </c>
      <c r="AX439" s="82"/>
      <c r="AY439" s="81">
        <v>12305.8</v>
      </c>
      <c r="AZ439" s="81">
        <v>10718</v>
      </c>
      <c r="BA439" s="81">
        <v>0</v>
      </c>
      <c r="BB439" s="81">
        <v>0</v>
      </c>
      <c r="BC439" s="81">
        <v>0</v>
      </c>
      <c r="BD439" s="81">
        <v>0</v>
      </c>
      <c r="BE439" s="81" t="s">
        <v>564</v>
      </c>
      <c r="BF439" s="82"/>
      <c r="BG439" s="81">
        <v>0</v>
      </c>
      <c r="BH439" s="81">
        <v>0</v>
      </c>
      <c r="BI439" s="81">
        <v>78.004000000000005</v>
      </c>
      <c r="BJ439" s="81">
        <v>0</v>
      </c>
      <c r="BK439" s="81">
        <v>12.713999999999999</v>
      </c>
      <c r="BL439" s="81">
        <v>0</v>
      </c>
      <c r="BM439" s="82"/>
      <c r="BN439" s="81">
        <v>0</v>
      </c>
      <c r="BO439" s="81">
        <v>0</v>
      </c>
      <c r="BP439" s="81">
        <v>7</v>
      </c>
      <c r="BQ439" s="81">
        <v>0</v>
      </c>
      <c r="BR439" s="81">
        <v>2</v>
      </c>
      <c r="BS439" s="81">
        <v>0</v>
      </c>
      <c r="BT439"/>
      <c r="BU439" s="80">
        <v>90.718000000000004</v>
      </c>
      <c r="BV439" s="80">
        <v>0</v>
      </c>
      <c r="BW439" s="80">
        <v>0</v>
      </c>
      <c r="BX439" s="80">
        <v>0</v>
      </c>
      <c r="BY439" s="80">
        <v>0</v>
      </c>
      <c r="BZ439" s="80">
        <v>0</v>
      </c>
      <c r="CA439" s="80">
        <v>0</v>
      </c>
      <c r="CB439" s="80">
        <v>0</v>
      </c>
      <c r="CC439" s="80">
        <v>0</v>
      </c>
    </row>
    <row r="440" spans="1:81">
      <c r="A440" s="80" t="s">
        <v>2135</v>
      </c>
      <c r="B440" s="80">
        <v>439</v>
      </c>
      <c r="C440" s="80">
        <v>14</v>
      </c>
      <c r="D440" s="80">
        <v>26</v>
      </c>
      <c r="E440" s="80">
        <v>2017</v>
      </c>
      <c r="F440" s="80" t="s">
        <v>71</v>
      </c>
      <c r="G440" s="80" t="s">
        <v>2121</v>
      </c>
      <c r="H440" s="80" t="s">
        <v>2122</v>
      </c>
      <c r="I440" s="177"/>
      <c r="J440" s="81">
        <v>102.07494243769933</v>
      </c>
      <c r="K440" s="81">
        <v>3.5680052316613766</v>
      </c>
      <c r="L440" s="81">
        <v>6.0136870252142636</v>
      </c>
      <c r="M440" s="81">
        <v>95.080860242822894</v>
      </c>
      <c r="N440" s="81">
        <v>120.78437633083766</v>
      </c>
      <c r="O440" s="81">
        <v>96.295220512536517</v>
      </c>
      <c r="P440" s="81">
        <v>37.769003295952395</v>
      </c>
      <c r="Q440" s="81">
        <v>6.8902387670054308</v>
      </c>
      <c r="R440" s="81">
        <v>0</v>
      </c>
      <c r="S440" s="81">
        <v>9.1791403834491678</v>
      </c>
      <c r="T440" s="82"/>
      <c r="U440" s="81">
        <v>14208260</v>
      </c>
      <c r="V440" s="81">
        <v>1733</v>
      </c>
      <c r="W440" s="81">
        <v>109</v>
      </c>
      <c r="X440" s="81">
        <v>24907</v>
      </c>
      <c r="Y440" s="81">
        <v>40660</v>
      </c>
      <c r="Z440" s="81">
        <v>57574</v>
      </c>
      <c r="AA440" s="81">
        <v>7823</v>
      </c>
      <c r="AB440" s="81">
        <v>100881</v>
      </c>
      <c r="AC440" s="81">
        <v>0</v>
      </c>
      <c r="AD440" s="81">
        <v>9.1791403834491678</v>
      </c>
      <c r="AE440" s="82"/>
      <c r="AF440" s="81">
        <v>76660268.061262295</v>
      </c>
      <c r="AG440" s="81">
        <v>2831749.039248595</v>
      </c>
      <c r="AH440" s="81">
        <v>1267834.925692145</v>
      </c>
      <c r="AI440" s="81">
        <v>150809871.18304989</v>
      </c>
      <c r="AJ440" s="81">
        <v>177967434.21008801</v>
      </c>
      <c r="AK440" s="81">
        <v>0</v>
      </c>
      <c r="AL440" s="81">
        <v>0</v>
      </c>
      <c r="AM440" s="81">
        <v>13857708.44073946</v>
      </c>
      <c r="AN440" s="81">
        <v>0</v>
      </c>
      <c r="AO440" s="81">
        <v>0</v>
      </c>
      <c r="AP440" s="82"/>
      <c r="AQ440" s="81">
        <v>3029</v>
      </c>
      <c r="AR440" s="81">
        <v>570</v>
      </c>
      <c r="AS440" s="81">
        <v>0</v>
      </c>
      <c r="AT440" s="81">
        <v>0</v>
      </c>
      <c r="AU440" s="81">
        <v>0</v>
      </c>
      <c r="AV440" s="81">
        <v>0</v>
      </c>
      <c r="AW440" s="81" t="s">
        <v>564</v>
      </c>
      <c r="AX440" s="82"/>
      <c r="AY440" s="81">
        <v>13125.2</v>
      </c>
      <c r="AZ440" s="81">
        <v>12277.9</v>
      </c>
      <c r="BA440" s="81">
        <v>0</v>
      </c>
      <c r="BB440" s="81">
        <v>0</v>
      </c>
      <c r="BC440" s="81">
        <v>0</v>
      </c>
      <c r="BD440" s="81">
        <v>0</v>
      </c>
      <c r="BE440" s="81" t="s">
        <v>564</v>
      </c>
      <c r="BF440" s="82"/>
      <c r="BG440" s="81">
        <v>0</v>
      </c>
      <c r="BH440" s="81">
        <v>0</v>
      </c>
      <c r="BI440" s="81">
        <v>78.540000000000006</v>
      </c>
      <c r="BJ440" s="81">
        <v>0</v>
      </c>
      <c r="BK440" s="81">
        <v>12.507999999999999</v>
      </c>
      <c r="BL440" s="81">
        <v>0</v>
      </c>
      <c r="BM440" s="82"/>
      <c r="BN440" s="81">
        <v>0</v>
      </c>
      <c r="BO440" s="81">
        <v>0</v>
      </c>
      <c r="BP440" s="81">
        <v>7</v>
      </c>
      <c r="BQ440" s="81">
        <v>0</v>
      </c>
      <c r="BR440" s="81">
        <v>2</v>
      </c>
      <c r="BS440" s="81">
        <v>0</v>
      </c>
      <c r="BT440"/>
      <c r="BU440" s="80">
        <v>91.048000000000002</v>
      </c>
      <c r="BV440" s="80">
        <v>0</v>
      </c>
      <c r="BW440" s="80">
        <v>0</v>
      </c>
      <c r="BX440" s="80">
        <v>0</v>
      </c>
      <c r="BY440" s="80">
        <v>0</v>
      </c>
      <c r="BZ440" s="80">
        <v>0</v>
      </c>
      <c r="CA440" s="80">
        <v>0</v>
      </c>
      <c r="CB440" s="80">
        <v>0</v>
      </c>
      <c r="CC440" s="80">
        <v>0</v>
      </c>
    </row>
    <row r="441" spans="1:81">
      <c r="A441" s="80" t="s">
        <v>2136</v>
      </c>
      <c r="B441" s="80">
        <v>440</v>
      </c>
      <c r="C441" s="80">
        <v>15</v>
      </c>
      <c r="D441" s="80">
        <v>26</v>
      </c>
      <c r="E441" s="80">
        <v>2018</v>
      </c>
      <c r="F441" s="80" t="s">
        <v>93</v>
      </c>
      <c r="G441" s="80" t="s">
        <v>2121</v>
      </c>
      <c r="H441" s="80" t="s">
        <v>2122</v>
      </c>
      <c r="I441" s="177"/>
      <c r="J441" s="81">
        <v>100.79793320523271</v>
      </c>
      <c r="K441" s="81">
        <v>3.3310899903778832</v>
      </c>
      <c r="L441" s="81">
        <v>5.6001641129512931</v>
      </c>
      <c r="M441" s="81">
        <v>96.560112228536028</v>
      </c>
      <c r="N441" s="81">
        <v>110.44862238917175</v>
      </c>
      <c r="O441" s="81">
        <v>94.825756039205245</v>
      </c>
      <c r="P441" s="81">
        <v>37.359582476232234</v>
      </c>
      <c r="Q441" s="81">
        <v>6.3784559991867349</v>
      </c>
      <c r="R441" s="81">
        <v>0</v>
      </c>
      <c r="S441" s="81">
        <v>12.328182320946091</v>
      </c>
      <c r="T441" s="82"/>
      <c r="U441" s="81">
        <v>14641927</v>
      </c>
      <c r="V441" s="81">
        <v>1733</v>
      </c>
      <c r="W441" s="81">
        <v>109</v>
      </c>
      <c r="X441" s="81">
        <v>24907</v>
      </c>
      <c r="Y441" s="81">
        <v>40988</v>
      </c>
      <c r="Z441" s="81">
        <v>57781</v>
      </c>
      <c r="AA441" s="81">
        <v>7816</v>
      </c>
      <c r="AB441" s="81">
        <v>100639</v>
      </c>
      <c r="AC441" s="81">
        <v>0</v>
      </c>
      <c r="AD441" s="81">
        <v>12.328182320946089</v>
      </c>
      <c r="AE441" s="82"/>
      <c r="AF441" s="81">
        <v>76163169.79831934</v>
      </c>
      <c r="AG441" s="81">
        <v>2515734.7476144438</v>
      </c>
      <c r="AH441" s="81">
        <v>1195647.3844770051</v>
      </c>
      <c r="AI441" s="81">
        <v>145513453.20244461</v>
      </c>
      <c r="AJ441" s="81">
        <v>170949241.6482316</v>
      </c>
      <c r="AK441" s="81">
        <v>0</v>
      </c>
      <c r="AL441" s="81">
        <v>0</v>
      </c>
      <c r="AM441" s="81">
        <v>13853070.130909629</v>
      </c>
      <c r="AN441" s="81">
        <v>0</v>
      </c>
      <c r="AO441" s="81">
        <v>0</v>
      </c>
      <c r="AP441" s="82"/>
      <c r="AQ441" s="81">
        <v>3244</v>
      </c>
      <c r="AR441" s="81">
        <v>643</v>
      </c>
      <c r="AS441" s="81">
        <v>0</v>
      </c>
      <c r="AT441" s="81">
        <v>0</v>
      </c>
      <c r="AU441" s="81">
        <v>0</v>
      </c>
      <c r="AV441" s="81">
        <v>0</v>
      </c>
      <c r="AW441" s="81" t="s">
        <v>564</v>
      </c>
      <c r="AX441" s="82"/>
      <c r="AY441" s="81">
        <v>14250.9</v>
      </c>
      <c r="AZ441" s="81">
        <v>13488</v>
      </c>
      <c r="BA441" s="81">
        <v>0</v>
      </c>
      <c r="BB441" s="81">
        <v>0</v>
      </c>
      <c r="BC441" s="81">
        <v>0</v>
      </c>
      <c r="BD441" s="81">
        <v>0</v>
      </c>
      <c r="BE441" s="81" t="s">
        <v>564</v>
      </c>
      <c r="BF441" s="82"/>
      <c r="BG441" s="81">
        <v>0</v>
      </c>
      <c r="BH441" s="81">
        <v>0</v>
      </c>
      <c r="BI441" s="81">
        <v>78.906000000000006</v>
      </c>
      <c r="BJ441" s="81">
        <v>0</v>
      </c>
      <c r="BK441" s="81">
        <v>11.999000000000001</v>
      </c>
      <c r="BL441" s="81">
        <v>0</v>
      </c>
      <c r="BM441" s="82"/>
      <c r="BN441" s="81">
        <v>0</v>
      </c>
      <c r="BO441" s="81">
        <v>0</v>
      </c>
      <c r="BP441" s="81">
        <v>7</v>
      </c>
      <c r="BQ441" s="81">
        <v>0</v>
      </c>
      <c r="BR441" s="81">
        <v>2</v>
      </c>
      <c r="BS441" s="81">
        <v>0</v>
      </c>
      <c r="BT441"/>
      <c r="BU441" s="80">
        <v>90.905000000000001</v>
      </c>
      <c r="BV441" s="80">
        <v>0</v>
      </c>
      <c r="BW441" s="80">
        <v>0</v>
      </c>
      <c r="BX441" s="80">
        <v>0</v>
      </c>
      <c r="BY441" s="80">
        <v>0</v>
      </c>
      <c r="BZ441" s="80">
        <v>0</v>
      </c>
      <c r="CA441" s="80">
        <v>0</v>
      </c>
      <c r="CB441" s="80">
        <v>0</v>
      </c>
      <c r="CC441" s="80">
        <v>0</v>
      </c>
    </row>
    <row r="442" spans="1:81">
      <c r="A442" s="80" t="s">
        <v>2137</v>
      </c>
      <c r="B442" s="80">
        <v>441</v>
      </c>
      <c r="C442" s="80">
        <v>16</v>
      </c>
      <c r="D442" s="80">
        <v>26</v>
      </c>
      <c r="E442" s="80">
        <v>2019</v>
      </c>
      <c r="F442" s="80" t="s">
        <v>73</v>
      </c>
      <c r="G442" s="80" t="s">
        <v>2121</v>
      </c>
      <c r="H442" s="80" t="s">
        <v>2122</v>
      </c>
      <c r="I442" s="177"/>
      <c r="J442" s="81">
        <v>93.797968609748054</v>
      </c>
      <c r="K442" s="81">
        <v>2.9887431724459654</v>
      </c>
      <c r="L442" s="81">
        <v>5.6302649946098384</v>
      </c>
      <c r="M442" s="81">
        <v>92.046676707968444</v>
      </c>
      <c r="N442" s="81">
        <v>108.27738571130783</v>
      </c>
      <c r="O442" s="81">
        <v>92.630435720681717</v>
      </c>
      <c r="P442" s="81">
        <v>36.596250140186534</v>
      </c>
      <c r="Q442" s="81">
        <v>6.2088298978804515</v>
      </c>
      <c r="R442" s="81">
        <v>0</v>
      </c>
      <c r="S442" s="81">
        <v>6.6913357634506649</v>
      </c>
      <c r="T442" s="82"/>
      <c r="U442" s="81">
        <v>14258306</v>
      </c>
      <c r="V442" s="81">
        <v>1733</v>
      </c>
      <c r="W442" s="81">
        <v>109</v>
      </c>
      <c r="X442" s="81">
        <v>24907</v>
      </c>
      <c r="Y442" s="81">
        <v>41398</v>
      </c>
      <c r="Z442" s="81">
        <v>57993</v>
      </c>
      <c r="AA442" s="81">
        <v>7599</v>
      </c>
      <c r="AB442" s="81">
        <v>100615</v>
      </c>
      <c r="AC442" s="81">
        <v>0</v>
      </c>
      <c r="AD442" s="81">
        <v>6.6913357634506649</v>
      </c>
      <c r="AE442" s="82"/>
      <c r="AF442" s="81">
        <v>72072579.567338333</v>
      </c>
      <c r="AG442" s="81">
        <v>2425480.1541915061</v>
      </c>
      <c r="AH442" s="81">
        <v>1284222.392689025</v>
      </c>
      <c r="AI442" s="81">
        <v>150224312.20853421</v>
      </c>
      <c r="AJ442" s="81">
        <v>177738373.04050976</v>
      </c>
      <c r="AK442" s="81">
        <v>0</v>
      </c>
      <c r="AL442" s="81">
        <v>0</v>
      </c>
      <c r="AM442" s="81">
        <v>13703005.570685524</v>
      </c>
      <c r="AN442" s="81">
        <v>0</v>
      </c>
      <c r="AO442" s="81">
        <v>0</v>
      </c>
      <c r="AP442" s="82"/>
      <c r="AQ442" s="81">
        <v>3464</v>
      </c>
      <c r="AR442" s="81">
        <v>705</v>
      </c>
      <c r="AS442" s="81">
        <v>0</v>
      </c>
      <c r="AT442" s="81">
        <v>0</v>
      </c>
      <c r="AU442" s="81">
        <v>0</v>
      </c>
      <c r="AV442" s="81">
        <v>0</v>
      </c>
      <c r="AW442" s="81" t="s">
        <v>564</v>
      </c>
      <c r="AX442" s="82"/>
      <c r="AY442" s="81">
        <v>15345.699999999981</v>
      </c>
      <c r="AZ442" s="81">
        <v>14689.8</v>
      </c>
      <c r="BA442" s="81">
        <v>0</v>
      </c>
      <c r="BB442" s="81">
        <v>0</v>
      </c>
      <c r="BC442" s="81">
        <v>0</v>
      </c>
      <c r="BD442" s="81">
        <v>0</v>
      </c>
      <c r="BE442" s="81" t="s">
        <v>564</v>
      </c>
      <c r="BF442" s="82"/>
      <c r="BG442" s="81">
        <v>0</v>
      </c>
      <c r="BH442" s="81">
        <v>0</v>
      </c>
      <c r="BI442" s="81">
        <v>74.611999999999995</v>
      </c>
      <c r="BJ442" s="81">
        <v>0</v>
      </c>
      <c r="BK442" s="81">
        <v>11.07</v>
      </c>
      <c r="BL442" s="81">
        <v>0</v>
      </c>
      <c r="BM442" s="82"/>
      <c r="BN442" s="81">
        <v>0</v>
      </c>
      <c r="BO442" s="81">
        <v>0</v>
      </c>
      <c r="BP442" s="81">
        <v>6</v>
      </c>
      <c r="BQ442" s="81">
        <v>0</v>
      </c>
      <c r="BR442" s="81">
        <v>2</v>
      </c>
      <c r="BS442" s="81">
        <v>0</v>
      </c>
      <c r="BT442"/>
      <c r="BU442" s="80">
        <v>85.682000000000002</v>
      </c>
      <c r="BV442" s="80">
        <v>0</v>
      </c>
      <c r="BW442" s="80">
        <v>0</v>
      </c>
      <c r="BX442" s="80">
        <v>0</v>
      </c>
      <c r="BY442" s="80">
        <v>0</v>
      </c>
      <c r="BZ442" s="80">
        <v>0</v>
      </c>
      <c r="CA442" s="80">
        <v>0</v>
      </c>
      <c r="CB442" s="80">
        <v>0</v>
      </c>
      <c r="CC442" s="80">
        <v>0</v>
      </c>
    </row>
    <row r="443" spans="1:81">
      <c r="A443" s="80" t="s">
        <v>2138</v>
      </c>
      <c r="B443" s="80">
        <v>442</v>
      </c>
      <c r="C443" s="80">
        <v>17</v>
      </c>
      <c r="D443" s="80">
        <v>26</v>
      </c>
      <c r="E443" s="80">
        <v>2020</v>
      </c>
      <c r="F443" s="80" t="s">
        <v>218</v>
      </c>
      <c r="G443" s="80" t="s">
        <v>2121</v>
      </c>
      <c r="H443" s="80" t="s">
        <v>2122</v>
      </c>
      <c r="I443" s="177"/>
      <c r="J443" s="81">
        <v>76.370078156251211</v>
      </c>
      <c r="K443" s="81">
        <v>2.8782500164153899</v>
      </c>
      <c r="L443" s="81">
        <v>7.0495060359667363</v>
      </c>
      <c r="M443" s="81">
        <v>80.48762624879447</v>
      </c>
      <c r="N443" s="81">
        <v>108.21836159284761</v>
      </c>
      <c r="O443" s="81">
        <v>81.557607128181857</v>
      </c>
      <c r="P443" s="81">
        <v>34.538710324390941</v>
      </c>
      <c r="Q443" s="81">
        <v>5.9104093031012797</v>
      </c>
      <c r="R443" s="81">
        <v>0</v>
      </c>
      <c r="S443" s="81">
        <v>7.9020389339072716</v>
      </c>
      <c r="T443" s="82"/>
      <c r="U443" s="81">
        <v>11380056</v>
      </c>
      <c r="V443" s="81">
        <v>1556</v>
      </c>
      <c r="W443" s="81">
        <v>151</v>
      </c>
      <c r="X443" s="81">
        <v>24603</v>
      </c>
      <c r="Y443" s="81">
        <v>41779</v>
      </c>
      <c r="Z443" s="81">
        <v>58279</v>
      </c>
      <c r="AA443" s="81">
        <v>7792</v>
      </c>
      <c r="AB443" s="81">
        <v>100239</v>
      </c>
      <c r="AC443" s="81">
        <v>0</v>
      </c>
      <c r="AD443" s="81">
        <v>7.9020389339072716</v>
      </c>
      <c r="AE443" s="82"/>
      <c r="AF443" s="81">
        <v>59531998.449007951</v>
      </c>
      <c r="AG443" s="81">
        <v>2219880.1175656971</v>
      </c>
      <c r="AH443" s="81">
        <v>1694113.8952117506</v>
      </c>
      <c r="AI443" s="81">
        <v>137025121.32215595</v>
      </c>
      <c r="AJ443" s="81">
        <v>181598423.63778189</v>
      </c>
      <c r="AK443" s="81"/>
      <c r="AL443" s="81"/>
      <c r="AM443" s="81">
        <v>13082303.178518044</v>
      </c>
      <c r="AN443" s="81"/>
      <c r="AO443" s="81"/>
      <c r="AP443" s="82"/>
      <c r="AQ443" s="81">
        <v>3679</v>
      </c>
      <c r="AR443" s="81">
        <v>731</v>
      </c>
      <c r="AS443" s="81">
        <v>0</v>
      </c>
      <c r="AT443" s="81">
        <v>0</v>
      </c>
      <c r="AU443" s="81">
        <v>0</v>
      </c>
      <c r="AV443" s="81">
        <v>0</v>
      </c>
      <c r="AW443" s="81">
        <v>0</v>
      </c>
      <c r="AX443" s="82"/>
      <c r="AY443" s="81">
        <v>16493.499999999949</v>
      </c>
      <c r="AZ443" s="81">
        <v>15368.2</v>
      </c>
      <c r="BA443" s="81">
        <v>0</v>
      </c>
      <c r="BB443" s="81">
        <v>0</v>
      </c>
      <c r="BC443" s="81">
        <v>0</v>
      </c>
      <c r="BD443" s="81">
        <v>0</v>
      </c>
      <c r="BE443" s="81">
        <v>0</v>
      </c>
      <c r="BF443" s="82"/>
      <c r="BG443" s="81">
        <v>0</v>
      </c>
      <c r="BH443" s="81">
        <v>0</v>
      </c>
      <c r="BI443" s="81">
        <v>65.415999999999997</v>
      </c>
      <c r="BJ443" s="81">
        <v>0</v>
      </c>
      <c r="BK443" s="81">
        <v>10.513999999999999</v>
      </c>
      <c r="BL443" s="81">
        <v>0</v>
      </c>
      <c r="BM443" s="82"/>
      <c r="BN443" s="81">
        <v>0</v>
      </c>
      <c r="BO443" s="81">
        <v>0</v>
      </c>
      <c r="BP443" s="81">
        <v>6</v>
      </c>
      <c r="BQ443" s="81">
        <v>0</v>
      </c>
      <c r="BR443" s="81">
        <v>2</v>
      </c>
      <c r="BS443" s="81">
        <v>0</v>
      </c>
      <c r="BT443"/>
      <c r="BU443" s="80">
        <v>75.930000000000007</v>
      </c>
      <c r="BV443" s="80">
        <v>0</v>
      </c>
      <c r="BW443" s="80">
        <v>0</v>
      </c>
      <c r="BX443" s="80">
        <v>0</v>
      </c>
      <c r="BY443" s="80">
        <v>0</v>
      </c>
      <c r="BZ443" s="80">
        <v>0</v>
      </c>
      <c r="CA443" s="80">
        <v>0</v>
      </c>
      <c r="CB443" s="80">
        <v>0</v>
      </c>
      <c r="CC443" s="80">
        <v>0</v>
      </c>
    </row>
    <row r="444" spans="1:81">
      <c r="A444" s="80" t="s">
        <v>2139</v>
      </c>
      <c r="B444" s="80">
        <v>442</v>
      </c>
      <c r="C444" s="80">
        <v>18</v>
      </c>
      <c r="D444" s="80">
        <v>26</v>
      </c>
      <c r="E444" s="80">
        <v>2021</v>
      </c>
      <c r="F444" s="80" t="s">
        <v>75</v>
      </c>
      <c r="G444" s="174" t="s">
        <v>2121</v>
      </c>
      <c r="H444" s="80" t="s">
        <v>2122</v>
      </c>
      <c r="I444" s="177"/>
      <c r="J444" s="81">
        <v>83.531938018191028</v>
      </c>
      <c r="K444" s="81">
        <v>3.2613544012673299</v>
      </c>
      <c r="L444" s="81">
        <v>6.7212181812518876</v>
      </c>
      <c r="M444" s="81">
        <v>94.405334952865346</v>
      </c>
      <c r="N444" s="81">
        <v>104.50035816383046</v>
      </c>
      <c r="O444" s="81">
        <v>79.298761348672244</v>
      </c>
      <c r="P444" s="81">
        <v>35.644179172183591</v>
      </c>
      <c r="Q444" s="81">
        <v>5.9489377756094877</v>
      </c>
      <c r="R444" s="81">
        <v>0</v>
      </c>
      <c r="S444" s="81">
        <v>9.5912874230673104</v>
      </c>
      <c r="T444" s="82"/>
      <c r="U444" s="81">
        <v>13108770</v>
      </c>
      <c r="V444" s="81">
        <v>1556</v>
      </c>
      <c r="W444" s="81">
        <v>151</v>
      </c>
      <c r="X444" s="81">
        <v>24603</v>
      </c>
      <c r="Y444" s="81">
        <v>42029</v>
      </c>
      <c r="Z444" s="81">
        <v>58347</v>
      </c>
      <c r="AA444" s="81">
        <v>7842</v>
      </c>
      <c r="AB444" s="81">
        <v>99696</v>
      </c>
      <c r="AC444" s="81">
        <v>0</v>
      </c>
      <c r="AD444" s="81">
        <v>9.5912874230673104</v>
      </c>
      <c r="AE444" s="82"/>
      <c r="AF444" s="81">
        <v>64312742.212988451</v>
      </c>
      <c r="AG444" s="81">
        <v>2471986.9037826643</v>
      </c>
      <c r="AH444" s="81">
        <v>1558664.5372456887</v>
      </c>
      <c r="AI444" s="81">
        <v>151910137.31860322</v>
      </c>
      <c r="AJ444" s="81">
        <v>162655960.80671328</v>
      </c>
      <c r="AK444" s="81">
        <v>0</v>
      </c>
      <c r="AL444" s="81">
        <v>0</v>
      </c>
      <c r="AM444" s="81">
        <v>13086484.55888672</v>
      </c>
      <c r="AN444" s="81">
        <v>0</v>
      </c>
      <c r="AO444" s="81">
        <v>0</v>
      </c>
      <c r="AP444" s="82"/>
      <c r="AQ444" s="81">
        <v>3930</v>
      </c>
      <c r="AR444" s="81">
        <v>740</v>
      </c>
      <c r="AS444" s="81">
        <v>0</v>
      </c>
      <c r="AT444" s="81">
        <v>1</v>
      </c>
      <c r="AU444" s="81">
        <v>0</v>
      </c>
      <c r="AV444" s="81">
        <v>0</v>
      </c>
      <c r="AW444" s="81"/>
      <c r="AX444" s="82"/>
      <c r="AY444" s="81">
        <v>17933.499999999931</v>
      </c>
      <c r="AZ444" s="81">
        <v>15684.999999999991</v>
      </c>
      <c r="BA444" s="81">
        <v>0</v>
      </c>
      <c r="BB444" s="81">
        <v>73.8</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2140</v>
      </c>
      <c r="B445" s="80">
        <v>442</v>
      </c>
      <c r="C445" s="80">
        <v>19</v>
      </c>
      <c r="D445" s="80">
        <v>26</v>
      </c>
      <c r="E445" s="80">
        <v>2022</v>
      </c>
      <c r="F445" s="80" t="s">
        <v>568</v>
      </c>
      <c r="G445" s="174" t="s">
        <v>2121</v>
      </c>
      <c r="H445" s="80" t="s">
        <v>2122</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4190</v>
      </c>
      <c r="AR445" s="81">
        <v>744</v>
      </c>
      <c r="AS445" s="81">
        <v>0</v>
      </c>
      <c r="AT445" s="81">
        <v>1</v>
      </c>
      <c r="AU445" s="81">
        <v>0</v>
      </c>
      <c r="AV445" s="81">
        <v>0</v>
      </c>
      <c r="AW445" s="81"/>
      <c r="AX445" s="82"/>
      <c r="AY445" s="81">
        <v>19348.299999999927</v>
      </c>
      <c r="AZ445" s="81">
        <v>15811.699999999995</v>
      </c>
      <c r="BA445" s="81">
        <v>0</v>
      </c>
      <c r="BB445" s="81">
        <v>73.8</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2141</v>
      </c>
      <c r="B446" s="80">
        <v>409</v>
      </c>
      <c r="C446" s="80">
        <v>1</v>
      </c>
      <c r="D446" s="80">
        <v>25</v>
      </c>
      <c r="E446" s="80">
        <v>1990</v>
      </c>
      <c r="F446" s="80" t="s">
        <v>562</v>
      </c>
      <c r="G446" s="80" t="s">
        <v>2142</v>
      </c>
      <c r="H446" s="80" t="s">
        <v>2143</v>
      </c>
      <c r="I446" s="177"/>
      <c r="J446" s="81">
        <v>237.93284863667085</v>
      </c>
      <c r="K446" s="81">
        <v>5.1851376635641104</v>
      </c>
      <c r="L446" s="81">
        <v>1.3486325679144198</v>
      </c>
      <c r="M446" s="81">
        <v>55.950245950698672</v>
      </c>
      <c r="N446" s="81">
        <v>65.622336549154596</v>
      </c>
      <c r="O446" s="81">
        <v>58.758358606657964</v>
      </c>
      <c r="P446" s="81">
        <v>69.370800827208214</v>
      </c>
      <c r="Q446" s="81">
        <v>5.4731891214610346</v>
      </c>
      <c r="R446" s="81">
        <v>0</v>
      </c>
      <c r="S446" s="81">
        <v>9.4346355010970271</v>
      </c>
      <c r="T446" s="82"/>
      <c r="U446" s="81">
        <v>34750928</v>
      </c>
      <c r="V446" s="81">
        <v>2529</v>
      </c>
      <c r="W446" s="81">
        <v>17</v>
      </c>
      <c r="X446" s="81">
        <v>25198</v>
      </c>
      <c r="Y446" s="81">
        <v>26575</v>
      </c>
      <c r="Z446" s="81">
        <v>24168</v>
      </c>
      <c r="AA446" s="81">
        <v>16844</v>
      </c>
      <c r="AB446" s="81">
        <v>88866</v>
      </c>
      <c r="AC446" s="81">
        <v>0</v>
      </c>
      <c r="AD446" s="81">
        <v>9.4346355010970271</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2144</v>
      </c>
      <c r="B447" s="80">
        <v>410</v>
      </c>
      <c r="C447" s="80">
        <v>2</v>
      </c>
      <c r="D447" s="80">
        <v>25</v>
      </c>
      <c r="E447" s="80">
        <v>2005</v>
      </c>
      <c r="F447" s="80" t="s">
        <v>565</v>
      </c>
      <c r="G447" s="80" t="s">
        <v>2142</v>
      </c>
      <c r="H447" s="80" t="s">
        <v>2143</v>
      </c>
      <c r="I447" s="177"/>
      <c r="J447" s="81">
        <v>202.12585278723481</v>
      </c>
      <c r="K447" s="81">
        <v>4.3488714669926463</v>
      </c>
      <c r="L447" s="81">
        <v>1.621929237785023</v>
      </c>
      <c r="M447" s="81">
        <v>135.7557020596054</v>
      </c>
      <c r="N447" s="81">
        <v>110.06272364216429</v>
      </c>
      <c r="O447" s="81">
        <v>93.107480201550217</v>
      </c>
      <c r="P447" s="81">
        <v>66.926482628427451</v>
      </c>
      <c r="Q447" s="81">
        <v>5.9707796140512874</v>
      </c>
      <c r="R447" s="81">
        <v>41.349025548139949</v>
      </c>
      <c r="S447" s="81">
        <v>4.2940559670360781</v>
      </c>
      <c r="T447" s="82"/>
      <c r="U447" s="81">
        <v>21275814</v>
      </c>
      <c r="V447" s="81">
        <v>2392</v>
      </c>
      <c r="W447" s="81">
        <v>18</v>
      </c>
      <c r="X447" s="81">
        <v>32296</v>
      </c>
      <c r="Y447" s="81">
        <v>40031</v>
      </c>
      <c r="Z447" s="81">
        <v>44316</v>
      </c>
      <c r="AA447" s="81">
        <v>13309</v>
      </c>
      <c r="AB447" s="81">
        <v>101346</v>
      </c>
      <c r="AC447" s="81">
        <v>7311719</v>
      </c>
      <c r="AD447" s="81">
        <v>4.2940559670360781</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2145</v>
      </c>
      <c r="B448" s="80">
        <v>411</v>
      </c>
      <c r="C448" s="80">
        <v>3</v>
      </c>
      <c r="D448" s="80">
        <v>25</v>
      </c>
      <c r="E448" s="80">
        <v>2006</v>
      </c>
      <c r="F448" s="80" t="s">
        <v>566</v>
      </c>
      <c r="G448" s="80" t="s">
        <v>2142</v>
      </c>
      <c r="H448" s="80" t="s">
        <v>2143</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2146</v>
      </c>
      <c r="B449" s="80">
        <v>412</v>
      </c>
      <c r="C449" s="80">
        <v>4</v>
      </c>
      <c r="D449" s="80">
        <v>25</v>
      </c>
      <c r="E449" s="80">
        <v>2007</v>
      </c>
      <c r="F449" s="80" t="s">
        <v>567</v>
      </c>
      <c r="G449" s="80" t="s">
        <v>2142</v>
      </c>
      <c r="H449" s="80" t="s">
        <v>2143</v>
      </c>
      <c r="I449" s="177"/>
      <c r="J449" s="81">
        <v>190.30656959294168</v>
      </c>
      <c r="K449" s="81">
        <v>4.1438927122980962</v>
      </c>
      <c r="L449" s="81">
        <v>1.2495475242761158</v>
      </c>
      <c r="M449" s="81">
        <v>138.83143360632357</v>
      </c>
      <c r="N449" s="81">
        <v>118.43665159491971</v>
      </c>
      <c r="O449" s="81">
        <v>90.965628995915182</v>
      </c>
      <c r="P449" s="81">
        <v>64.888313421797577</v>
      </c>
      <c r="Q449" s="81">
        <v>6.3289975289230194</v>
      </c>
      <c r="R449" s="81">
        <v>3.1298552419832175</v>
      </c>
      <c r="S449" s="81">
        <v>14.768958400573482</v>
      </c>
      <c r="T449" s="82"/>
      <c r="U449" s="81">
        <v>22583891</v>
      </c>
      <c r="V449" s="81">
        <v>2219</v>
      </c>
      <c r="W449" s="81">
        <v>14</v>
      </c>
      <c r="X449" s="81">
        <v>38162</v>
      </c>
      <c r="Y449" s="81">
        <v>41471</v>
      </c>
      <c r="Z449" s="81">
        <v>45009</v>
      </c>
      <c r="AA449" s="81">
        <v>12707</v>
      </c>
      <c r="AB449" s="81">
        <v>101745</v>
      </c>
      <c r="AC449" s="81">
        <v>569330</v>
      </c>
      <c r="AD449" s="81">
        <v>14.768958400573482</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2147</v>
      </c>
      <c r="B450" s="80">
        <v>413</v>
      </c>
      <c r="C450" s="80">
        <v>5</v>
      </c>
      <c r="D450" s="80">
        <v>25</v>
      </c>
      <c r="E450" s="80">
        <v>2008</v>
      </c>
      <c r="F450" s="80" t="s">
        <v>84</v>
      </c>
      <c r="G450" s="80" t="s">
        <v>2142</v>
      </c>
      <c r="H450" s="80" t="s">
        <v>2143</v>
      </c>
      <c r="I450" s="177"/>
      <c r="J450" s="81">
        <v>191.4925921522408</v>
      </c>
      <c r="K450" s="81">
        <v>3.1089514861608931</v>
      </c>
      <c r="L450" s="81">
        <v>1.1068861094440314</v>
      </c>
      <c r="M450" s="81">
        <v>145.72202148073436</v>
      </c>
      <c r="N450" s="81">
        <v>115.92163709412888</v>
      </c>
      <c r="O450" s="81">
        <v>88.111552320356836</v>
      </c>
      <c r="P450" s="81">
        <v>63.324964499346201</v>
      </c>
      <c r="Q450" s="81">
        <v>6.2485888996718169</v>
      </c>
      <c r="R450" s="81">
        <v>1.3198420316586452E-2</v>
      </c>
      <c r="S450" s="81">
        <v>20.004823407166846</v>
      </c>
      <c r="T450" s="82"/>
      <c r="U450" s="81">
        <v>24130851</v>
      </c>
      <c r="V450" s="81">
        <v>2219</v>
      </c>
      <c r="W450" s="81">
        <v>14</v>
      </c>
      <c r="X450" s="81">
        <v>38162</v>
      </c>
      <c r="Y450" s="81">
        <v>42270</v>
      </c>
      <c r="Z450" s="81">
        <v>45127</v>
      </c>
      <c r="AA450" s="81">
        <v>12415</v>
      </c>
      <c r="AB450" s="81">
        <v>102103</v>
      </c>
      <c r="AC450" s="81">
        <v>2493</v>
      </c>
      <c r="AD450" s="81">
        <v>20.004823407166846</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2148</v>
      </c>
      <c r="B451" s="80">
        <v>414</v>
      </c>
      <c r="C451" s="80">
        <v>6</v>
      </c>
      <c r="D451" s="80">
        <v>25</v>
      </c>
      <c r="E451" s="80">
        <v>2009</v>
      </c>
      <c r="F451" s="80" t="s">
        <v>85</v>
      </c>
      <c r="G451" s="80" t="s">
        <v>2142</v>
      </c>
      <c r="H451" s="80" t="s">
        <v>2143</v>
      </c>
      <c r="I451" s="177"/>
      <c r="J451" s="81">
        <v>176.79302275997858</v>
      </c>
      <c r="K451" s="81">
        <v>2.574356129854138</v>
      </c>
      <c r="L451" s="81">
        <v>2.2507337845875801</v>
      </c>
      <c r="M451" s="81">
        <v>131.89557309291988</v>
      </c>
      <c r="N451" s="81">
        <v>95.133157166437101</v>
      </c>
      <c r="O451" s="81">
        <v>89.174722035111671</v>
      </c>
      <c r="P451" s="81">
        <v>61.221325655385698</v>
      </c>
      <c r="Q451" s="81">
        <v>5.9408215721947775</v>
      </c>
      <c r="R451" s="81">
        <v>3.7037304713481163E-2</v>
      </c>
      <c r="S451" s="81">
        <v>22.486585217471809</v>
      </c>
      <c r="T451" s="82"/>
      <c r="U451" s="81">
        <v>23157373</v>
      </c>
      <c r="V451" s="81">
        <v>2222</v>
      </c>
      <c r="W451" s="81">
        <v>48</v>
      </c>
      <c r="X451" s="81">
        <v>43000</v>
      </c>
      <c r="Y451" s="81">
        <v>42646</v>
      </c>
      <c r="Z451" s="81">
        <v>45080</v>
      </c>
      <c r="AA451" s="81">
        <v>12322</v>
      </c>
      <c r="AB451" s="81">
        <v>101904</v>
      </c>
      <c r="AC451" s="81">
        <v>6825</v>
      </c>
      <c r="AD451" s="81">
        <v>22.486585217471809</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223.13200000000003</v>
      </c>
      <c r="BJ451" s="81">
        <v>0.66</v>
      </c>
      <c r="BK451" s="81">
        <v>67.41</v>
      </c>
      <c r="BL451" s="81">
        <v>0</v>
      </c>
      <c r="BM451" s="82"/>
      <c r="BN451" s="81">
        <v>0</v>
      </c>
      <c r="BO451" s="81">
        <v>0</v>
      </c>
      <c r="BP451" s="81">
        <v>8</v>
      </c>
      <c r="BQ451" s="81">
        <v>1</v>
      </c>
      <c r="BR451" s="81">
        <v>6</v>
      </c>
      <c r="BS451" s="81">
        <v>0</v>
      </c>
      <c r="BT451"/>
      <c r="BU451" s="80"/>
      <c r="BV451" s="80"/>
      <c r="BW451" s="80"/>
      <c r="BX451" s="80"/>
      <c r="BY451" s="80"/>
      <c r="BZ451" s="80"/>
      <c r="CA451" s="80"/>
      <c r="CB451" s="80"/>
      <c r="CC451" s="80"/>
    </row>
    <row r="452" spans="1:81">
      <c r="A452" s="80" t="s">
        <v>2149</v>
      </c>
      <c r="B452" s="80">
        <v>415</v>
      </c>
      <c r="C452" s="80">
        <v>7</v>
      </c>
      <c r="D452" s="80">
        <v>25</v>
      </c>
      <c r="E452" s="80">
        <v>2010</v>
      </c>
      <c r="F452" s="80" t="s">
        <v>86</v>
      </c>
      <c r="G452" s="80" t="s">
        <v>2142</v>
      </c>
      <c r="H452" s="80" t="s">
        <v>2143</v>
      </c>
      <c r="I452" s="177"/>
      <c r="J452" s="81">
        <v>162.70483032569544</v>
      </c>
      <c r="K452" s="81">
        <v>2.8051214798335162</v>
      </c>
      <c r="L452" s="81">
        <v>2.1350164896266852</v>
      </c>
      <c r="M452" s="81">
        <v>142.37756913301868</v>
      </c>
      <c r="N452" s="81">
        <v>110.71255179225284</v>
      </c>
      <c r="O452" s="81">
        <v>89.626650082999603</v>
      </c>
      <c r="P452" s="81">
        <v>62.723164552317463</v>
      </c>
      <c r="Q452" s="81">
        <v>6.1826902212507129</v>
      </c>
      <c r="R452" s="81">
        <v>3.1804647605162856E-2</v>
      </c>
      <c r="S452" s="81">
        <v>17.52446797122089</v>
      </c>
      <c r="T452" s="82"/>
      <c r="U452" s="81">
        <v>21487119</v>
      </c>
      <c r="V452" s="81">
        <v>2222</v>
      </c>
      <c r="W452" s="81">
        <v>48</v>
      </c>
      <c r="X452" s="81">
        <v>43000</v>
      </c>
      <c r="Y452" s="81">
        <v>42973</v>
      </c>
      <c r="Z452" s="81">
        <v>45519</v>
      </c>
      <c r="AA452" s="81">
        <v>12309</v>
      </c>
      <c r="AB452" s="81">
        <v>101620</v>
      </c>
      <c r="AC452" s="81">
        <v>5554</v>
      </c>
      <c r="AD452" s="81">
        <v>17.52446797122089</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221.67</v>
      </c>
      <c r="BJ452" s="81">
        <v>0.626</v>
      </c>
      <c r="BK452" s="81">
        <v>74.731999999999999</v>
      </c>
      <c r="BL452" s="81">
        <v>0</v>
      </c>
      <c r="BM452" s="82"/>
      <c r="BN452" s="81">
        <v>0</v>
      </c>
      <c r="BO452" s="81">
        <v>0</v>
      </c>
      <c r="BP452" s="81">
        <v>9</v>
      </c>
      <c r="BQ452" s="81">
        <v>1</v>
      </c>
      <c r="BR452" s="81">
        <v>7</v>
      </c>
      <c r="BS452" s="81">
        <v>0</v>
      </c>
      <c r="BT452"/>
      <c r="BU452" s="80">
        <v>297.02800000000002</v>
      </c>
      <c r="BV452" s="80">
        <v>0</v>
      </c>
      <c r="BW452" s="80">
        <v>0</v>
      </c>
      <c r="BX452" s="80">
        <v>0</v>
      </c>
      <c r="BY452" s="80">
        <v>0</v>
      </c>
      <c r="BZ452" s="80">
        <v>0</v>
      </c>
      <c r="CA452" s="80">
        <v>0</v>
      </c>
      <c r="CB452" s="80">
        <v>0</v>
      </c>
      <c r="CC452" s="80">
        <v>0</v>
      </c>
    </row>
    <row r="453" spans="1:81">
      <c r="A453" s="80" t="s">
        <v>2150</v>
      </c>
      <c r="B453" s="80">
        <v>416</v>
      </c>
      <c r="C453" s="80">
        <v>8</v>
      </c>
      <c r="D453" s="80">
        <v>25</v>
      </c>
      <c r="E453" s="80">
        <v>2011</v>
      </c>
      <c r="F453" s="80" t="s">
        <v>87</v>
      </c>
      <c r="G453" s="80" t="s">
        <v>2142</v>
      </c>
      <c r="H453" s="80" t="s">
        <v>2143</v>
      </c>
      <c r="I453" s="177"/>
      <c r="J453" s="81">
        <v>191.02242467359326</v>
      </c>
      <c r="K453" s="81">
        <v>4.4642334049099244</v>
      </c>
      <c r="L453" s="81">
        <v>1.8783795928575802</v>
      </c>
      <c r="M453" s="81">
        <v>181.58177718059434</v>
      </c>
      <c r="N453" s="81">
        <v>136.87402326145079</v>
      </c>
      <c r="O453" s="81">
        <v>89.339699943199392</v>
      </c>
      <c r="P453" s="81">
        <v>60.781903269547634</v>
      </c>
      <c r="Q453" s="81">
        <v>7.1135547998210713</v>
      </c>
      <c r="R453" s="81">
        <v>1.4574989191039205E-2</v>
      </c>
      <c r="S453" s="81">
        <v>17.567348857286362</v>
      </c>
      <c r="T453" s="82"/>
      <c r="U453" s="81">
        <v>22836577</v>
      </c>
      <c r="V453" s="81">
        <v>2222</v>
      </c>
      <c r="W453" s="81">
        <v>48</v>
      </c>
      <c r="X453" s="81">
        <v>43000</v>
      </c>
      <c r="Y453" s="81">
        <v>43316</v>
      </c>
      <c r="Z453" s="81">
        <v>46359</v>
      </c>
      <c r="AA453" s="81">
        <v>12283</v>
      </c>
      <c r="AB453" s="81">
        <v>101364</v>
      </c>
      <c r="AC453" s="81">
        <v>2541</v>
      </c>
      <c r="AD453" s="81">
        <v>17.567348857286362</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226.64400000000001</v>
      </c>
      <c r="BJ453" s="81">
        <v>0.59699999999999998</v>
      </c>
      <c r="BK453" s="81">
        <v>62.319000000000003</v>
      </c>
      <c r="BL453" s="81">
        <v>0</v>
      </c>
      <c r="BM453" s="82"/>
      <c r="BN453" s="81">
        <v>0</v>
      </c>
      <c r="BO453" s="81">
        <v>0</v>
      </c>
      <c r="BP453" s="81">
        <v>10</v>
      </c>
      <c r="BQ453" s="81">
        <v>1</v>
      </c>
      <c r="BR453" s="81">
        <v>7</v>
      </c>
      <c r="BS453" s="81">
        <v>0</v>
      </c>
      <c r="BT453"/>
      <c r="BU453" s="80">
        <v>289.56</v>
      </c>
      <c r="BV453" s="80">
        <v>0</v>
      </c>
      <c r="BW453" s="80">
        <v>0</v>
      </c>
      <c r="BX453" s="80">
        <v>0</v>
      </c>
      <c r="BY453" s="80">
        <v>0</v>
      </c>
      <c r="BZ453" s="80">
        <v>0</v>
      </c>
      <c r="CA453" s="80">
        <v>0</v>
      </c>
      <c r="CB453" s="80">
        <v>0</v>
      </c>
      <c r="CC453" s="80">
        <v>0</v>
      </c>
    </row>
    <row r="454" spans="1:81">
      <c r="A454" s="80" t="s">
        <v>2151</v>
      </c>
      <c r="B454" s="80">
        <v>417</v>
      </c>
      <c r="C454" s="80">
        <v>9</v>
      </c>
      <c r="D454" s="80">
        <v>25</v>
      </c>
      <c r="E454" s="80">
        <v>2012</v>
      </c>
      <c r="F454" s="80" t="s">
        <v>88</v>
      </c>
      <c r="G454" s="80" t="s">
        <v>2142</v>
      </c>
      <c r="H454" s="80" t="s">
        <v>2143</v>
      </c>
      <c r="I454" s="177"/>
      <c r="J454" s="81">
        <v>200.02684298137206</v>
      </c>
      <c r="K454" s="81">
        <v>4.3412088900741264</v>
      </c>
      <c r="L454" s="81">
        <v>1.8708410340147414</v>
      </c>
      <c r="M454" s="81">
        <v>203.09809963128365</v>
      </c>
      <c r="N454" s="81">
        <v>146.4263588353011</v>
      </c>
      <c r="O454" s="81">
        <v>89.424397222791711</v>
      </c>
      <c r="P454" s="81">
        <v>60.326494907778503</v>
      </c>
      <c r="Q454" s="81">
        <v>7.7816989710804823</v>
      </c>
      <c r="R454" s="81">
        <v>5.6328835124292605E-2</v>
      </c>
      <c r="S454" s="81">
        <v>19.652201391887555</v>
      </c>
      <c r="T454" s="82"/>
      <c r="U454" s="81">
        <v>23250102</v>
      </c>
      <c r="V454" s="81">
        <v>2222</v>
      </c>
      <c r="W454" s="81">
        <v>48</v>
      </c>
      <c r="X454" s="81">
        <v>43000</v>
      </c>
      <c r="Y454" s="81">
        <v>44137</v>
      </c>
      <c r="Z454" s="81">
        <v>46771</v>
      </c>
      <c r="AA454" s="81">
        <v>12122</v>
      </c>
      <c r="AB454" s="81">
        <v>102059</v>
      </c>
      <c r="AC454" s="81">
        <v>9566</v>
      </c>
      <c r="AD454" s="81">
        <v>19.652201391887555</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235.18299999999999</v>
      </c>
      <c r="BJ454" s="81">
        <v>0.70799999999999996</v>
      </c>
      <c r="BK454" s="81">
        <v>60.736999999999995</v>
      </c>
      <c r="BL454" s="81">
        <v>0</v>
      </c>
      <c r="BM454" s="82"/>
      <c r="BN454" s="81">
        <v>0</v>
      </c>
      <c r="BO454" s="81">
        <v>0</v>
      </c>
      <c r="BP454" s="81">
        <v>10</v>
      </c>
      <c r="BQ454" s="81">
        <v>1</v>
      </c>
      <c r="BR454" s="81">
        <v>6</v>
      </c>
      <c r="BS454" s="81">
        <v>0</v>
      </c>
      <c r="BT454"/>
      <c r="BU454" s="80">
        <v>296.62799999999999</v>
      </c>
      <c r="BV454" s="80">
        <v>0</v>
      </c>
      <c r="BW454" s="80">
        <v>0</v>
      </c>
      <c r="BX454" s="80">
        <v>0</v>
      </c>
      <c r="BY454" s="80">
        <v>0</v>
      </c>
      <c r="BZ454" s="80">
        <v>0</v>
      </c>
      <c r="CA454" s="80">
        <v>0</v>
      </c>
      <c r="CB454" s="80">
        <v>0</v>
      </c>
      <c r="CC454" s="80">
        <v>0</v>
      </c>
    </row>
    <row r="455" spans="1:81">
      <c r="A455" s="80" t="s">
        <v>2152</v>
      </c>
      <c r="B455" s="80">
        <v>418</v>
      </c>
      <c r="C455" s="80">
        <v>10</v>
      </c>
      <c r="D455" s="80">
        <v>25</v>
      </c>
      <c r="E455" s="80">
        <v>2013</v>
      </c>
      <c r="F455" s="80" t="s">
        <v>89</v>
      </c>
      <c r="G455" s="80" t="s">
        <v>2142</v>
      </c>
      <c r="H455" s="80" t="s">
        <v>2143</v>
      </c>
      <c r="I455" s="177"/>
      <c r="J455" s="81">
        <v>202.31232098980112</v>
      </c>
      <c r="K455" s="81">
        <v>3.6809297488606902</v>
      </c>
      <c r="L455" s="81">
        <v>1.6598312010351217</v>
      </c>
      <c r="M455" s="81">
        <v>204.56541056896603</v>
      </c>
      <c r="N455" s="81">
        <v>146.52486921183635</v>
      </c>
      <c r="O455" s="81">
        <v>87.275251458938612</v>
      </c>
      <c r="P455" s="81">
        <v>60.59376156155097</v>
      </c>
      <c r="Q455" s="81">
        <v>7.8659667864211675</v>
      </c>
      <c r="R455" s="81">
        <v>1.5768664191433284E-2</v>
      </c>
      <c r="S455" s="81">
        <v>19.62361565742431</v>
      </c>
      <c r="T455" s="82"/>
      <c r="U455" s="81">
        <v>23254408</v>
      </c>
      <c r="V455" s="81">
        <v>2222</v>
      </c>
      <c r="W455" s="81">
        <v>48</v>
      </c>
      <c r="X455" s="81">
        <v>43000</v>
      </c>
      <c r="Y455" s="81">
        <v>44250</v>
      </c>
      <c r="Z455" s="81">
        <v>47685</v>
      </c>
      <c r="AA455" s="81">
        <v>12130</v>
      </c>
      <c r="AB455" s="81">
        <v>101685</v>
      </c>
      <c r="AC455" s="81">
        <v>2614</v>
      </c>
      <c r="AD455" s="81">
        <v>19.62361565742431</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241.79599999999999</v>
      </c>
      <c r="BJ455" s="81">
        <v>0.80900000000000005</v>
      </c>
      <c r="BK455" s="81">
        <v>79.997</v>
      </c>
      <c r="BL455" s="81">
        <v>0</v>
      </c>
      <c r="BM455" s="82"/>
      <c r="BN455" s="81">
        <v>0</v>
      </c>
      <c r="BO455" s="81">
        <v>0</v>
      </c>
      <c r="BP455" s="81">
        <v>11</v>
      </c>
      <c r="BQ455" s="81">
        <v>1</v>
      </c>
      <c r="BR455" s="81">
        <v>6</v>
      </c>
      <c r="BS455" s="81">
        <v>0</v>
      </c>
      <c r="BT455"/>
      <c r="BU455" s="80">
        <v>322.60199999999998</v>
      </c>
      <c r="BV455" s="80">
        <v>0</v>
      </c>
      <c r="BW455" s="80">
        <v>0</v>
      </c>
      <c r="BX455" s="80">
        <v>0</v>
      </c>
      <c r="BY455" s="80">
        <v>0</v>
      </c>
      <c r="BZ455" s="80">
        <v>0</v>
      </c>
      <c r="CA455" s="80">
        <v>0</v>
      </c>
      <c r="CB455" s="80">
        <v>0</v>
      </c>
      <c r="CC455" s="80">
        <v>0</v>
      </c>
    </row>
    <row r="456" spans="1:81">
      <c r="A456" s="80" t="s">
        <v>2153</v>
      </c>
      <c r="B456" s="80">
        <v>419</v>
      </c>
      <c r="C456" s="80">
        <v>11</v>
      </c>
      <c r="D456" s="80">
        <v>25</v>
      </c>
      <c r="E456" s="80">
        <v>2014</v>
      </c>
      <c r="F456" s="80" t="s">
        <v>90</v>
      </c>
      <c r="G456" s="80" t="s">
        <v>2142</v>
      </c>
      <c r="H456" s="80" t="s">
        <v>2143</v>
      </c>
      <c r="I456" s="177"/>
      <c r="J456" s="81">
        <v>190.83922374044178</v>
      </c>
      <c r="K456" s="81">
        <v>3.8758720657165893</v>
      </c>
      <c r="L456" s="81">
        <v>3.4859501286641232</v>
      </c>
      <c r="M456" s="81">
        <v>212.30252066719942</v>
      </c>
      <c r="N456" s="81">
        <v>142.36127685726797</v>
      </c>
      <c r="O456" s="81">
        <v>83.793830471650196</v>
      </c>
      <c r="P456" s="81">
        <v>60.944064272962201</v>
      </c>
      <c r="Q456" s="81">
        <v>7.5216567676358075</v>
      </c>
      <c r="R456" s="81">
        <v>0.17249667706525906</v>
      </c>
      <c r="S456" s="81">
        <v>16.482470083178587</v>
      </c>
      <c r="T456" s="82"/>
      <c r="U456" s="81">
        <v>23340335</v>
      </c>
      <c r="V456" s="81">
        <v>1949</v>
      </c>
      <c r="W456" s="81">
        <v>38</v>
      </c>
      <c r="X456" s="81">
        <v>44825</v>
      </c>
      <c r="Y456" s="81">
        <v>44628</v>
      </c>
      <c r="Z456" s="81">
        <v>48219</v>
      </c>
      <c r="AA456" s="81">
        <v>12137</v>
      </c>
      <c r="AB456" s="81">
        <v>101343</v>
      </c>
      <c r="AC456" s="81">
        <v>28685</v>
      </c>
      <c r="AD456" s="81">
        <v>16.482470083178587</v>
      </c>
      <c r="AE456" s="82"/>
      <c r="AF456" s="81">
        <v>196150923.37774113</v>
      </c>
      <c r="AG456" s="81">
        <v>3541964.9676317712</v>
      </c>
      <c r="AH456" s="81">
        <v>857156.46167566581</v>
      </c>
      <c r="AI456" s="81">
        <v>291774249.28496861</v>
      </c>
      <c r="AJ456" s="81">
        <v>202114226.51848218</v>
      </c>
      <c r="AK456" s="81">
        <v>0</v>
      </c>
      <c r="AL456" s="81">
        <v>0</v>
      </c>
      <c r="AM456" s="81">
        <v>13912879.509765545</v>
      </c>
      <c r="AN456" s="81">
        <v>0</v>
      </c>
      <c r="AO456" s="81">
        <v>0</v>
      </c>
      <c r="AP456" s="82"/>
      <c r="AQ456" s="81">
        <v>1640</v>
      </c>
      <c r="AR456" s="81">
        <v>210</v>
      </c>
      <c r="AS456" s="81">
        <v>0</v>
      </c>
      <c r="AT456" s="81">
        <v>0</v>
      </c>
      <c r="AU456" s="81">
        <v>0</v>
      </c>
      <c r="AV456" s="81">
        <v>0</v>
      </c>
      <c r="AW456" s="81" t="s">
        <v>564</v>
      </c>
      <c r="AX456" s="82"/>
      <c r="AY456" s="81">
        <v>6059.4</v>
      </c>
      <c r="AZ456" s="81">
        <v>6590.8</v>
      </c>
      <c r="BA456" s="81">
        <v>0</v>
      </c>
      <c r="BB456" s="81">
        <v>0</v>
      </c>
      <c r="BC456" s="81">
        <v>0</v>
      </c>
      <c r="BD456" s="81">
        <v>0</v>
      </c>
      <c r="BE456" s="81" t="s">
        <v>564</v>
      </c>
      <c r="BF456" s="82"/>
      <c r="BG456" s="81">
        <v>0</v>
      </c>
      <c r="BH456" s="81">
        <v>0</v>
      </c>
      <c r="BI456" s="81">
        <v>236.08699999999999</v>
      </c>
      <c r="BJ456" s="81">
        <v>0.52900000000000003</v>
      </c>
      <c r="BK456" s="81">
        <v>77.328000000000003</v>
      </c>
      <c r="BL456" s="81">
        <v>0</v>
      </c>
      <c r="BM456" s="82"/>
      <c r="BN456" s="81">
        <v>0</v>
      </c>
      <c r="BO456" s="81">
        <v>0</v>
      </c>
      <c r="BP456" s="81">
        <v>11</v>
      </c>
      <c r="BQ456" s="81">
        <v>1</v>
      </c>
      <c r="BR456" s="81">
        <v>6</v>
      </c>
      <c r="BS456" s="81">
        <v>0</v>
      </c>
      <c r="BT456"/>
      <c r="BU456" s="80">
        <v>313.94400000000002</v>
      </c>
      <c r="BV456" s="80">
        <v>0</v>
      </c>
      <c r="BW456" s="80">
        <v>0</v>
      </c>
      <c r="BX456" s="80">
        <v>0</v>
      </c>
      <c r="BY456" s="80">
        <v>0</v>
      </c>
      <c r="BZ456" s="80">
        <v>0</v>
      </c>
      <c r="CA456" s="80">
        <v>0</v>
      </c>
      <c r="CB456" s="80">
        <v>0</v>
      </c>
      <c r="CC456" s="80">
        <v>0</v>
      </c>
    </row>
    <row r="457" spans="1:81">
      <c r="A457" s="80" t="s">
        <v>2154</v>
      </c>
      <c r="B457" s="80">
        <v>420</v>
      </c>
      <c r="C457" s="80">
        <v>12</v>
      </c>
      <c r="D457" s="80">
        <v>25</v>
      </c>
      <c r="E457" s="80">
        <v>2015</v>
      </c>
      <c r="F457" s="80" t="s">
        <v>91</v>
      </c>
      <c r="G457" s="80" t="s">
        <v>2142</v>
      </c>
      <c r="H457" s="80" t="s">
        <v>2143</v>
      </c>
      <c r="I457" s="177"/>
      <c r="J457" s="81">
        <v>195.34037803363674</v>
      </c>
      <c r="K457" s="81">
        <v>3.7030504146300043</v>
      </c>
      <c r="L457" s="81">
        <v>3.9175883425257076</v>
      </c>
      <c r="M457" s="81">
        <v>194.60849593923959</v>
      </c>
      <c r="N457" s="81">
        <v>133.9289710809048</v>
      </c>
      <c r="O457" s="81">
        <v>84.042407687398153</v>
      </c>
      <c r="P457" s="81">
        <v>61.102572594832459</v>
      </c>
      <c r="Q457" s="81">
        <v>7.3409500658449849</v>
      </c>
      <c r="R457" s="81">
        <v>0.17564220157905683</v>
      </c>
      <c r="S457" s="81">
        <v>15.741532117825473</v>
      </c>
      <c r="T457" s="82"/>
      <c r="U457" s="81">
        <v>25188042</v>
      </c>
      <c r="V457" s="81">
        <v>1949</v>
      </c>
      <c r="W457" s="81">
        <v>38</v>
      </c>
      <c r="X457" s="81">
        <v>44825</v>
      </c>
      <c r="Y457" s="81">
        <v>45120</v>
      </c>
      <c r="Z457" s="81">
        <v>48828</v>
      </c>
      <c r="AA457" s="81">
        <v>12159</v>
      </c>
      <c r="AB457" s="81">
        <v>101035</v>
      </c>
      <c r="AC457" s="81">
        <v>30088</v>
      </c>
      <c r="AD457" s="81">
        <v>15.741532117825473</v>
      </c>
      <c r="AE457" s="82"/>
      <c r="AF457" s="81">
        <v>204773914.34479755</v>
      </c>
      <c r="AG457" s="81">
        <v>3116900.4931250764</v>
      </c>
      <c r="AH457" s="81">
        <v>796911.09066927584</v>
      </c>
      <c r="AI457" s="81">
        <v>279856240.53363138</v>
      </c>
      <c r="AJ457" s="81">
        <v>198445804.07697228</v>
      </c>
      <c r="AK457" s="81">
        <v>0</v>
      </c>
      <c r="AL457" s="81">
        <v>0</v>
      </c>
      <c r="AM457" s="81">
        <v>13846422.924115395</v>
      </c>
      <c r="AN457" s="81">
        <v>0</v>
      </c>
      <c r="AO457" s="81">
        <v>0</v>
      </c>
      <c r="AP457" s="82"/>
      <c r="AQ457" s="81">
        <v>1827</v>
      </c>
      <c r="AR457" s="81">
        <v>292</v>
      </c>
      <c r="AS457" s="81">
        <v>0</v>
      </c>
      <c r="AT457" s="81">
        <v>0</v>
      </c>
      <c r="AU457" s="81">
        <v>0</v>
      </c>
      <c r="AV457" s="81">
        <v>0</v>
      </c>
      <c r="AW457" s="81" t="s">
        <v>564</v>
      </c>
      <c r="AX457" s="82"/>
      <c r="AY457" s="81">
        <v>6849.9</v>
      </c>
      <c r="AZ457" s="81">
        <v>9276.5</v>
      </c>
      <c r="BA457" s="81">
        <v>0</v>
      </c>
      <c r="BB457" s="81">
        <v>0</v>
      </c>
      <c r="BC457" s="81">
        <v>0</v>
      </c>
      <c r="BD457" s="81">
        <v>0</v>
      </c>
      <c r="BE457" s="81" t="s">
        <v>564</v>
      </c>
      <c r="BF457" s="82"/>
      <c r="BG457" s="81">
        <v>0</v>
      </c>
      <c r="BH457" s="81">
        <v>0</v>
      </c>
      <c r="BI457" s="81">
        <v>236.99199999999999</v>
      </c>
      <c r="BJ457" s="81">
        <v>1.415</v>
      </c>
      <c r="BK457" s="81">
        <v>30.901999999999997</v>
      </c>
      <c r="BL457" s="81">
        <v>0</v>
      </c>
      <c r="BM457" s="82"/>
      <c r="BN457" s="81">
        <v>0</v>
      </c>
      <c r="BO457" s="81">
        <v>0</v>
      </c>
      <c r="BP457" s="81">
        <v>10</v>
      </c>
      <c r="BQ457" s="81">
        <v>1</v>
      </c>
      <c r="BR457" s="81">
        <v>5</v>
      </c>
      <c r="BS457" s="81">
        <v>0</v>
      </c>
      <c r="BT457"/>
      <c r="BU457" s="80">
        <v>269.30900000000003</v>
      </c>
      <c r="BV457" s="80">
        <v>0</v>
      </c>
      <c r="BW457" s="80">
        <v>0</v>
      </c>
      <c r="BX457" s="80">
        <v>0</v>
      </c>
      <c r="BY457" s="80">
        <v>0</v>
      </c>
      <c r="BZ457" s="80">
        <v>0</v>
      </c>
      <c r="CA457" s="80">
        <v>0</v>
      </c>
      <c r="CB457" s="80">
        <v>0</v>
      </c>
      <c r="CC457" s="80">
        <v>0</v>
      </c>
    </row>
    <row r="458" spans="1:81">
      <c r="A458" s="80" t="s">
        <v>2155</v>
      </c>
      <c r="B458" s="80">
        <v>421</v>
      </c>
      <c r="C458" s="80">
        <v>13</v>
      </c>
      <c r="D458" s="80">
        <v>25</v>
      </c>
      <c r="E458" s="80">
        <v>2016</v>
      </c>
      <c r="F458" s="80" t="s">
        <v>92</v>
      </c>
      <c r="G458" s="80" t="s">
        <v>2142</v>
      </c>
      <c r="H458" s="80" t="s">
        <v>2143</v>
      </c>
      <c r="I458" s="177"/>
      <c r="J458" s="81">
        <v>205.31154987554601</v>
      </c>
      <c r="K458" s="81">
        <v>3.6067330385008214</v>
      </c>
      <c r="L458" s="81">
        <v>3.7450679419825921</v>
      </c>
      <c r="M458" s="81">
        <v>177.47311825568113</v>
      </c>
      <c r="N458" s="81">
        <v>135.46133636394862</v>
      </c>
      <c r="O458" s="81">
        <v>83.992709743532373</v>
      </c>
      <c r="P458" s="81">
        <v>59.485332638705366</v>
      </c>
      <c r="Q458" s="81">
        <v>7.1206266237737204</v>
      </c>
      <c r="R458" s="81">
        <v>8.5313530298120224</v>
      </c>
      <c r="S458" s="81">
        <v>17.922637723202218</v>
      </c>
      <c r="T458" s="82"/>
      <c r="U458" s="81">
        <v>25127842</v>
      </c>
      <c r="V458" s="81">
        <v>1949</v>
      </c>
      <c r="W458" s="81">
        <v>38</v>
      </c>
      <c r="X458" s="81">
        <v>44825</v>
      </c>
      <c r="Y458" s="81">
        <v>45643</v>
      </c>
      <c r="Z458" s="81">
        <v>49399</v>
      </c>
      <c r="AA458" s="81">
        <v>12243</v>
      </c>
      <c r="AB458" s="81">
        <v>100813</v>
      </c>
      <c r="AC458" s="81">
        <v>1457071.119288567</v>
      </c>
      <c r="AD458" s="81">
        <v>17.922637723202222</v>
      </c>
      <c r="AE458" s="82"/>
      <c r="AF458" s="81">
        <v>214364629.78767809</v>
      </c>
      <c r="AG458" s="81">
        <v>2828969.910325761</v>
      </c>
      <c r="AH458" s="81">
        <v>566553.63894355635</v>
      </c>
      <c r="AI458" s="81">
        <v>272381899.49568641</v>
      </c>
      <c r="AJ458" s="81">
        <v>198720657.25959131</v>
      </c>
      <c r="AK458" s="81">
        <v>0</v>
      </c>
      <c r="AL458" s="81">
        <v>0</v>
      </c>
      <c r="AM458" s="81">
        <v>13826732.430789649</v>
      </c>
      <c r="AN458" s="81">
        <v>0</v>
      </c>
      <c r="AO458" s="81">
        <v>0</v>
      </c>
      <c r="AP458" s="82"/>
      <c r="AQ458" s="81">
        <v>1986</v>
      </c>
      <c r="AR458" s="81">
        <v>339</v>
      </c>
      <c r="AS458" s="81">
        <v>0</v>
      </c>
      <c r="AT458" s="81">
        <v>0</v>
      </c>
      <c r="AU458" s="81">
        <v>0</v>
      </c>
      <c r="AV458" s="81">
        <v>0</v>
      </c>
      <c r="AW458" s="81" t="s">
        <v>564</v>
      </c>
      <c r="AX458" s="82"/>
      <c r="AY458" s="81">
        <v>7531.9</v>
      </c>
      <c r="AZ458" s="81">
        <v>10242.9</v>
      </c>
      <c r="BA458" s="81">
        <v>0</v>
      </c>
      <c r="BB458" s="81">
        <v>0</v>
      </c>
      <c r="BC458" s="81">
        <v>0</v>
      </c>
      <c r="BD458" s="81">
        <v>0</v>
      </c>
      <c r="BE458" s="81" t="s">
        <v>564</v>
      </c>
      <c r="BF458" s="82"/>
      <c r="BG458" s="81">
        <v>0</v>
      </c>
      <c r="BH458" s="81">
        <v>0</v>
      </c>
      <c r="BI458" s="81">
        <v>236.26400000000001</v>
      </c>
      <c r="BJ458" s="81">
        <v>0</v>
      </c>
      <c r="BK458" s="81">
        <v>105.63</v>
      </c>
      <c r="BL458" s="81">
        <v>0</v>
      </c>
      <c r="BM458" s="82"/>
      <c r="BN458" s="81">
        <v>0</v>
      </c>
      <c r="BO458" s="81">
        <v>0</v>
      </c>
      <c r="BP458" s="81">
        <v>11</v>
      </c>
      <c r="BQ458" s="81">
        <v>0</v>
      </c>
      <c r="BR458" s="81">
        <v>6</v>
      </c>
      <c r="BS458" s="81">
        <v>0</v>
      </c>
      <c r="BT458"/>
      <c r="BU458" s="80">
        <v>341.89400000000001</v>
      </c>
      <c r="BV458" s="80">
        <v>0</v>
      </c>
      <c r="BW458" s="80">
        <v>0</v>
      </c>
      <c r="BX458" s="80">
        <v>0</v>
      </c>
      <c r="BY458" s="80">
        <v>0</v>
      </c>
      <c r="BZ458" s="80">
        <v>0</v>
      </c>
      <c r="CA458" s="80">
        <v>0</v>
      </c>
      <c r="CB458" s="80">
        <v>0</v>
      </c>
      <c r="CC458" s="80">
        <v>0</v>
      </c>
    </row>
    <row r="459" spans="1:81">
      <c r="A459" s="80" t="s">
        <v>2156</v>
      </c>
      <c r="B459" s="80">
        <v>422</v>
      </c>
      <c r="C459" s="80">
        <v>14</v>
      </c>
      <c r="D459" s="80">
        <v>25</v>
      </c>
      <c r="E459" s="80">
        <v>2017</v>
      </c>
      <c r="F459" s="80" t="s">
        <v>71</v>
      </c>
      <c r="G459" s="80" t="s">
        <v>2142</v>
      </c>
      <c r="H459" s="80" t="s">
        <v>2143</v>
      </c>
      <c r="I459" s="177"/>
      <c r="J459" s="81">
        <v>178.52018356027614</v>
      </c>
      <c r="K459" s="81">
        <v>3.5485557506742724</v>
      </c>
      <c r="L459" s="81">
        <v>3.1722689807531252</v>
      </c>
      <c r="M459" s="81">
        <v>159.39179559938498</v>
      </c>
      <c r="N459" s="81">
        <v>127.82056471759556</v>
      </c>
      <c r="O459" s="81">
        <v>83.580518279995729</v>
      </c>
      <c r="P459" s="81">
        <v>58.765730297626554</v>
      </c>
      <c r="Q459" s="81">
        <v>6.8805400734465367</v>
      </c>
      <c r="R459" s="81">
        <v>9.2716693946795701</v>
      </c>
      <c r="S459" s="81">
        <v>19.790535373020276</v>
      </c>
      <c r="T459" s="82"/>
      <c r="U459" s="81">
        <v>26077400</v>
      </c>
      <c r="V459" s="81">
        <v>1949</v>
      </c>
      <c r="W459" s="81">
        <v>38</v>
      </c>
      <c r="X459" s="81">
        <v>44825</v>
      </c>
      <c r="Y459" s="81">
        <v>46177</v>
      </c>
      <c r="Z459" s="81">
        <v>49972</v>
      </c>
      <c r="AA459" s="81">
        <v>12172</v>
      </c>
      <c r="AB459" s="81">
        <v>100739</v>
      </c>
      <c r="AC459" s="81">
        <v>1614929.9999999991</v>
      </c>
      <c r="AD459" s="81">
        <v>19.79053537302028</v>
      </c>
      <c r="AE459" s="82"/>
      <c r="AF459" s="81">
        <v>209441465.74367759</v>
      </c>
      <c r="AG459" s="81">
        <v>2980712.6086938158</v>
      </c>
      <c r="AH459" s="81">
        <v>664500.00775806734</v>
      </c>
      <c r="AI459" s="81">
        <v>278669877.39946783</v>
      </c>
      <c r="AJ459" s="81">
        <v>207991484.35019821</v>
      </c>
      <c r="AK459" s="81">
        <v>0</v>
      </c>
      <c r="AL459" s="81">
        <v>0</v>
      </c>
      <c r="AM459" s="81">
        <v>13838202.343470549</v>
      </c>
      <c r="AN459" s="81">
        <v>0</v>
      </c>
      <c r="AO459" s="81">
        <v>0</v>
      </c>
      <c r="AP459" s="82"/>
      <c r="AQ459" s="81">
        <v>2111</v>
      </c>
      <c r="AR459" s="81">
        <v>379</v>
      </c>
      <c r="AS459" s="81">
        <v>0</v>
      </c>
      <c r="AT459" s="81">
        <v>0</v>
      </c>
      <c r="AU459" s="81">
        <v>0</v>
      </c>
      <c r="AV459" s="81">
        <v>0</v>
      </c>
      <c r="AW459" s="81" t="s">
        <v>564</v>
      </c>
      <c r="AX459" s="82"/>
      <c r="AY459" s="81">
        <v>8059.7</v>
      </c>
      <c r="AZ459" s="81">
        <v>11455.4</v>
      </c>
      <c r="BA459" s="81">
        <v>0</v>
      </c>
      <c r="BB459" s="81">
        <v>0</v>
      </c>
      <c r="BC459" s="81">
        <v>0</v>
      </c>
      <c r="BD459" s="81">
        <v>0</v>
      </c>
      <c r="BE459" s="81" t="s">
        <v>564</v>
      </c>
      <c r="BF459" s="82"/>
      <c r="BG459" s="81">
        <v>0</v>
      </c>
      <c r="BH459" s="81">
        <v>0</v>
      </c>
      <c r="BI459" s="81">
        <v>117.776</v>
      </c>
      <c r="BJ459" s="81">
        <v>0</v>
      </c>
      <c r="BK459" s="81">
        <v>105.06299999999999</v>
      </c>
      <c r="BL459" s="81">
        <v>0</v>
      </c>
      <c r="BM459" s="82"/>
      <c r="BN459" s="81">
        <v>0</v>
      </c>
      <c r="BO459" s="81">
        <v>0</v>
      </c>
      <c r="BP459" s="81">
        <v>10</v>
      </c>
      <c r="BQ459" s="81">
        <v>0</v>
      </c>
      <c r="BR459" s="81">
        <v>6</v>
      </c>
      <c r="BS459" s="81">
        <v>0</v>
      </c>
      <c r="BT459"/>
      <c r="BU459" s="80">
        <v>222.839</v>
      </c>
      <c r="BV459" s="80">
        <v>0</v>
      </c>
      <c r="BW459" s="80">
        <v>0</v>
      </c>
      <c r="BX459" s="80">
        <v>0</v>
      </c>
      <c r="BY459" s="80">
        <v>0</v>
      </c>
      <c r="BZ459" s="80">
        <v>0</v>
      </c>
      <c r="CA459" s="80">
        <v>0</v>
      </c>
      <c r="CB459" s="80">
        <v>0</v>
      </c>
      <c r="CC459" s="80">
        <v>0</v>
      </c>
    </row>
    <row r="460" spans="1:81">
      <c r="A460" s="80" t="s">
        <v>2157</v>
      </c>
      <c r="B460" s="80">
        <v>423</v>
      </c>
      <c r="C460" s="80">
        <v>15</v>
      </c>
      <c r="D460" s="80">
        <v>25</v>
      </c>
      <c r="E460" s="80">
        <v>2018</v>
      </c>
      <c r="F460" s="80" t="s">
        <v>93</v>
      </c>
      <c r="G460" s="80" t="s">
        <v>2142</v>
      </c>
      <c r="H460" s="80" t="s">
        <v>2143</v>
      </c>
      <c r="I460" s="177"/>
      <c r="J460" s="81">
        <v>159.98813005529738</v>
      </c>
      <c r="K460" s="81">
        <v>3.1888422375965959</v>
      </c>
      <c r="L460" s="81">
        <v>2.9376555327011316</v>
      </c>
      <c r="M460" s="81">
        <v>139.05421873934711</v>
      </c>
      <c r="N460" s="81">
        <v>104.07130021186961</v>
      </c>
      <c r="O460" s="81">
        <v>82.784833035801896</v>
      </c>
      <c r="P460" s="81">
        <v>58.998122633589354</v>
      </c>
      <c r="Q460" s="81">
        <v>6.3824489117549117</v>
      </c>
      <c r="R460" s="81">
        <v>9.4643716234142854</v>
      </c>
      <c r="S460" s="81">
        <v>15.965740033807322</v>
      </c>
      <c r="T460" s="82"/>
      <c r="U460" s="81">
        <v>26787054</v>
      </c>
      <c r="V460" s="81">
        <v>1949</v>
      </c>
      <c r="W460" s="81">
        <v>38</v>
      </c>
      <c r="X460" s="81">
        <v>44825</v>
      </c>
      <c r="Y460" s="81">
        <v>46791</v>
      </c>
      <c r="Z460" s="81">
        <v>50444</v>
      </c>
      <c r="AA460" s="81">
        <v>12343</v>
      </c>
      <c r="AB460" s="81">
        <v>100702</v>
      </c>
      <c r="AC460" s="81">
        <v>1642034</v>
      </c>
      <c r="AD460" s="81">
        <v>15.96574003380732</v>
      </c>
      <c r="AE460" s="82"/>
      <c r="AF460" s="81">
        <v>205986455.5530825</v>
      </c>
      <c r="AG460" s="81">
        <v>2726647.247949</v>
      </c>
      <c r="AH460" s="81">
        <v>638063.60855265416</v>
      </c>
      <c r="AI460" s="81">
        <v>269116820.41327262</v>
      </c>
      <c r="AJ460" s="81">
        <v>196345046.9194617</v>
      </c>
      <c r="AK460" s="81">
        <v>0</v>
      </c>
      <c r="AL460" s="81">
        <v>0</v>
      </c>
      <c r="AM460" s="81">
        <v>13861742.150884461</v>
      </c>
      <c r="AN460" s="81">
        <v>0</v>
      </c>
      <c r="AO460" s="81">
        <v>0</v>
      </c>
      <c r="AP460" s="82"/>
      <c r="AQ460" s="81">
        <v>2233</v>
      </c>
      <c r="AR460" s="81">
        <v>418</v>
      </c>
      <c r="AS460" s="81">
        <v>0</v>
      </c>
      <c r="AT460" s="81">
        <v>0</v>
      </c>
      <c r="AU460" s="81">
        <v>0</v>
      </c>
      <c r="AV460" s="81">
        <v>0</v>
      </c>
      <c r="AW460" s="81" t="s">
        <v>564</v>
      </c>
      <c r="AX460" s="82"/>
      <c r="AY460" s="81">
        <v>8598.5999999999967</v>
      </c>
      <c r="AZ460" s="81">
        <v>13071.1</v>
      </c>
      <c r="BA460" s="81">
        <v>0</v>
      </c>
      <c r="BB460" s="81">
        <v>0</v>
      </c>
      <c r="BC460" s="81">
        <v>0</v>
      </c>
      <c r="BD460" s="81">
        <v>0</v>
      </c>
      <c r="BE460" s="81" t="s">
        <v>564</v>
      </c>
      <c r="BF460" s="82"/>
      <c r="BG460" s="81">
        <v>0</v>
      </c>
      <c r="BH460" s="81">
        <v>0</v>
      </c>
      <c r="BI460" s="81">
        <v>220.43299999999999</v>
      </c>
      <c r="BJ460" s="81">
        <v>0</v>
      </c>
      <c r="BK460" s="81">
        <v>90.828999999999979</v>
      </c>
      <c r="BL460" s="81">
        <v>0</v>
      </c>
      <c r="BM460" s="82"/>
      <c r="BN460" s="81">
        <v>0</v>
      </c>
      <c r="BO460" s="81">
        <v>0</v>
      </c>
      <c r="BP460" s="81">
        <v>12</v>
      </c>
      <c r="BQ460" s="81">
        <v>0</v>
      </c>
      <c r="BR460" s="81">
        <v>6</v>
      </c>
      <c r="BS460" s="81">
        <v>0</v>
      </c>
      <c r="BT460"/>
      <c r="BU460" s="80">
        <v>311.262</v>
      </c>
      <c r="BV460" s="80">
        <v>0</v>
      </c>
      <c r="BW460" s="80">
        <v>0</v>
      </c>
      <c r="BX460" s="80">
        <v>0</v>
      </c>
      <c r="BY460" s="80">
        <v>0</v>
      </c>
      <c r="BZ460" s="80">
        <v>0</v>
      </c>
      <c r="CA460" s="80">
        <v>0</v>
      </c>
      <c r="CB460" s="80">
        <v>0</v>
      </c>
      <c r="CC460" s="80">
        <v>0</v>
      </c>
    </row>
    <row r="461" spans="1:81">
      <c r="A461" s="80" t="s">
        <v>2158</v>
      </c>
      <c r="B461" s="80">
        <v>424</v>
      </c>
      <c r="C461" s="80">
        <v>16</v>
      </c>
      <c r="D461" s="80">
        <v>25</v>
      </c>
      <c r="E461" s="80">
        <v>2019</v>
      </c>
      <c r="F461" s="80" t="s">
        <v>73</v>
      </c>
      <c r="G461" s="80" t="s">
        <v>2142</v>
      </c>
      <c r="H461" s="80" t="s">
        <v>2143</v>
      </c>
      <c r="I461" s="177"/>
      <c r="J461" s="81">
        <v>155.44936469545323</v>
      </c>
      <c r="K461" s="81">
        <v>2.8629941605736873</v>
      </c>
      <c r="L461" s="81">
        <v>2.9627268447096649</v>
      </c>
      <c r="M461" s="81">
        <v>132.47951477379704</v>
      </c>
      <c r="N461" s="81">
        <v>91.540240337943288</v>
      </c>
      <c r="O461" s="81">
        <v>81.312185802299325</v>
      </c>
      <c r="P461" s="81">
        <v>59.077010194718795</v>
      </c>
      <c r="Q461" s="81">
        <v>6.1967966838458972</v>
      </c>
      <c r="R461" s="81">
        <v>10.275010429961918</v>
      </c>
      <c r="S461" s="81">
        <v>15.967460022993583</v>
      </c>
      <c r="T461" s="82"/>
      <c r="U461" s="81">
        <v>26722968</v>
      </c>
      <c r="V461" s="81">
        <v>1949</v>
      </c>
      <c r="W461" s="81">
        <v>38</v>
      </c>
      <c r="X461" s="81">
        <v>44825</v>
      </c>
      <c r="Y461" s="81">
        <v>47327</v>
      </c>
      <c r="Z461" s="81">
        <v>50907</v>
      </c>
      <c r="AA461" s="81">
        <v>12267</v>
      </c>
      <c r="AB461" s="81">
        <v>100420</v>
      </c>
      <c r="AC461" s="81">
        <v>1811875</v>
      </c>
      <c r="AD461" s="81">
        <v>15.967460022993579</v>
      </c>
      <c r="AE461" s="82"/>
      <c r="AF461" s="81">
        <v>203782253.67664599</v>
      </c>
      <c r="AG461" s="81">
        <v>2576127.2774091759</v>
      </c>
      <c r="AH461" s="81">
        <v>677101.21433359606</v>
      </c>
      <c r="AI461" s="81">
        <v>271169061.68280661</v>
      </c>
      <c r="AJ461" s="81">
        <v>173058886.75066528</v>
      </c>
      <c r="AK461" s="81">
        <v>0</v>
      </c>
      <c r="AL461" s="81">
        <v>0</v>
      </c>
      <c r="AM461" s="81">
        <v>13676448.03864474</v>
      </c>
      <c r="AN461" s="81">
        <v>0</v>
      </c>
      <c r="AO461" s="81">
        <v>0</v>
      </c>
      <c r="AP461" s="82"/>
      <c r="AQ461" s="81">
        <v>2364</v>
      </c>
      <c r="AR461" s="81">
        <v>444</v>
      </c>
      <c r="AS461" s="81">
        <v>0</v>
      </c>
      <c r="AT461" s="81">
        <v>0</v>
      </c>
      <c r="AU461" s="81">
        <v>0</v>
      </c>
      <c r="AV461" s="81">
        <v>0</v>
      </c>
      <c r="AW461" s="81" t="s">
        <v>564</v>
      </c>
      <c r="AX461" s="82"/>
      <c r="AY461" s="81">
        <v>9223.8000000000029</v>
      </c>
      <c r="AZ461" s="81">
        <v>13533.4</v>
      </c>
      <c r="BA461" s="81">
        <v>0</v>
      </c>
      <c r="BB461" s="81">
        <v>0</v>
      </c>
      <c r="BC461" s="81">
        <v>0</v>
      </c>
      <c r="BD461" s="81">
        <v>0</v>
      </c>
      <c r="BE461" s="81" t="s">
        <v>564</v>
      </c>
      <c r="BF461" s="82"/>
      <c r="BG461" s="81">
        <v>0</v>
      </c>
      <c r="BH461" s="81">
        <v>0</v>
      </c>
      <c r="BI461" s="81">
        <v>222.089</v>
      </c>
      <c r="BJ461" s="81">
        <v>0</v>
      </c>
      <c r="BK461" s="81">
        <v>71.245999999999995</v>
      </c>
      <c r="BL461" s="81">
        <v>0</v>
      </c>
      <c r="BM461" s="82"/>
      <c r="BN461" s="81">
        <v>0</v>
      </c>
      <c r="BO461" s="81">
        <v>0</v>
      </c>
      <c r="BP461" s="81">
        <v>13</v>
      </c>
      <c r="BQ461" s="81">
        <v>0</v>
      </c>
      <c r="BR461" s="81">
        <v>5</v>
      </c>
      <c r="BS461" s="81">
        <v>0</v>
      </c>
      <c r="BT461"/>
      <c r="BU461" s="80">
        <v>293.33499999999998</v>
      </c>
      <c r="BV461" s="80">
        <v>0</v>
      </c>
      <c r="BW461" s="80">
        <v>0</v>
      </c>
      <c r="BX461" s="80">
        <v>0</v>
      </c>
      <c r="BY461" s="80">
        <v>0</v>
      </c>
      <c r="BZ461" s="80">
        <v>0</v>
      </c>
      <c r="CA461" s="80">
        <v>0</v>
      </c>
      <c r="CB461" s="80">
        <v>0</v>
      </c>
      <c r="CC461" s="80">
        <v>0</v>
      </c>
    </row>
    <row r="462" spans="1:81">
      <c r="A462" s="80" t="s">
        <v>2159</v>
      </c>
      <c r="B462" s="80">
        <v>425</v>
      </c>
      <c r="C462" s="80">
        <v>17</v>
      </c>
      <c r="D462" s="80">
        <v>25</v>
      </c>
      <c r="E462" s="80">
        <v>2020</v>
      </c>
      <c r="F462" s="80" t="s">
        <v>218</v>
      </c>
      <c r="G462" s="174" t="s">
        <v>2142</v>
      </c>
      <c r="H462" s="80" t="s">
        <v>2143</v>
      </c>
      <c r="I462" s="177"/>
      <c r="J462" s="81">
        <v>145.522681621819</v>
      </c>
      <c r="K462" s="81">
        <v>2.759457161872112</v>
      </c>
      <c r="L462" s="81">
        <v>7.8086981589141811</v>
      </c>
      <c r="M462" s="81">
        <v>130.06725453201045</v>
      </c>
      <c r="N462" s="81">
        <v>112.09774654072891</v>
      </c>
      <c r="O462" s="81">
        <v>70.984884160158828</v>
      </c>
      <c r="P462" s="81">
        <v>55.416190512774065</v>
      </c>
      <c r="Q462" s="81">
        <v>5.8763285902331095</v>
      </c>
      <c r="R462" s="81">
        <v>5.3929142705806319</v>
      </c>
      <c r="S462" s="81">
        <v>16.83834524287813</v>
      </c>
      <c r="T462" s="82"/>
      <c r="U462" s="81">
        <v>25621124</v>
      </c>
      <c r="V462" s="81">
        <v>1803</v>
      </c>
      <c r="W462" s="81">
        <v>113</v>
      </c>
      <c r="X462" s="81">
        <v>46612</v>
      </c>
      <c r="Y462" s="81">
        <v>47529</v>
      </c>
      <c r="Z462" s="81">
        <v>50724</v>
      </c>
      <c r="AA462" s="81">
        <v>12502</v>
      </c>
      <c r="AB462" s="81">
        <v>99661</v>
      </c>
      <c r="AC462" s="81">
        <v>955937.00000000012</v>
      </c>
      <c r="AD462" s="81">
        <v>16.83834524287813</v>
      </c>
      <c r="AE462" s="82"/>
      <c r="AF462" s="81">
        <v>185934747.90883169</v>
      </c>
      <c r="AG462" s="81">
        <v>2242717.2739901054</v>
      </c>
      <c r="AH462" s="81">
        <v>1803368.1962170159</v>
      </c>
      <c r="AI462" s="81">
        <v>254787061.4914985</v>
      </c>
      <c r="AJ462" s="81">
        <v>203548744.07709646</v>
      </c>
      <c r="AK462" s="81"/>
      <c r="AL462" s="81"/>
      <c r="AM462" s="81">
        <v>13006867.756804107</v>
      </c>
      <c r="AN462" s="81"/>
      <c r="AO462" s="81"/>
      <c r="AP462" s="82"/>
      <c r="AQ462" s="81">
        <v>2474</v>
      </c>
      <c r="AR462" s="81">
        <v>447</v>
      </c>
      <c r="AS462" s="81">
        <v>0</v>
      </c>
      <c r="AT462" s="81">
        <v>0</v>
      </c>
      <c r="AU462" s="81">
        <v>0</v>
      </c>
      <c r="AV462" s="81">
        <v>0</v>
      </c>
      <c r="AW462" s="81">
        <v>0</v>
      </c>
      <c r="AX462" s="82"/>
      <c r="AY462" s="81">
        <v>9810.4000000000251</v>
      </c>
      <c r="AZ462" s="81">
        <v>13580.7</v>
      </c>
      <c r="BA462" s="81">
        <v>0</v>
      </c>
      <c r="BB462" s="81">
        <v>0</v>
      </c>
      <c r="BC462" s="81">
        <v>0</v>
      </c>
      <c r="BD462" s="81">
        <v>0</v>
      </c>
      <c r="BE462" s="81">
        <v>0</v>
      </c>
      <c r="BF462" s="82"/>
      <c r="BG462" s="81">
        <v>0</v>
      </c>
      <c r="BH462" s="81">
        <v>0</v>
      </c>
      <c r="BI462" s="81">
        <v>199.43700000000001</v>
      </c>
      <c r="BJ462" s="81">
        <v>0</v>
      </c>
      <c r="BK462" s="81">
        <v>63.144999999999989</v>
      </c>
      <c r="BL462" s="81">
        <v>0</v>
      </c>
      <c r="BM462" s="82"/>
      <c r="BN462" s="81">
        <v>0</v>
      </c>
      <c r="BO462" s="81">
        <v>0</v>
      </c>
      <c r="BP462" s="81">
        <v>12</v>
      </c>
      <c r="BQ462" s="81">
        <v>0</v>
      </c>
      <c r="BR462" s="81">
        <v>6</v>
      </c>
      <c r="BS462" s="81">
        <v>0</v>
      </c>
      <c r="BT462"/>
      <c r="BU462" s="80">
        <v>262.58199999999999</v>
      </c>
      <c r="BV462" s="80">
        <v>0</v>
      </c>
      <c r="BW462" s="80">
        <v>0</v>
      </c>
      <c r="BX462" s="80">
        <v>0</v>
      </c>
      <c r="BY462" s="80">
        <v>0</v>
      </c>
      <c r="BZ462" s="80">
        <v>0</v>
      </c>
      <c r="CA462" s="80">
        <v>0</v>
      </c>
      <c r="CB462" s="80">
        <v>0</v>
      </c>
      <c r="CC462" s="80">
        <v>0</v>
      </c>
    </row>
    <row r="463" spans="1:81">
      <c r="A463" s="80" t="s">
        <v>2160</v>
      </c>
      <c r="B463" s="80">
        <v>425</v>
      </c>
      <c r="C463" s="80">
        <v>18</v>
      </c>
      <c r="D463" s="80">
        <v>25</v>
      </c>
      <c r="E463" s="80">
        <v>2021</v>
      </c>
      <c r="F463" s="80" t="s">
        <v>75</v>
      </c>
      <c r="G463" s="174" t="s">
        <v>2142</v>
      </c>
      <c r="H463" s="80" t="s">
        <v>2143</v>
      </c>
      <c r="I463" s="177"/>
      <c r="J463" s="81">
        <v>128.22882797815126</v>
      </c>
      <c r="K463" s="81">
        <v>2.9728854319360365</v>
      </c>
      <c r="L463" s="81">
        <v>7.4700930240123915</v>
      </c>
      <c r="M463" s="81">
        <v>130.95908204327259</v>
      </c>
      <c r="N463" s="81">
        <v>88.781640387480493</v>
      </c>
      <c r="O463" s="81">
        <v>69.033562718639473</v>
      </c>
      <c r="P463" s="81">
        <v>57.207044001670823</v>
      </c>
      <c r="Q463" s="81">
        <v>5.8978595905677436</v>
      </c>
      <c r="R463" s="81">
        <v>5.3014286889123303</v>
      </c>
      <c r="S463" s="81">
        <v>15.12803883533743</v>
      </c>
      <c r="T463" s="82"/>
      <c r="U463" s="81">
        <v>26801550</v>
      </c>
      <c r="V463" s="81">
        <v>1803</v>
      </c>
      <c r="W463" s="81">
        <v>113</v>
      </c>
      <c r="X463" s="81">
        <v>46612</v>
      </c>
      <c r="Y463" s="81">
        <v>47658</v>
      </c>
      <c r="Z463" s="81">
        <v>50794</v>
      </c>
      <c r="AA463" s="81">
        <v>12586</v>
      </c>
      <c r="AB463" s="81">
        <v>98840</v>
      </c>
      <c r="AC463" s="81">
        <v>910836.99999999988</v>
      </c>
      <c r="AD463" s="81">
        <v>15.12803883533743</v>
      </c>
      <c r="AE463" s="82"/>
      <c r="AF463" s="81">
        <v>182139713.8642959</v>
      </c>
      <c r="AG463" s="81">
        <v>2618423.2389545506</v>
      </c>
      <c r="AH463" s="81">
        <v>1597652.8142514538</v>
      </c>
      <c r="AI463" s="81">
        <v>289810532.48351741</v>
      </c>
      <c r="AJ463" s="81">
        <v>179533317.64059395</v>
      </c>
      <c r="AK463" s="81">
        <v>0</v>
      </c>
      <c r="AL463" s="81">
        <v>0</v>
      </c>
      <c r="AM463" s="81">
        <v>12974122.67092324</v>
      </c>
      <c r="AN463" s="81">
        <v>0</v>
      </c>
      <c r="AO463" s="81">
        <v>0</v>
      </c>
      <c r="AP463" s="82"/>
      <c r="AQ463" s="81">
        <v>2605</v>
      </c>
      <c r="AR463" s="81">
        <v>451</v>
      </c>
      <c r="AS463" s="81">
        <v>0</v>
      </c>
      <c r="AT463" s="81">
        <v>0</v>
      </c>
      <c r="AU463" s="81">
        <v>0</v>
      </c>
      <c r="AV463" s="81">
        <v>0</v>
      </c>
      <c r="AW463" s="81"/>
      <c r="AX463" s="82"/>
      <c r="AY463" s="81">
        <v>10608.00000000002</v>
      </c>
      <c r="AZ463" s="81">
        <v>13684.2</v>
      </c>
      <c r="BA463" s="81">
        <v>0</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2161</v>
      </c>
      <c r="B464" s="80">
        <v>425</v>
      </c>
      <c r="C464" s="80">
        <v>19</v>
      </c>
      <c r="D464" s="80">
        <v>25</v>
      </c>
      <c r="E464" s="80">
        <v>2022</v>
      </c>
      <c r="F464" s="80" t="s">
        <v>568</v>
      </c>
      <c r="G464" s="80" t="s">
        <v>2142</v>
      </c>
      <c r="H464" s="80" t="s">
        <v>2143</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2815</v>
      </c>
      <c r="AR464" s="81">
        <v>454</v>
      </c>
      <c r="AS464" s="81">
        <v>0</v>
      </c>
      <c r="AT464" s="81">
        <v>0</v>
      </c>
      <c r="AU464" s="81">
        <v>0</v>
      </c>
      <c r="AV464" s="81">
        <v>0</v>
      </c>
      <c r="AW464" s="81"/>
      <c r="AX464" s="82"/>
      <c r="AY464" s="81">
        <v>11868.999999999993</v>
      </c>
      <c r="AZ464" s="81">
        <v>13848.099999999999</v>
      </c>
      <c r="BA464" s="81">
        <v>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2162</v>
      </c>
      <c r="B465" s="80">
        <v>103</v>
      </c>
      <c r="C465" s="80">
        <v>1</v>
      </c>
      <c r="D465" s="80">
        <v>7</v>
      </c>
      <c r="E465" s="80">
        <v>1990</v>
      </c>
      <c r="F465" s="80" t="s">
        <v>562</v>
      </c>
      <c r="G465" s="80" t="s">
        <v>2163</v>
      </c>
      <c r="H465" s="80" t="s">
        <v>2164</v>
      </c>
      <c r="I465" s="177"/>
      <c r="J465" s="81">
        <v>36.016722543899824</v>
      </c>
      <c r="K465" s="81">
        <v>11.200543780713053</v>
      </c>
      <c r="L465" s="81">
        <v>4.3577730820675651</v>
      </c>
      <c r="M465" s="81">
        <v>52.904034674306835</v>
      </c>
      <c r="N465" s="81">
        <v>53.626408701532213</v>
      </c>
      <c r="O465" s="81">
        <v>51.014839401005624</v>
      </c>
      <c r="P465" s="81">
        <v>56.278318291605324</v>
      </c>
      <c r="Q465" s="81">
        <v>4.52280560770701</v>
      </c>
      <c r="R465" s="81">
        <v>2.5694652149377215</v>
      </c>
      <c r="S465" s="81">
        <v>5.2856032767654177</v>
      </c>
      <c r="T465" s="82"/>
      <c r="U465" s="81">
        <v>4926115</v>
      </c>
      <c r="V465" s="81">
        <v>2546</v>
      </c>
      <c r="W465" s="81">
        <v>40</v>
      </c>
      <c r="X465" s="81">
        <v>21244</v>
      </c>
      <c r="Y465" s="81">
        <v>22262</v>
      </c>
      <c r="Z465" s="81">
        <v>20983</v>
      </c>
      <c r="AA465" s="81">
        <v>13665</v>
      </c>
      <c r="AB465" s="81">
        <v>73435</v>
      </c>
      <c r="AC465" s="81">
        <v>445036</v>
      </c>
      <c r="AD465" s="81">
        <v>5.2856032767654177</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2165</v>
      </c>
      <c r="B466" s="80">
        <v>104</v>
      </c>
      <c r="C466" s="80">
        <v>2</v>
      </c>
      <c r="D466" s="80">
        <v>7</v>
      </c>
      <c r="E466" s="80">
        <v>2005</v>
      </c>
      <c r="F466" s="80" t="s">
        <v>565</v>
      </c>
      <c r="G466" s="80" t="s">
        <v>2163</v>
      </c>
      <c r="H466" s="80" t="s">
        <v>2164</v>
      </c>
      <c r="I466" s="177"/>
      <c r="J466" s="81">
        <v>50.005564703074846</v>
      </c>
      <c r="K466" s="81">
        <v>5.1880552030909808</v>
      </c>
      <c r="L466" s="81">
        <v>5.8716548281243686</v>
      </c>
      <c r="M466" s="81">
        <v>95.213935815472624</v>
      </c>
      <c r="N466" s="81">
        <v>97.346727033177316</v>
      </c>
      <c r="O466" s="81">
        <v>96.002644650456617</v>
      </c>
      <c r="P466" s="81">
        <v>64.834558609085207</v>
      </c>
      <c r="Q466" s="81">
        <v>5.2850702231730793</v>
      </c>
      <c r="R466" s="81">
        <v>1.5599225308301543</v>
      </c>
      <c r="S466" s="81">
        <v>7.6447654639999998</v>
      </c>
      <c r="T466" s="82"/>
      <c r="U466" s="81">
        <v>7454493</v>
      </c>
      <c r="V466" s="81">
        <v>2266</v>
      </c>
      <c r="W466" s="81">
        <v>49</v>
      </c>
      <c r="X466" s="81">
        <v>20815</v>
      </c>
      <c r="Y466" s="81">
        <v>35762</v>
      </c>
      <c r="Z466" s="81">
        <v>45694</v>
      </c>
      <c r="AA466" s="81">
        <v>12893</v>
      </c>
      <c r="AB466" s="81">
        <v>89707</v>
      </c>
      <c r="AC466" s="81">
        <v>275840</v>
      </c>
      <c r="AD466" s="81">
        <v>7.6447654639999998</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2166</v>
      </c>
      <c r="B467" s="80">
        <v>105</v>
      </c>
      <c r="C467" s="80">
        <v>3</v>
      </c>
      <c r="D467" s="80">
        <v>7</v>
      </c>
      <c r="E467" s="80">
        <v>2006</v>
      </c>
      <c r="F467" s="80" t="s">
        <v>566</v>
      </c>
      <c r="G467" s="80" t="s">
        <v>2163</v>
      </c>
      <c r="H467" s="80" t="s">
        <v>2164</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2167</v>
      </c>
      <c r="B468" s="80">
        <v>106</v>
      </c>
      <c r="C468" s="80">
        <v>4</v>
      </c>
      <c r="D468" s="80">
        <v>7</v>
      </c>
      <c r="E468" s="80">
        <v>2007</v>
      </c>
      <c r="F468" s="80" t="s">
        <v>567</v>
      </c>
      <c r="G468" s="80" t="s">
        <v>2163</v>
      </c>
      <c r="H468" s="80" t="s">
        <v>2164</v>
      </c>
      <c r="I468" s="177"/>
      <c r="J468" s="81">
        <v>43.584714885300421</v>
      </c>
      <c r="K468" s="81">
        <v>4.9995055732938631</v>
      </c>
      <c r="L468" s="81">
        <v>6.0340743456267498</v>
      </c>
      <c r="M468" s="81">
        <v>110.57729718700035</v>
      </c>
      <c r="N468" s="81">
        <v>103.02172291098957</v>
      </c>
      <c r="O468" s="81">
        <v>95.799990669318944</v>
      </c>
      <c r="P468" s="81">
        <v>64.76575738794827</v>
      </c>
      <c r="Q468" s="81">
        <v>5.6611077410410946</v>
      </c>
      <c r="R468" s="81">
        <v>1.4226484796890819</v>
      </c>
      <c r="S468" s="81">
        <v>8.7646263356800009</v>
      </c>
      <c r="T468" s="82"/>
      <c r="U468" s="81">
        <v>8746483</v>
      </c>
      <c r="V468" s="81">
        <v>2043</v>
      </c>
      <c r="W468" s="81">
        <v>54</v>
      </c>
      <c r="X468" s="81">
        <v>29317</v>
      </c>
      <c r="Y468" s="81">
        <v>37066</v>
      </c>
      <c r="Z468" s="81">
        <v>47401</v>
      </c>
      <c r="AA468" s="81">
        <v>12683</v>
      </c>
      <c r="AB468" s="81">
        <v>91008</v>
      </c>
      <c r="AC468" s="81">
        <v>258784</v>
      </c>
      <c r="AD468" s="81">
        <v>8.7646263356800009</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2168</v>
      </c>
      <c r="B469" s="80">
        <v>107</v>
      </c>
      <c r="C469" s="80">
        <v>5</v>
      </c>
      <c r="D469" s="80">
        <v>7</v>
      </c>
      <c r="E469" s="80">
        <v>2008</v>
      </c>
      <c r="F469" s="80" t="s">
        <v>84</v>
      </c>
      <c r="G469" s="80" t="s">
        <v>2163</v>
      </c>
      <c r="H469" s="80" t="s">
        <v>2164</v>
      </c>
      <c r="I469" s="177"/>
      <c r="J469" s="81">
        <v>49.074475127883908</v>
      </c>
      <c r="K469" s="81">
        <v>3.6751331087438381</v>
      </c>
      <c r="L469" s="81">
        <v>5.0000467078913227</v>
      </c>
      <c r="M469" s="81">
        <v>117.61728397195361</v>
      </c>
      <c r="N469" s="81">
        <v>102.0299434796343</v>
      </c>
      <c r="O469" s="81">
        <v>95.009819751114932</v>
      </c>
      <c r="P469" s="81">
        <v>64.130872223139733</v>
      </c>
      <c r="Q469" s="81">
        <v>5.5864170546285852</v>
      </c>
      <c r="R469" s="81">
        <v>1.1446942822267843</v>
      </c>
      <c r="S469" s="81">
        <v>8.8604491491600008</v>
      </c>
      <c r="T469" s="82"/>
      <c r="U469" s="81">
        <v>10491358</v>
      </c>
      <c r="V469" s="81">
        <v>2043</v>
      </c>
      <c r="W469" s="81">
        <v>54</v>
      </c>
      <c r="X469" s="81">
        <v>29317</v>
      </c>
      <c r="Y469" s="81">
        <v>37466</v>
      </c>
      <c r="Z469" s="81">
        <v>48660</v>
      </c>
      <c r="AA469" s="81">
        <v>12573</v>
      </c>
      <c r="AB469" s="81">
        <v>91283</v>
      </c>
      <c r="AC469" s="81">
        <v>216217</v>
      </c>
      <c r="AD469" s="81">
        <v>8.8604491491600008</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2169</v>
      </c>
      <c r="B470" s="80">
        <v>108</v>
      </c>
      <c r="C470" s="80">
        <v>6</v>
      </c>
      <c r="D470" s="80">
        <v>7</v>
      </c>
      <c r="E470" s="80">
        <v>2009</v>
      </c>
      <c r="F470" s="80" t="s">
        <v>85</v>
      </c>
      <c r="G470" s="80" t="s">
        <v>2163</v>
      </c>
      <c r="H470" s="80" t="s">
        <v>2164</v>
      </c>
      <c r="I470" s="177"/>
      <c r="J470" s="81">
        <v>39.283487217486275</v>
      </c>
      <c r="K470" s="81">
        <v>3.6595894709276422</v>
      </c>
      <c r="L470" s="81">
        <v>18.49019409636761</v>
      </c>
      <c r="M470" s="81">
        <v>119.28939913367267</v>
      </c>
      <c r="N470" s="81">
        <v>94.15742469782802</v>
      </c>
      <c r="O470" s="81">
        <v>97.633264879435927</v>
      </c>
      <c r="P470" s="81">
        <v>61.216357198507318</v>
      </c>
      <c r="Q470" s="81">
        <v>5.3496193469275921</v>
      </c>
      <c r="R470" s="81">
        <v>1.3139207698949116</v>
      </c>
      <c r="S470" s="81">
        <v>9.0738785421500001</v>
      </c>
      <c r="T470" s="82"/>
      <c r="U470" s="81">
        <v>7259682</v>
      </c>
      <c r="V470" s="81">
        <v>1935</v>
      </c>
      <c r="W470" s="81">
        <v>216</v>
      </c>
      <c r="X470" s="81">
        <v>31105</v>
      </c>
      <c r="Y470" s="81">
        <v>38005</v>
      </c>
      <c r="Z470" s="81">
        <v>49356</v>
      </c>
      <c r="AA470" s="81">
        <v>12321</v>
      </c>
      <c r="AB470" s="81">
        <v>91763</v>
      </c>
      <c r="AC470" s="81">
        <v>242121</v>
      </c>
      <c r="AD470" s="81">
        <v>9.0738785421500001</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134.75</v>
      </c>
      <c r="BJ470" s="81">
        <v>0</v>
      </c>
      <c r="BK470" s="81">
        <v>22.905999999999999</v>
      </c>
      <c r="BL470" s="81">
        <v>0</v>
      </c>
      <c r="BM470" s="82"/>
      <c r="BN470" s="81">
        <v>0</v>
      </c>
      <c r="BO470" s="81">
        <v>0</v>
      </c>
      <c r="BP470" s="81">
        <v>4</v>
      </c>
      <c r="BQ470" s="81">
        <v>0</v>
      </c>
      <c r="BR470" s="81">
        <v>6</v>
      </c>
      <c r="BS470" s="81">
        <v>0</v>
      </c>
      <c r="BT470"/>
      <c r="BU470" s="80"/>
      <c r="BV470" s="80"/>
      <c r="BW470" s="80"/>
      <c r="BX470" s="80"/>
      <c r="BY470" s="80"/>
      <c r="BZ470" s="80"/>
      <c r="CA470" s="80"/>
      <c r="CB470" s="80"/>
      <c r="CC470" s="80"/>
    </row>
    <row r="471" spans="1:81">
      <c r="A471" s="80" t="s">
        <v>2170</v>
      </c>
      <c r="B471" s="80">
        <v>109</v>
      </c>
      <c r="C471" s="80">
        <v>7</v>
      </c>
      <c r="D471" s="80">
        <v>7</v>
      </c>
      <c r="E471" s="80">
        <v>2010</v>
      </c>
      <c r="F471" s="80" t="s">
        <v>86</v>
      </c>
      <c r="G471" s="80" t="s">
        <v>2163</v>
      </c>
      <c r="H471" s="80" t="s">
        <v>2164</v>
      </c>
      <c r="I471" s="177"/>
      <c r="J471" s="81">
        <v>39.615844190443966</v>
      </c>
      <c r="K471" s="81">
        <v>3.9688407665999441</v>
      </c>
      <c r="L471" s="81">
        <v>16.664010713447592</v>
      </c>
      <c r="M471" s="81">
        <v>127.93621330928229</v>
      </c>
      <c r="N471" s="81">
        <v>107.90825604657661</v>
      </c>
      <c r="O471" s="81">
        <v>98.276441902121661</v>
      </c>
      <c r="P471" s="81">
        <v>61.928232903104572</v>
      </c>
      <c r="Q471" s="81">
        <v>5.6096262653959545</v>
      </c>
      <c r="R471" s="81">
        <v>1.0926448317605886</v>
      </c>
      <c r="S471" s="81">
        <v>9.5130019947400015</v>
      </c>
      <c r="T471" s="82"/>
      <c r="U471" s="81">
        <v>8745484</v>
      </c>
      <c r="V471" s="81">
        <v>1935</v>
      </c>
      <c r="W471" s="81">
        <v>216</v>
      </c>
      <c r="X471" s="81">
        <v>31105</v>
      </c>
      <c r="Y471" s="81">
        <v>38421</v>
      </c>
      <c r="Z471" s="81">
        <v>49912</v>
      </c>
      <c r="AA471" s="81">
        <v>12153</v>
      </c>
      <c r="AB471" s="81">
        <v>92201</v>
      </c>
      <c r="AC471" s="81">
        <v>190807</v>
      </c>
      <c r="AD471" s="81">
        <v>9.5130019947400015</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142.43199999999999</v>
      </c>
      <c r="BJ471" s="81">
        <v>0</v>
      </c>
      <c r="BK471" s="81">
        <v>26.823</v>
      </c>
      <c r="BL471" s="81">
        <v>0</v>
      </c>
      <c r="BM471" s="82"/>
      <c r="BN471" s="81">
        <v>0</v>
      </c>
      <c r="BO471" s="81">
        <v>0</v>
      </c>
      <c r="BP471" s="81">
        <v>4</v>
      </c>
      <c r="BQ471" s="81">
        <v>0</v>
      </c>
      <c r="BR471" s="81">
        <v>6</v>
      </c>
      <c r="BS471" s="81">
        <v>0</v>
      </c>
      <c r="BT471"/>
      <c r="BU471" s="80">
        <v>162.256</v>
      </c>
      <c r="BV471" s="80">
        <v>6.9989999999999997</v>
      </c>
      <c r="BW471" s="80">
        <v>0</v>
      </c>
      <c r="BX471" s="80">
        <v>0</v>
      </c>
      <c r="BY471" s="80">
        <v>0</v>
      </c>
      <c r="BZ471" s="80">
        <v>0</v>
      </c>
      <c r="CA471" s="80">
        <v>0</v>
      </c>
      <c r="CB471" s="80">
        <v>0</v>
      </c>
      <c r="CC471" s="80">
        <v>0</v>
      </c>
    </row>
    <row r="472" spans="1:81">
      <c r="A472" s="80" t="s">
        <v>2171</v>
      </c>
      <c r="B472" s="80">
        <v>110</v>
      </c>
      <c r="C472" s="80">
        <v>8</v>
      </c>
      <c r="D472" s="80">
        <v>7</v>
      </c>
      <c r="E472" s="80">
        <v>2011</v>
      </c>
      <c r="F472" s="80" t="s">
        <v>87</v>
      </c>
      <c r="G472" s="80" t="s">
        <v>2163</v>
      </c>
      <c r="H472" s="80" t="s">
        <v>2164</v>
      </c>
      <c r="I472" s="177"/>
      <c r="J472" s="81">
        <v>63.163972503209969</v>
      </c>
      <c r="K472" s="81">
        <v>5.3035903793803163</v>
      </c>
      <c r="L472" s="81">
        <v>15.333633399826418</v>
      </c>
      <c r="M472" s="81">
        <v>148.26928416905122</v>
      </c>
      <c r="N472" s="81">
        <v>126.17790825784951</v>
      </c>
      <c r="O472" s="81">
        <v>98.36058338404402</v>
      </c>
      <c r="P472" s="81">
        <v>59.727881825567039</v>
      </c>
      <c r="Q472" s="81">
        <v>6.4940908065096332</v>
      </c>
      <c r="R472" s="81">
        <v>1.1013036204914279</v>
      </c>
      <c r="S472" s="81">
        <v>10.483676856400001</v>
      </c>
      <c r="T472" s="82"/>
      <c r="U472" s="81">
        <v>9672852</v>
      </c>
      <c r="V472" s="81">
        <v>1935</v>
      </c>
      <c r="W472" s="81">
        <v>216</v>
      </c>
      <c r="X472" s="81">
        <v>31105</v>
      </c>
      <c r="Y472" s="81">
        <v>38877</v>
      </c>
      <c r="Z472" s="81">
        <v>51040</v>
      </c>
      <c r="AA472" s="81">
        <v>12070</v>
      </c>
      <c r="AB472" s="81">
        <v>92537</v>
      </c>
      <c r="AC472" s="81">
        <v>192001</v>
      </c>
      <c r="AD472" s="81">
        <v>10.483676856400001</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135.12700000000001</v>
      </c>
      <c r="BJ472" s="81">
        <v>0</v>
      </c>
      <c r="BK472" s="81">
        <v>25.869999999999997</v>
      </c>
      <c r="BL472" s="81">
        <v>0</v>
      </c>
      <c r="BM472" s="82"/>
      <c r="BN472" s="81">
        <v>0</v>
      </c>
      <c r="BO472" s="81">
        <v>0</v>
      </c>
      <c r="BP472" s="81">
        <v>4</v>
      </c>
      <c r="BQ472" s="81">
        <v>0</v>
      </c>
      <c r="BR472" s="81">
        <v>6</v>
      </c>
      <c r="BS472" s="81">
        <v>0</v>
      </c>
      <c r="BT472"/>
      <c r="BU472" s="80">
        <v>153.673</v>
      </c>
      <c r="BV472" s="80">
        <v>7.3239999999999998</v>
      </c>
      <c r="BW472" s="80">
        <v>0</v>
      </c>
      <c r="BX472" s="80">
        <v>0</v>
      </c>
      <c r="BY472" s="80">
        <v>0</v>
      </c>
      <c r="BZ472" s="80">
        <v>0</v>
      </c>
      <c r="CA472" s="80">
        <v>0</v>
      </c>
      <c r="CB472" s="80">
        <v>0</v>
      </c>
      <c r="CC472" s="80">
        <v>0</v>
      </c>
    </row>
    <row r="473" spans="1:81">
      <c r="A473" s="80" t="s">
        <v>2172</v>
      </c>
      <c r="B473" s="80">
        <v>111</v>
      </c>
      <c r="C473" s="80">
        <v>9</v>
      </c>
      <c r="D473" s="80">
        <v>7</v>
      </c>
      <c r="E473" s="80">
        <v>2012</v>
      </c>
      <c r="F473" s="80" t="s">
        <v>88</v>
      </c>
      <c r="G473" s="80" t="s">
        <v>2163</v>
      </c>
      <c r="H473" s="80" t="s">
        <v>2164</v>
      </c>
      <c r="I473" s="177"/>
      <c r="J473" s="81">
        <v>65.097522434920194</v>
      </c>
      <c r="K473" s="81">
        <v>5.1259530935216624</v>
      </c>
      <c r="L473" s="81">
        <v>14.866773615747991</v>
      </c>
      <c r="M473" s="81">
        <v>160.62660479618344</v>
      </c>
      <c r="N473" s="81">
        <v>148.28942623967569</v>
      </c>
      <c r="O473" s="81">
        <v>100.00328563299689</v>
      </c>
      <c r="P473" s="81">
        <v>58.903183775653062</v>
      </c>
      <c r="Q473" s="81">
        <v>7.112783490100961</v>
      </c>
      <c r="R473" s="81">
        <v>1.2706315448944547</v>
      </c>
      <c r="S473" s="81">
        <v>11.336422745001</v>
      </c>
      <c r="T473" s="82"/>
      <c r="U473" s="81">
        <v>8927468</v>
      </c>
      <c r="V473" s="81">
        <v>1935</v>
      </c>
      <c r="W473" s="81">
        <v>216</v>
      </c>
      <c r="X473" s="81">
        <v>31105</v>
      </c>
      <c r="Y473" s="81">
        <v>39487</v>
      </c>
      <c r="Z473" s="81">
        <v>52304</v>
      </c>
      <c r="AA473" s="81">
        <v>11836</v>
      </c>
      <c r="AB473" s="81">
        <v>93286</v>
      </c>
      <c r="AC473" s="81">
        <v>215784</v>
      </c>
      <c r="AD473" s="81">
        <v>11.336422745001</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155.21799999999999</v>
      </c>
      <c r="BJ473" s="81">
        <v>0</v>
      </c>
      <c r="BK473" s="81">
        <v>19.599</v>
      </c>
      <c r="BL473" s="81">
        <v>0</v>
      </c>
      <c r="BM473" s="82"/>
      <c r="BN473" s="81">
        <v>0</v>
      </c>
      <c r="BO473" s="81">
        <v>0</v>
      </c>
      <c r="BP473" s="81">
        <v>4</v>
      </c>
      <c r="BQ473" s="81">
        <v>0</v>
      </c>
      <c r="BR473" s="81">
        <v>4</v>
      </c>
      <c r="BS473" s="81">
        <v>0</v>
      </c>
      <c r="BT473"/>
      <c r="BU473" s="80">
        <v>174.81700000000001</v>
      </c>
      <c r="BV473" s="80">
        <v>0</v>
      </c>
      <c r="BW473" s="80">
        <v>0</v>
      </c>
      <c r="BX473" s="80">
        <v>0</v>
      </c>
      <c r="BY473" s="80">
        <v>0</v>
      </c>
      <c r="BZ473" s="80">
        <v>0</v>
      </c>
      <c r="CA473" s="80">
        <v>0</v>
      </c>
      <c r="CB473" s="80">
        <v>0</v>
      </c>
      <c r="CC473" s="80">
        <v>0</v>
      </c>
    </row>
    <row r="474" spans="1:81">
      <c r="A474" s="80" t="s">
        <v>2173</v>
      </c>
      <c r="B474" s="80">
        <v>112</v>
      </c>
      <c r="C474" s="80">
        <v>10</v>
      </c>
      <c r="D474" s="80">
        <v>7</v>
      </c>
      <c r="E474" s="80">
        <v>2013</v>
      </c>
      <c r="F474" s="80" t="s">
        <v>89</v>
      </c>
      <c r="G474" s="80" t="s">
        <v>2163</v>
      </c>
      <c r="H474" s="80" t="s">
        <v>2164</v>
      </c>
      <c r="I474" s="177"/>
      <c r="J474" s="81">
        <v>80.269449856847871</v>
      </c>
      <c r="K474" s="81">
        <v>4.841486887188668</v>
      </c>
      <c r="L474" s="81">
        <v>15.085985347913192</v>
      </c>
      <c r="M474" s="81">
        <v>162.69047310423986</v>
      </c>
      <c r="N474" s="81">
        <v>145.32870491748471</v>
      </c>
      <c r="O474" s="81">
        <v>98.051736319801165</v>
      </c>
      <c r="P474" s="81">
        <v>58.710509450363446</v>
      </c>
      <c r="Q474" s="81">
        <v>7.2716389817294838</v>
      </c>
      <c r="R474" s="81">
        <v>1.1666579517823279</v>
      </c>
      <c r="S474" s="81">
        <v>9.2343578272199984</v>
      </c>
      <c r="T474" s="82"/>
      <c r="U474" s="81">
        <v>8186410</v>
      </c>
      <c r="V474" s="81">
        <v>1935</v>
      </c>
      <c r="W474" s="81">
        <v>216</v>
      </c>
      <c r="X474" s="81">
        <v>31105</v>
      </c>
      <c r="Y474" s="81">
        <v>39947</v>
      </c>
      <c r="Z474" s="81">
        <v>53573</v>
      </c>
      <c r="AA474" s="81">
        <v>11753</v>
      </c>
      <c r="AB474" s="81">
        <v>94002</v>
      </c>
      <c r="AC474" s="81">
        <v>193399</v>
      </c>
      <c r="AD474" s="81">
        <v>9.2343578272199984</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179.94800000000001</v>
      </c>
      <c r="BJ474" s="81">
        <v>0</v>
      </c>
      <c r="BK474" s="81">
        <v>17.891999999999999</v>
      </c>
      <c r="BL474" s="81">
        <v>0</v>
      </c>
      <c r="BM474" s="82"/>
      <c r="BN474" s="81">
        <v>0</v>
      </c>
      <c r="BO474" s="81">
        <v>0</v>
      </c>
      <c r="BP474" s="81">
        <v>4</v>
      </c>
      <c r="BQ474" s="81">
        <v>0</v>
      </c>
      <c r="BR474" s="81">
        <v>3</v>
      </c>
      <c r="BS474" s="81">
        <v>0</v>
      </c>
      <c r="BT474"/>
      <c r="BU474" s="80">
        <v>197.84</v>
      </c>
      <c r="BV474" s="80">
        <v>0</v>
      </c>
      <c r="BW474" s="80">
        <v>0</v>
      </c>
      <c r="BX474" s="80">
        <v>0</v>
      </c>
      <c r="BY474" s="80">
        <v>0</v>
      </c>
      <c r="BZ474" s="80">
        <v>0</v>
      </c>
      <c r="CA474" s="80">
        <v>0</v>
      </c>
      <c r="CB474" s="80">
        <v>0</v>
      </c>
      <c r="CC474" s="80">
        <v>0</v>
      </c>
    </row>
    <row r="475" spans="1:81">
      <c r="A475" s="80" t="s">
        <v>2174</v>
      </c>
      <c r="B475" s="80">
        <v>113</v>
      </c>
      <c r="C475" s="80">
        <v>11</v>
      </c>
      <c r="D475" s="80">
        <v>7</v>
      </c>
      <c r="E475" s="80">
        <v>2014</v>
      </c>
      <c r="F475" s="80" t="s">
        <v>90</v>
      </c>
      <c r="G475" s="80" t="s">
        <v>2163</v>
      </c>
      <c r="H475" s="80" t="s">
        <v>2164</v>
      </c>
      <c r="I475" s="177"/>
      <c r="J475" s="81">
        <v>75.582881101983645</v>
      </c>
      <c r="K475" s="81">
        <v>5.1865267700587863</v>
      </c>
      <c r="L475" s="81">
        <v>21.412304198649064</v>
      </c>
      <c r="M475" s="81">
        <v>167.95539915203921</v>
      </c>
      <c r="N475" s="81">
        <v>136.8810189161604</v>
      </c>
      <c r="O475" s="81">
        <v>95.129344608537608</v>
      </c>
      <c r="P475" s="81">
        <v>58.83509937268667</v>
      </c>
      <c r="Q475" s="81">
        <v>7.0021924167020178</v>
      </c>
      <c r="R475" s="81">
        <v>1.3057129505963661</v>
      </c>
      <c r="S475" s="81">
        <v>10.620106596288</v>
      </c>
      <c r="T475" s="82"/>
      <c r="U475" s="81">
        <v>8695151</v>
      </c>
      <c r="V475" s="81">
        <v>1859</v>
      </c>
      <c r="W475" s="81">
        <v>277</v>
      </c>
      <c r="X475" s="81">
        <v>32321</v>
      </c>
      <c r="Y475" s="81">
        <v>40472</v>
      </c>
      <c r="Z475" s="81">
        <v>54742</v>
      </c>
      <c r="AA475" s="81">
        <v>11717</v>
      </c>
      <c r="AB475" s="81">
        <v>94344</v>
      </c>
      <c r="AC475" s="81">
        <v>217131</v>
      </c>
      <c r="AD475" s="81">
        <v>10.620106596288</v>
      </c>
      <c r="AE475" s="82"/>
      <c r="AF475" s="81">
        <v>105675578.61181125</v>
      </c>
      <c r="AG475" s="81">
        <v>3872257.6129896455</v>
      </c>
      <c r="AH475" s="81">
        <v>2870675.9052602598</v>
      </c>
      <c r="AI475" s="81">
        <v>203230216.93148544</v>
      </c>
      <c r="AJ475" s="81">
        <v>189918656.1407291</v>
      </c>
      <c r="AK475" s="81">
        <v>0</v>
      </c>
      <c r="AL475" s="81">
        <v>0</v>
      </c>
      <c r="AM475" s="81">
        <v>12952021.397327103</v>
      </c>
      <c r="AN475" s="81">
        <v>0</v>
      </c>
      <c r="AO475" s="81">
        <v>0</v>
      </c>
      <c r="AP475" s="82"/>
      <c r="AQ475" s="81">
        <v>3411</v>
      </c>
      <c r="AR475" s="81">
        <v>654</v>
      </c>
      <c r="AS475" s="81">
        <v>0</v>
      </c>
      <c r="AT475" s="81">
        <v>0</v>
      </c>
      <c r="AU475" s="81">
        <v>0</v>
      </c>
      <c r="AV475" s="81">
        <v>1</v>
      </c>
      <c r="AW475" s="81" t="s">
        <v>564</v>
      </c>
      <c r="AX475" s="82"/>
      <c r="AY475" s="81">
        <v>15149.777999999998</v>
      </c>
      <c r="AZ475" s="81">
        <v>39212.689999999995</v>
      </c>
      <c r="BA475" s="81">
        <v>0</v>
      </c>
      <c r="BB475" s="81">
        <v>0</v>
      </c>
      <c r="BC475" s="81">
        <v>0</v>
      </c>
      <c r="BD475" s="81">
        <v>250</v>
      </c>
      <c r="BE475" s="81" t="s">
        <v>564</v>
      </c>
      <c r="BF475" s="82"/>
      <c r="BG475" s="81">
        <v>0</v>
      </c>
      <c r="BH475" s="81">
        <v>0</v>
      </c>
      <c r="BI475" s="81">
        <v>190.72499999999999</v>
      </c>
      <c r="BJ475" s="81">
        <v>0</v>
      </c>
      <c r="BK475" s="81">
        <v>18.276</v>
      </c>
      <c r="BL475" s="81">
        <v>0</v>
      </c>
      <c r="BM475" s="82"/>
      <c r="BN475" s="81">
        <v>0</v>
      </c>
      <c r="BO475" s="81">
        <v>0</v>
      </c>
      <c r="BP475" s="81">
        <v>4</v>
      </c>
      <c r="BQ475" s="81">
        <v>0</v>
      </c>
      <c r="BR475" s="81">
        <v>3</v>
      </c>
      <c r="BS475" s="81">
        <v>0</v>
      </c>
      <c r="BT475"/>
      <c r="BU475" s="80">
        <v>209.001</v>
      </c>
      <c r="BV475" s="80">
        <v>0</v>
      </c>
      <c r="BW475" s="80">
        <v>0</v>
      </c>
      <c r="BX475" s="80">
        <v>0</v>
      </c>
      <c r="BY475" s="80">
        <v>0</v>
      </c>
      <c r="BZ475" s="80">
        <v>0</v>
      </c>
      <c r="CA475" s="80">
        <v>0</v>
      </c>
      <c r="CB475" s="80">
        <v>0</v>
      </c>
      <c r="CC475" s="80">
        <v>0</v>
      </c>
    </row>
    <row r="476" spans="1:81">
      <c r="A476" s="80" t="s">
        <v>2175</v>
      </c>
      <c r="B476" s="80">
        <v>114</v>
      </c>
      <c r="C476" s="80">
        <v>12</v>
      </c>
      <c r="D476" s="80">
        <v>7</v>
      </c>
      <c r="E476" s="80">
        <v>2015</v>
      </c>
      <c r="F476" s="80" t="s">
        <v>91</v>
      </c>
      <c r="G476" s="80" t="s">
        <v>2163</v>
      </c>
      <c r="H476" s="80" t="s">
        <v>2164</v>
      </c>
      <c r="I476" s="177"/>
      <c r="J476" s="81">
        <v>71.67449995824677</v>
      </c>
      <c r="K476" s="81">
        <v>4.3426002149229932</v>
      </c>
      <c r="L476" s="81">
        <v>24.340512297816307</v>
      </c>
      <c r="M476" s="81">
        <v>142.12111590946384</v>
      </c>
      <c r="N476" s="81">
        <v>121.29462648585755</v>
      </c>
      <c r="O476" s="81">
        <v>94.918625721654493</v>
      </c>
      <c r="P476" s="81">
        <v>58.640177614038983</v>
      </c>
      <c r="Q476" s="81">
        <v>6.8850242810854736</v>
      </c>
      <c r="R476" s="81">
        <v>1.3588569899882523</v>
      </c>
      <c r="S476" s="81">
        <v>10.283419549480001</v>
      </c>
      <c r="T476" s="82"/>
      <c r="U476" s="81">
        <v>10460831</v>
      </c>
      <c r="V476" s="81">
        <v>1859</v>
      </c>
      <c r="W476" s="81">
        <v>277</v>
      </c>
      <c r="X476" s="81">
        <v>32321</v>
      </c>
      <c r="Y476" s="81">
        <v>41121</v>
      </c>
      <c r="Z476" s="81">
        <v>55147</v>
      </c>
      <c r="AA476" s="81">
        <v>11669</v>
      </c>
      <c r="AB476" s="81">
        <v>94760</v>
      </c>
      <c r="AC476" s="81">
        <v>232776</v>
      </c>
      <c r="AD476" s="81">
        <v>10.283419549480001</v>
      </c>
      <c r="AE476" s="82"/>
      <c r="AF476" s="81">
        <v>111704620.78735872</v>
      </c>
      <c r="AG476" s="81">
        <v>3326987.1268543373</v>
      </c>
      <c r="AH476" s="81">
        <v>3025477.3426667806</v>
      </c>
      <c r="AI476" s="81">
        <v>198551150.61616707</v>
      </c>
      <c r="AJ476" s="81">
        <v>185816231.41308939</v>
      </c>
      <c r="AK476" s="81">
        <v>0</v>
      </c>
      <c r="AL476" s="81">
        <v>0</v>
      </c>
      <c r="AM476" s="81">
        <v>12986460.496750383</v>
      </c>
      <c r="AN476" s="81">
        <v>0</v>
      </c>
      <c r="AO476" s="81">
        <v>0</v>
      </c>
      <c r="AP476" s="82"/>
      <c r="AQ476" s="81">
        <v>3698</v>
      </c>
      <c r="AR476" s="81">
        <v>780</v>
      </c>
      <c r="AS476" s="81">
        <v>0</v>
      </c>
      <c r="AT476" s="81">
        <v>0</v>
      </c>
      <c r="AU476" s="81">
        <v>0</v>
      </c>
      <c r="AV476" s="81">
        <v>1</v>
      </c>
      <c r="AW476" s="81" t="s">
        <v>564</v>
      </c>
      <c r="AX476" s="82"/>
      <c r="AY476" s="81">
        <v>16826.367999999999</v>
      </c>
      <c r="AZ476" s="81">
        <v>49016.73</v>
      </c>
      <c r="BA476" s="81">
        <v>0</v>
      </c>
      <c r="BB476" s="81">
        <v>0</v>
      </c>
      <c r="BC476" s="81">
        <v>0</v>
      </c>
      <c r="BD476" s="81">
        <v>250</v>
      </c>
      <c r="BE476" s="81" t="s">
        <v>564</v>
      </c>
      <c r="BF476" s="82"/>
      <c r="BG476" s="81">
        <v>0</v>
      </c>
      <c r="BH476" s="81">
        <v>0</v>
      </c>
      <c r="BI476" s="81">
        <v>172.423</v>
      </c>
      <c r="BJ476" s="81">
        <v>0</v>
      </c>
      <c r="BK476" s="81">
        <v>17.358000000000001</v>
      </c>
      <c r="BL476" s="81">
        <v>0</v>
      </c>
      <c r="BM476" s="82"/>
      <c r="BN476" s="81">
        <v>0</v>
      </c>
      <c r="BO476" s="81">
        <v>0</v>
      </c>
      <c r="BP476" s="81">
        <v>4</v>
      </c>
      <c r="BQ476" s="81">
        <v>0</v>
      </c>
      <c r="BR476" s="81">
        <v>3</v>
      </c>
      <c r="BS476" s="81">
        <v>0</v>
      </c>
      <c r="BT476"/>
      <c r="BU476" s="80">
        <v>189.78100000000001</v>
      </c>
      <c r="BV476" s="80">
        <v>0</v>
      </c>
      <c r="BW476" s="80">
        <v>0</v>
      </c>
      <c r="BX476" s="80">
        <v>0</v>
      </c>
      <c r="BY476" s="80">
        <v>0</v>
      </c>
      <c r="BZ476" s="80">
        <v>0</v>
      </c>
      <c r="CA476" s="80">
        <v>0</v>
      </c>
      <c r="CB476" s="80">
        <v>0</v>
      </c>
      <c r="CC476" s="80">
        <v>0</v>
      </c>
    </row>
    <row r="477" spans="1:81">
      <c r="A477" s="80" t="s">
        <v>2176</v>
      </c>
      <c r="B477" s="80">
        <v>115</v>
      </c>
      <c r="C477" s="80">
        <v>13</v>
      </c>
      <c r="D477" s="80">
        <v>7</v>
      </c>
      <c r="E477" s="80">
        <v>2016</v>
      </c>
      <c r="F477" s="80" t="s">
        <v>92</v>
      </c>
      <c r="G477" s="80" t="s">
        <v>2163</v>
      </c>
      <c r="H477" s="80" t="s">
        <v>2164</v>
      </c>
      <c r="I477" s="177"/>
      <c r="J477" s="81">
        <v>59.798245997804486</v>
      </c>
      <c r="K477" s="81">
        <v>4.3709465180095401</v>
      </c>
      <c r="L477" s="81">
        <v>23.206014692801023</v>
      </c>
      <c r="M477" s="81">
        <v>118.43851030734785</v>
      </c>
      <c r="N477" s="81">
        <v>113.17327855183528</v>
      </c>
      <c r="O477" s="81">
        <v>95.260542846841943</v>
      </c>
      <c r="P477" s="81">
        <v>57.289190324509931</v>
      </c>
      <c r="Q477" s="81">
        <v>6.7276300208090527</v>
      </c>
      <c r="R477" s="81">
        <v>1.8426435353317832</v>
      </c>
      <c r="S477" s="81">
        <v>14.780999982059999</v>
      </c>
      <c r="T477" s="82"/>
      <c r="U477" s="81">
        <v>9796572</v>
      </c>
      <c r="V477" s="81">
        <v>1859</v>
      </c>
      <c r="W477" s="81">
        <v>277</v>
      </c>
      <c r="X477" s="81">
        <v>32321</v>
      </c>
      <c r="Y477" s="81">
        <v>41795</v>
      </c>
      <c r="Z477" s="81">
        <v>56026</v>
      </c>
      <c r="AA477" s="81">
        <v>11791</v>
      </c>
      <c r="AB477" s="81">
        <v>95249</v>
      </c>
      <c r="AC477" s="81">
        <v>314705.37780979398</v>
      </c>
      <c r="AD477" s="81">
        <v>14.780999982060001</v>
      </c>
      <c r="AE477" s="82"/>
      <c r="AF477" s="81">
        <v>101476107.5929663</v>
      </c>
      <c r="AG477" s="81">
        <v>3257955.4555358952</v>
      </c>
      <c r="AH477" s="81">
        <v>2683885.090086387</v>
      </c>
      <c r="AI477" s="81">
        <v>187168999.75416559</v>
      </c>
      <c r="AJ477" s="81">
        <v>175300263.93603921</v>
      </c>
      <c r="AK477" s="81">
        <v>0</v>
      </c>
      <c r="AL477" s="81">
        <v>0</v>
      </c>
      <c r="AM477" s="81">
        <v>13063617.16544774</v>
      </c>
      <c r="AN477" s="81">
        <v>0</v>
      </c>
      <c r="AO477" s="81">
        <v>0</v>
      </c>
      <c r="AP477" s="82"/>
      <c r="AQ477" s="81">
        <v>3985</v>
      </c>
      <c r="AR477" s="81">
        <v>838</v>
      </c>
      <c r="AS477" s="81">
        <v>0</v>
      </c>
      <c r="AT477" s="81">
        <v>0</v>
      </c>
      <c r="AU477" s="81">
        <v>0</v>
      </c>
      <c r="AV477" s="81">
        <v>1</v>
      </c>
      <c r="AW477" s="81" t="s">
        <v>564</v>
      </c>
      <c r="AX477" s="82"/>
      <c r="AY477" s="81">
        <v>18359.527999999998</v>
      </c>
      <c r="AZ477" s="81">
        <v>80495.62999999999</v>
      </c>
      <c r="BA477" s="81">
        <v>0</v>
      </c>
      <c r="BB477" s="81">
        <v>0</v>
      </c>
      <c r="BC477" s="81">
        <v>0</v>
      </c>
      <c r="BD477" s="81">
        <v>250</v>
      </c>
      <c r="BE477" s="81" t="s">
        <v>564</v>
      </c>
      <c r="BF477" s="82"/>
      <c r="BG477" s="81">
        <v>0</v>
      </c>
      <c r="BH477" s="81">
        <v>0</v>
      </c>
      <c r="BI477" s="81">
        <v>150.72</v>
      </c>
      <c r="BJ477" s="81">
        <v>0</v>
      </c>
      <c r="BK477" s="81">
        <v>25.073</v>
      </c>
      <c r="BL477" s="81">
        <v>0</v>
      </c>
      <c r="BM477" s="82"/>
      <c r="BN477" s="81">
        <v>0</v>
      </c>
      <c r="BO477" s="81">
        <v>0</v>
      </c>
      <c r="BP477" s="81">
        <v>4</v>
      </c>
      <c r="BQ477" s="81">
        <v>0</v>
      </c>
      <c r="BR477" s="81">
        <v>4</v>
      </c>
      <c r="BS477" s="81">
        <v>0</v>
      </c>
      <c r="BT477"/>
      <c r="BU477" s="80">
        <v>166.83500000000001</v>
      </c>
      <c r="BV477" s="80">
        <v>8.9580000000000002</v>
      </c>
      <c r="BW477" s="80">
        <v>0</v>
      </c>
      <c r="BX477" s="80">
        <v>0</v>
      </c>
      <c r="BY477" s="80">
        <v>0</v>
      </c>
      <c r="BZ477" s="80">
        <v>0</v>
      </c>
      <c r="CA477" s="80">
        <v>0</v>
      </c>
      <c r="CB477" s="80">
        <v>0</v>
      </c>
      <c r="CC477" s="80">
        <v>0</v>
      </c>
    </row>
    <row r="478" spans="1:81">
      <c r="A478" s="80" t="s">
        <v>2177</v>
      </c>
      <c r="B478" s="80">
        <v>116</v>
      </c>
      <c r="C478" s="80">
        <v>14</v>
      </c>
      <c r="D478" s="80">
        <v>7</v>
      </c>
      <c r="E478" s="80">
        <v>2017</v>
      </c>
      <c r="F478" s="80" t="s">
        <v>71</v>
      </c>
      <c r="G478" s="80" t="s">
        <v>2163</v>
      </c>
      <c r="H478" s="80" t="s">
        <v>2164</v>
      </c>
      <c r="I478" s="177"/>
      <c r="J478" s="81">
        <v>55.410225152194933</v>
      </c>
      <c r="K478" s="81">
        <v>4.1878143457460322</v>
      </c>
      <c r="L478" s="81">
        <v>20.144382354586416</v>
      </c>
      <c r="M478" s="81">
        <v>113.72680263041673</v>
      </c>
      <c r="N478" s="81">
        <v>115.69829674233364</v>
      </c>
      <c r="O478" s="81">
        <v>95.366956932023484</v>
      </c>
      <c r="P478" s="81">
        <v>56.863520493381991</v>
      </c>
      <c r="Q478" s="81">
        <v>6.5421103087682333</v>
      </c>
      <c r="R478" s="81">
        <v>1.5446811455034792</v>
      </c>
      <c r="S478" s="81">
        <v>12.299739933658</v>
      </c>
      <c r="T478" s="82"/>
      <c r="U478" s="81">
        <v>10922849</v>
      </c>
      <c r="V478" s="81">
        <v>1859</v>
      </c>
      <c r="W478" s="81">
        <v>277</v>
      </c>
      <c r="X478" s="81">
        <v>32321</v>
      </c>
      <c r="Y478" s="81">
        <v>42393</v>
      </c>
      <c r="Z478" s="81">
        <v>57019</v>
      </c>
      <c r="AA478" s="81">
        <v>11778</v>
      </c>
      <c r="AB478" s="81">
        <v>95784</v>
      </c>
      <c r="AC478" s="81">
        <v>269050.99999999988</v>
      </c>
      <c r="AD478" s="81">
        <v>12.299739933658</v>
      </c>
      <c r="AE478" s="82"/>
      <c r="AF478" s="81">
        <v>100603704.31814849</v>
      </c>
      <c r="AG478" s="81">
        <v>3205692.2308391472</v>
      </c>
      <c r="AH478" s="81">
        <v>3153111.714593465</v>
      </c>
      <c r="AI478" s="81">
        <v>188301918.46226799</v>
      </c>
      <c r="AJ478" s="81">
        <v>200683613.9708555</v>
      </c>
      <c r="AK478" s="81">
        <v>0</v>
      </c>
      <c r="AL478" s="81">
        <v>0</v>
      </c>
      <c r="AM478" s="81">
        <v>13157549.442291301</v>
      </c>
      <c r="AN478" s="81">
        <v>0</v>
      </c>
      <c r="AO478" s="81">
        <v>0</v>
      </c>
      <c r="AP478" s="82"/>
      <c r="AQ478" s="81">
        <v>4186</v>
      </c>
      <c r="AR478" s="81">
        <v>904</v>
      </c>
      <c r="AS478" s="81">
        <v>0</v>
      </c>
      <c r="AT478" s="81">
        <v>0</v>
      </c>
      <c r="AU478" s="81">
        <v>0</v>
      </c>
      <c r="AV478" s="81">
        <v>1</v>
      </c>
      <c r="AW478" s="81" t="s">
        <v>564</v>
      </c>
      <c r="AX478" s="82"/>
      <c r="AY478" s="81">
        <v>19421.387999999999</v>
      </c>
      <c r="AZ478" s="81">
        <v>84441.830000000016</v>
      </c>
      <c r="BA478" s="81">
        <v>0</v>
      </c>
      <c r="BB478" s="81">
        <v>0</v>
      </c>
      <c r="BC478" s="81">
        <v>0</v>
      </c>
      <c r="BD478" s="81">
        <v>250</v>
      </c>
      <c r="BE478" s="81" t="s">
        <v>564</v>
      </c>
      <c r="BF478" s="82"/>
      <c r="BG478" s="81">
        <v>0</v>
      </c>
      <c r="BH478" s="81">
        <v>0</v>
      </c>
      <c r="BI478" s="81">
        <v>143.102</v>
      </c>
      <c r="BJ478" s="81">
        <v>0</v>
      </c>
      <c r="BK478" s="81">
        <v>23.306000000000001</v>
      </c>
      <c r="BL478" s="81">
        <v>0</v>
      </c>
      <c r="BM478" s="82"/>
      <c r="BN478" s="81">
        <v>0</v>
      </c>
      <c r="BO478" s="81">
        <v>0</v>
      </c>
      <c r="BP478" s="81">
        <v>4</v>
      </c>
      <c r="BQ478" s="81">
        <v>0</v>
      </c>
      <c r="BR478" s="81">
        <v>4</v>
      </c>
      <c r="BS478" s="81">
        <v>0</v>
      </c>
      <c r="BT478"/>
      <c r="BU478" s="80">
        <v>157.57900000000001</v>
      </c>
      <c r="BV478" s="80">
        <v>8.8290000000000006</v>
      </c>
      <c r="BW478" s="80">
        <v>0</v>
      </c>
      <c r="BX478" s="80">
        <v>0</v>
      </c>
      <c r="BY478" s="80">
        <v>0</v>
      </c>
      <c r="BZ478" s="80">
        <v>0</v>
      </c>
      <c r="CA478" s="80">
        <v>0</v>
      </c>
      <c r="CB478" s="80">
        <v>0</v>
      </c>
      <c r="CC478" s="80">
        <v>0</v>
      </c>
    </row>
    <row r="479" spans="1:81">
      <c r="A479" s="80" t="s">
        <v>2178</v>
      </c>
      <c r="B479" s="80">
        <v>117</v>
      </c>
      <c r="C479" s="80">
        <v>15</v>
      </c>
      <c r="D479" s="80">
        <v>7</v>
      </c>
      <c r="E479" s="80">
        <v>2018</v>
      </c>
      <c r="F479" s="80" t="s">
        <v>93</v>
      </c>
      <c r="G479" s="80" t="s">
        <v>2163</v>
      </c>
      <c r="H479" s="80" t="s">
        <v>2164</v>
      </c>
      <c r="I479" s="177"/>
      <c r="J479" s="81">
        <v>46.847488110869683</v>
      </c>
      <c r="K479" s="81">
        <v>3.672442540315568</v>
      </c>
      <c r="L479" s="81">
        <v>18.165136126490843</v>
      </c>
      <c r="M479" s="81">
        <v>102.78502908640904</v>
      </c>
      <c r="N479" s="81">
        <v>87.889771405081959</v>
      </c>
      <c r="O479" s="81">
        <v>95.19500882314496</v>
      </c>
      <c r="P479" s="81">
        <v>56.522142116356974</v>
      </c>
      <c r="Q479" s="81">
        <v>6.1052900758717694</v>
      </c>
      <c r="R479" s="81">
        <v>1.6051691486146251</v>
      </c>
      <c r="S479" s="81">
        <v>15.436617821250001</v>
      </c>
      <c r="T479" s="82"/>
      <c r="U479" s="81">
        <v>12542323</v>
      </c>
      <c r="V479" s="81">
        <v>1859</v>
      </c>
      <c r="W479" s="81">
        <v>277</v>
      </c>
      <c r="X479" s="81">
        <v>32321</v>
      </c>
      <c r="Y479" s="81">
        <v>42973</v>
      </c>
      <c r="Z479" s="81">
        <v>58006</v>
      </c>
      <c r="AA479" s="81">
        <v>11825</v>
      </c>
      <c r="AB479" s="81">
        <v>96329</v>
      </c>
      <c r="AC479" s="81">
        <v>278491</v>
      </c>
      <c r="AD479" s="81">
        <v>15.43661782125</v>
      </c>
      <c r="AE479" s="82"/>
      <c r="AF479" s="81">
        <v>104963895.290843</v>
      </c>
      <c r="AG479" s="81">
        <v>2862077.569214568</v>
      </c>
      <c r="AH479" s="81">
        <v>2730236.903084659</v>
      </c>
      <c r="AI479" s="81">
        <v>195918238.69553021</v>
      </c>
      <c r="AJ479" s="81">
        <v>196303555.14736921</v>
      </c>
      <c r="AK479" s="81">
        <v>0</v>
      </c>
      <c r="AL479" s="81">
        <v>0</v>
      </c>
      <c r="AM479" s="81">
        <v>13259793.843742421</v>
      </c>
      <c r="AN479" s="81">
        <v>0</v>
      </c>
      <c r="AO479" s="81">
        <v>0</v>
      </c>
      <c r="AP479" s="82"/>
      <c r="AQ479" s="81">
        <v>4450</v>
      </c>
      <c r="AR479" s="81">
        <v>920</v>
      </c>
      <c r="AS479" s="81">
        <v>0</v>
      </c>
      <c r="AT479" s="81">
        <v>1</v>
      </c>
      <c r="AU479" s="81">
        <v>0</v>
      </c>
      <c r="AV479" s="81">
        <v>1</v>
      </c>
      <c r="AW479" s="81" t="s">
        <v>564</v>
      </c>
      <c r="AX479" s="82"/>
      <c r="AY479" s="81">
        <v>20901.787999999979</v>
      </c>
      <c r="AZ479" s="81">
        <v>84945.93</v>
      </c>
      <c r="BA479" s="81">
        <v>0</v>
      </c>
      <c r="BB479" s="81">
        <v>50</v>
      </c>
      <c r="BC479" s="81">
        <v>0</v>
      </c>
      <c r="BD479" s="81">
        <v>250</v>
      </c>
      <c r="BE479" s="81" t="s">
        <v>564</v>
      </c>
      <c r="BF479" s="82"/>
      <c r="BG479" s="81">
        <v>0</v>
      </c>
      <c r="BH479" s="81">
        <v>0</v>
      </c>
      <c r="BI479" s="81">
        <v>138.80699999999999</v>
      </c>
      <c r="BJ479" s="81">
        <v>0</v>
      </c>
      <c r="BK479" s="81">
        <v>23.036999999999999</v>
      </c>
      <c r="BL479" s="81">
        <v>0</v>
      </c>
      <c r="BM479" s="82"/>
      <c r="BN479" s="81">
        <v>0</v>
      </c>
      <c r="BO479" s="81">
        <v>0</v>
      </c>
      <c r="BP479" s="81">
        <v>4</v>
      </c>
      <c r="BQ479" s="81">
        <v>0</v>
      </c>
      <c r="BR479" s="81">
        <v>3</v>
      </c>
      <c r="BS479" s="81">
        <v>0</v>
      </c>
      <c r="BT479"/>
      <c r="BU479" s="80">
        <v>152.012</v>
      </c>
      <c r="BV479" s="80">
        <v>9.8320000000000007</v>
      </c>
      <c r="BW479" s="80">
        <v>0</v>
      </c>
      <c r="BX479" s="80">
        <v>0</v>
      </c>
      <c r="BY479" s="80">
        <v>0</v>
      </c>
      <c r="BZ479" s="80">
        <v>0</v>
      </c>
      <c r="CA479" s="80">
        <v>0</v>
      </c>
      <c r="CB479" s="80">
        <v>0</v>
      </c>
      <c r="CC479" s="80">
        <v>0</v>
      </c>
    </row>
    <row r="480" spans="1:81">
      <c r="A480" s="80" t="s">
        <v>2179</v>
      </c>
      <c r="B480" s="80">
        <v>118</v>
      </c>
      <c r="C480" s="80">
        <v>16</v>
      </c>
      <c r="D480" s="80">
        <v>7</v>
      </c>
      <c r="E480" s="80">
        <v>2019</v>
      </c>
      <c r="F480" s="80" t="s">
        <v>73</v>
      </c>
      <c r="G480" s="80" t="s">
        <v>2163</v>
      </c>
      <c r="H480" s="80" t="s">
        <v>2164</v>
      </c>
      <c r="I480" s="177"/>
      <c r="J480" s="81">
        <v>51.793742494038959</v>
      </c>
      <c r="K480" s="81">
        <v>3.4433535314581856</v>
      </c>
      <c r="L480" s="81">
        <v>18.491233211237198</v>
      </c>
      <c r="M480" s="81">
        <v>104.84406917929054</v>
      </c>
      <c r="N480" s="81">
        <v>95.306367179745507</v>
      </c>
      <c r="O480" s="81">
        <v>93.560046425239804</v>
      </c>
      <c r="P480" s="81">
        <v>56.221163855314849</v>
      </c>
      <c r="Q480" s="81">
        <v>5.9834693970897206</v>
      </c>
      <c r="R480" s="81">
        <v>1.3744965452762745</v>
      </c>
      <c r="S480" s="81">
        <v>12.245610708527002</v>
      </c>
      <c r="T480" s="82"/>
      <c r="U480" s="81">
        <v>11584710</v>
      </c>
      <c r="V480" s="81">
        <v>1859</v>
      </c>
      <c r="W480" s="81">
        <v>277</v>
      </c>
      <c r="X480" s="81">
        <v>32321</v>
      </c>
      <c r="Y480" s="81">
        <v>43584</v>
      </c>
      <c r="Z480" s="81">
        <v>58575</v>
      </c>
      <c r="AA480" s="81">
        <v>11674</v>
      </c>
      <c r="AB480" s="81">
        <v>96963</v>
      </c>
      <c r="AC480" s="81">
        <v>242376</v>
      </c>
      <c r="AD480" s="81">
        <v>12.245610708527</v>
      </c>
      <c r="AE480" s="82"/>
      <c r="AF480" s="81">
        <v>114706621.7048779</v>
      </c>
      <c r="AG480" s="81">
        <v>2769147.795475448</v>
      </c>
      <c r="AH480" s="81">
        <v>3257544.8014221899</v>
      </c>
      <c r="AI480" s="81">
        <v>185258055.96010861</v>
      </c>
      <c r="AJ480" s="81">
        <v>200042255.29560679</v>
      </c>
      <c r="AK480" s="81">
        <v>0</v>
      </c>
      <c r="AL480" s="81">
        <v>0</v>
      </c>
      <c r="AM480" s="81">
        <v>13205630.662926806</v>
      </c>
      <c r="AN480" s="81">
        <v>0</v>
      </c>
      <c r="AO480" s="81">
        <v>0</v>
      </c>
      <c r="AP480" s="82"/>
      <c r="AQ480" s="81">
        <v>4741</v>
      </c>
      <c r="AR480" s="81">
        <v>945</v>
      </c>
      <c r="AS480" s="81">
        <v>0</v>
      </c>
      <c r="AT480" s="81">
        <v>1</v>
      </c>
      <c r="AU480" s="81">
        <v>0</v>
      </c>
      <c r="AV480" s="81">
        <v>1</v>
      </c>
      <c r="AW480" s="81" t="s">
        <v>564</v>
      </c>
      <c r="AX480" s="82"/>
      <c r="AY480" s="81">
        <v>22563.062999999969</v>
      </c>
      <c r="AZ480" s="81">
        <v>89987.830000000016</v>
      </c>
      <c r="BA480" s="81">
        <v>0</v>
      </c>
      <c r="BB480" s="81">
        <v>49.9</v>
      </c>
      <c r="BC480" s="81">
        <v>0</v>
      </c>
      <c r="BD480" s="81">
        <v>250</v>
      </c>
      <c r="BE480" s="81" t="s">
        <v>564</v>
      </c>
      <c r="BF480" s="82"/>
      <c r="BG480" s="81">
        <v>0</v>
      </c>
      <c r="BH480" s="81">
        <v>0</v>
      </c>
      <c r="BI480" s="81">
        <v>100.726</v>
      </c>
      <c r="BJ480" s="81">
        <v>0</v>
      </c>
      <c r="BK480" s="81">
        <v>21.670999999999999</v>
      </c>
      <c r="BL480" s="81">
        <v>0</v>
      </c>
      <c r="BM480" s="82"/>
      <c r="BN480" s="81">
        <v>0</v>
      </c>
      <c r="BO480" s="81">
        <v>0</v>
      </c>
      <c r="BP480" s="81">
        <v>4</v>
      </c>
      <c r="BQ480" s="81">
        <v>0</v>
      </c>
      <c r="BR480" s="81">
        <v>4</v>
      </c>
      <c r="BS480" s="81">
        <v>0</v>
      </c>
      <c r="BT480"/>
      <c r="BU480" s="80">
        <v>112.322</v>
      </c>
      <c r="BV480" s="80">
        <v>10.074999999999999</v>
      </c>
      <c r="BW480" s="80">
        <v>0</v>
      </c>
      <c r="BX480" s="80">
        <v>0</v>
      </c>
      <c r="BY480" s="80">
        <v>0</v>
      </c>
      <c r="BZ480" s="80">
        <v>0</v>
      </c>
      <c r="CA480" s="80">
        <v>0</v>
      </c>
      <c r="CB480" s="80">
        <v>0</v>
      </c>
      <c r="CC480" s="80">
        <v>0</v>
      </c>
    </row>
    <row r="481" spans="1:81">
      <c r="A481" s="80" t="s">
        <v>2180</v>
      </c>
      <c r="B481" s="80">
        <v>119</v>
      </c>
      <c r="C481" s="80">
        <v>17</v>
      </c>
      <c r="D481" s="80">
        <v>7</v>
      </c>
      <c r="E481" s="80">
        <v>2020</v>
      </c>
      <c r="F481" s="80" t="s">
        <v>218</v>
      </c>
      <c r="G481" s="80" t="s">
        <v>2163</v>
      </c>
      <c r="H481" s="80" t="s">
        <v>2164</v>
      </c>
      <c r="I481" s="177"/>
      <c r="J481" s="81">
        <v>60.129470644877948</v>
      </c>
      <c r="K481" s="81">
        <v>4.3583695406784946</v>
      </c>
      <c r="L481" s="81">
        <v>13.901406334919793</v>
      </c>
      <c r="M481" s="81">
        <v>111.54774346143209</v>
      </c>
      <c r="N481" s="81">
        <v>96.189333809577164</v>
      </c>
      <c r="O481" s="81">
        <v>82.796106112523418</v>
      </c>
      <c r="P481" s="81">
        <v>52.667987175874373</v>
      </c>
      <c r="Q481" s="81">
        <v>5.739239217536749</v>
      </c>
      <c r="R481" s="81">
        <v>1.0367094180194403</v>
      </c>
      <c r="S481" s="81">
        <v>11.2708027368</v>
      </c>
      <c r="T481" s="82"/>
      <c r="U481" s="81">
        <v>12285126</v>
      </c>
      <c r="V481" s="81">
        <v>2099</v>
      </c>
      <c r="W481" s="81">
        <v>188</v>
      </c>
      <c r="X481" s="81">
        <v>33535</v>
      </c>
      <c r="Y481" s="81">
        <v>44165</v>
      </c>
      <c r="Z481" s="81">
        <v>59164</v>
      </c>
      <c r="AA481" s="81">
        <v>11882</v>
      </c>
      <c r="AB481" s="81">
        <v>97336</v>
      </c>
      <c r="AC481" s="81">
        <v>183764.99999999997</v>
      </c>
      <c r="AD481" s="81">
        <v>11.2708027368</v>
      </c>
      <c r="AE481" s="82"/>
      <c r="AF481" s="81">
        <v>127212322.5932658</v>
      </c>
      <c r="AG481" s="81">
        <v>3252514.9719207017</v>
      </c>
      <c r="AH481" s="81">
        <v>2804587.3290811218</v>
      </c>
      <c r="AI481" s="81">
        <v>188916004.33265612</v>
      </c>
      <c r="AJ481" s="81">
        <v>192834444.10575676</v>
      </c>
      <c r="AK481" s="81"/>
      <c r="AL481" s="81"/>
      <c r="AM481" s="81">
        <v>12703429.425515343</v>
      </c>
      <c r="AN481" s="81"/>
      <c r="AO481" s="81"/>
      <c r="AP481" s="82"/>
      <c r="AQ481" s="81">
        <v>5002</v>
      </c>
      <c r="AR481" s="81">
        <v>951</v>
      </c>
      <c r="AS481" s="81">
        <v>0</v>
      </c>
      <c r="AT481" s="81">
        <v>1</v>
      </c>
      <c r="AU481" s="81">
        <v>0</v>
      </c>
      <c r="AV481" s="81">
        <v>1</v>
      </c>
      <c r="AW481" s="81">
        <v>0</v>
      </c>
      <c r="AX481" s="82"/>
      <c r="AY481" s="81">
        <v>24068.432999999961</v>
      </c>
      <c r="AZ481" s="81">
        <v>91271.02999999997</v>
      </c>
      <c r="BA481" s="81">
        <v>0</v>
      </c>
      <c r="BB481" s="81">
        <v>49.9</v>
      </c>
      <c r="BC481" s="81">
        <v>0</v>
      </c>
      <c r="BD481" s="81">
        <v>250</v>
      </c>
      <c r="BE481" s="81">
        <v>0</v>
      </c>
      <c r="BF481" s="82"/>
      <c r="BG481" s="81">
        <v>0</v>
      </c>
      <c r="BH481" s="81">
        <v>0</v>
      </c>
      <c r="BI481" s="81">
        <v>107.111</v>
      </c>
      <c r="BJ481" s="81">
        <v>0</v>
      </c>
      <c r="BK481" s="81">
        <v>19.814</v>
      </c>
      <c r="BL481" s="81">
        <v>0</v>
      </c>
      <c r="BM481" s="82"/>
      <c r="BN481" s="81">
        <v>0</v>
      </c>
      <c r="BO481" s="81">
        <v>0</v>
      </c>
      <c r="BP481" s="81">
        <v>4</v>
      </c>
      <c r="BQ481" s="81">
        <v>0</v>
      </c>
      <c r="BR481" s="81">
        <v>3</v>
      </c>
      <c r="BS481" s="81">
        <v>0</v>
      </c>
      <c r="BT481"/>
      <c r="BU481" s="80">
        <v>116.92700000000001</v>
      </c>
      <c r="BV481" s="80">
        <v>9.9979999999999993</v>
      </c>
      <c r="BW481" s="80">
        <v>0</v>
      </c>
      <c r="BX481" s="80">
        <v>0</v>
      </c>
      <c r="BY481" s="80">
        <v>0</v>
      </c>
      <c r="BZ481" s="80">
        <v>0</v>
      </c>
      <c r="CA481" s="80">
        <v>0</v>
      </c>
      <c r="CB481" s="80">
        <v>0</v>
      </c>
      <c r="CC481" s="80">
        <v>0</v>
      </c>
    </row>
    <row r="482" spans="1:81">
      <c r="A482" s="80" t="s">
        <v>2181</v>
      </c>
      <c r="B482" s="80">
        <v>119</v>
      </c>
      <c r="C482" s="80">
        <v>18</v>
      </c>
      <c r="D482" s="80">
        <v>7</v>
      </c>
      <c r="E482" s="80">
        <v>2021</v>
      </c>
      <c r="F482" s="80" t="s">
        <v>75</v>
      </c>
      <c r="G482" s="174" t="s">
        <v>2163</v>
      </c>
      <c r="H482" s="80" t="s">
        <v>2164</v>
      </c>
      <c r="I482" s="177"/>
      <c r="J482" s="81">
        <v>59.600522338170187</v>
      </c>
      <c r="K482" s="81">
        <v>4.4021392579732899</v>
      </c>
      <c r="L482" s="81">
        <v>12.778243419001162</v>
      </c>
      <c r="M482" s="81">
        <v>100.47100336928798</v>
      </c>
      <c r="N482" s="81">
        <v>81.804587503701796</v>
      </c>
      <c r="O482" s="81">
        <v>81.54397624829015</v>
      </c>
      <c r="P482" s="81">
        <v>54.611682320044096</v>
      </c>
      <c r="Q482" s="81">
        <v>5.8372340812191315</v>
      </c>
      <c r="R482" s="81">
        <v>1.0362917524402235</v>
      </c>
      <c r="S482" s="81">
        <v>4.5448380017600014</v>
      </c>
      <c r="T482" s="82"/>
      <c r="U482" s="81">
        <v>12663527</v>
      </c>
      <c r="V482" s="81">
        <v>2099</v>
      </c>
      <c r="W482" s="81">
        <v>188</v>
      </c>
      <c r="X482" s="81">
        <v>33535</v>
      </c>
      <c r="Y482" s="81">
        <v>44725</v>
      </c>
      <c r="Z482" s="81">
        <v>59999</v>
      </c>
      <c r="AA482" s="81">
        <v>12015</v>
      </c>
      <c r="AB482" s="81">
        <v>97824</v>
      </c>
      <c r="AC482" s="81">
        <v>178044.99999999997</v>
      </c>
      <c r="AD482" s="81">
        <v>4.5448380017600014</v>
      </c>
      <c r="AE482" s="82"/>
      <c r="AF482" s="81">
        <v>144884227.34541056</v>
      </c>
      <c r="AG482" s="81">
        <v>3383819.5636034263</v>
      </c>
      <c r="AH482" s="81">
        <v>2695978.8277164488</v>
      </c>
      <c r="AI482" s="81">
        <v>198467007.11017442</v>
      </c>
      <c r="AJ482" s="81">
        <v>187497365.46763906</v>
      </c>
      <c r="AK482" s="81">
        <v>0</v>
      </c>
      <c r="AL482" s="81">
        <v>0</v>
      </c>
      <c r="AM482" s="81">
        <v>12840758.560910514</v>
      </c>
      <c r="AN482" s="81">
        <v>0</v>
      </c>
      <c r="AO482" s="81">
        <v>0</v>
      </c>
      <c r="AP482" s="82"/>
      <c r="AQ482" s="81">
        <v>5272</v>
      </c>
      <c r="AR482" s="81">
        <v>962</v>
      </c>
      <c r="AS482" s="81">
        <v>0</v>
      </c>
      <c r="AT482" s="81">
        <v>1</v>
      </c>
      <c r="AU482" s="81">
        <v>0</v>
      </c>
      <c r="AV482" s="81">
        <v>1</v>
      </c>
      <c r="AW482" s="81"/>
      <c r="AX482" s="82"/>
      <c r="AY482" s="81">
        <v>25644.732999999931</v>
      </c>
      <c r="AZ482" s="81">
        <v>96210.979999999981</v>
      </c>
      <c r="BA482" s="81">
        <v>0</v>
      </c>
      <c r="BB482" s="81">
        <v>49.9</v>
      </c>
      <c r="BC482" s="81">
        <v>0</v>
      </c>
      <c r="BD482" s="81">
        <v>250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2182</v>
      </c>
      <c r="B483" s="80">
        <v>119</v>
      </c>
      <c r="C483" s="80">
        <v>19</v>
      </c>
      <c r="D483" s="80">
        <v>7</v>
      </c>
      <c r="E483" s="80">
        <v>2022</v>
      </c>
      <c r="F483" s="80" t="s">
        <v>568</v>
      </c>
      <c r="G483" s="174" t="s">
        <v>2163</v>
      </c>
      <c r="H483" s="80" t="s">
        <v>2164</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5612</v>
      </c>
      <c r="AR483" s="81">
        <v>966</v>
      </c>
      <c r="AS483" s="81">
        <v>0</v>
      </c>
      <c r="AT483" s="81">
        <v>1</v>
      </c>
      <c r="AU483" s="81">
        <v>0</v>
      </c>
      <c r="AV483" s="81">
        <v>1</v>
      </c>
      <c r="AW483" s="81"/>
      <c r="AX483" s="82"/>
      <c r="AY483" s="81">
        <v>27571.032999999941</v>
      </c>
      <c r="AZ483" s="81">
        <v>96295.279999999984</v>
      </c>
      <c r="BA483" s="81">
        <v>0</v>
      </c>
      <c r="BB483" s="81">
        <v>49.9</v>
      </c>
      <c r="BC483" s="81">
        <v>0</v>
      </c>
      <c r="BD483" s="81">
        <v>250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2183</v>
      </c>
      <c r="B484" s="80">
        <v>443</v>
      </c>
      <c r="C484" s="80">
        <v>1</v>
      </c>
      <c r="D484" s="80">
        <v>27</v>
      </c>
      <c r="E484" s="80">
        <v>1990</v>
      </c>
      <c r="F484" s="80" t="s">
        <v>562</v>
      </c>
      <c r="G484" s="80" t="s">
        <v>2184</v>
      </c>
      <c r="H484" s="80" t="s">
        <v>2185</v>
      </c>
      <c r="I484" s="177"/>
      <c r="J484" s="81">
        <v>177.35986101682755</v>
      </c>
      <c r="K484" s="81">
        <v>19.80059780509654</v>
      </c>
      <c r="L484" s="81">
        <v>15.034127047662167</v>
      </c>
      <c r="M484" s="81">
        <v>68.483703043135208</v>
      </c>
      <c r="N484" s="81">
        <v>115.71235977686123</v>
      </c>
      <c r="O484" s="81">
        <v>82.232040845456481</v>
      </c>
      <c r="P484" s="81">
        <v>122.7785748195637</v>
      </c>
      <c r="Q484" s="81">
        <v>5.8894707732958773</v>
      </c>
      <c r="R484" s="81">
        <v>0</v>
      </c>
      <c r="S484" s="81">
        <v>5.3092812310712869</v>
      </c>
      <c r="T484" s="82"/>
      <c r="U484" s="81">
        <v>26404832</v>
      </c>
      <c r="V484" s="81">
        <v>5774</v>
      </c>
      <c r="W484" s="81">
        <v>214</v>
      </c>
      <c r="X484" s="81">
        <v>23568</v>
      </c>
      <c r="Y484" s="81">
        <v>28759</v>
      </c>
      <c r="Z484" s="81">
        <v>33823</v>
      </c>
      <c r="AA484" s="81">
        <v>29812</v>
      </c>
      <c r="AB484" s="81">
        <v>95625</v>
      </c>
      <c r="AC484" s="81">
        <v>0</v>
      </c>
      <c r="AD484" s="81">
        <v>5.3092812310712869</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2186</v>
      </c>
      <c r="B485" s="80">
        <v>444</v>
      </c>
      <c r="C485" s="80">
        <v>2</v>
      </c>
      <c r="D485" s="80">
        <v>27</v>
      </c>
      <c r="E485" s="80">
        <v>2005</v>
      </c>
      <c r="F485" s="80" t="s">
        <v>565</v>
      </c>
      <c r="G485" s="80" t="s">
        <v>2184</v>
      </c>
      <c r="H485" s="80" t="s">
        <v>2185</v>
      </c>
      <c r="I485" s="177"/>
      <c r="J485" s="81">
        <v>128.64077218537892</v>
      </c>
      <c r="K485" s="81">
        <v>11.128727862292799</v>
      </c>
      <c r="L485" s="81">
        <v>11.068020450518015</v>
      </c>
      <c r="M485" s="81">
        <v>126.87029202039066</v>
      </c>
      <c r="N485" s="81">
        <v>195.70829792310428</v>
      </c>
      <c r="O485" s="81">
        <v>125.78628124530219</v>
      </c>
      <c r="P485" s="81">
        <v>131.48446474457077</v>
      </c>
      <c r="Q485" s="81">
        <v>5.9020849538773899</v>
      </c>
      <c r="R485" s="81">
        <v>0</v>
      </c>
      <c r="S485" s="81">
        <v>4.7549604273171493</v>
      </c>
      <c r="T485" s="82"/>
      <c r="U485" s="81">
        <v>23179363</v>
      </c>
      <c r="V485" s="81">
        <v>4275</v>
      </c>
      <c r="W485" s="81">
        <v>148</v>
      </c>
      <c r="X485" s="81">
        <v>23284</v>
      </c>
      <c r="Y485" s="81">
        <v>36570</v>
      </c>
      <c r="Z485" s="81">
        <v>59870</v>
      </c>
      <c r="AA485" s="81">
        <v>26147</v>
      </c>
      <c r="AB485" s="81">
        <v>100180</v>
      </c>
      <c r="AC485" s="81">
        <v>0</v>
      </c>
      <c r="AD485" s="81">
        <v>4.7549604273171493</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2187</v>
      </c>
      <c r="B486" s="80">
        <v>445</v>
      </c>
      <c r="C486" s="80">
        <v>3</v>
      </c>
      <c r="D486" s="80">
        <v>27</v>
      </c>
      <c r="E486" s="80">
        <v>2006</v>
      </c>
      <c r="F486" s="80" t="s">
        <v>566</v>
      </c>
      <c r="G486" s="80" t="s">
        <v>2184</v>
      </c>
      <c r="H486" s="80" t="s">
        <v>2185</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2188</v>
      </c>
      <c r="B487" s="80">
        <v>446</v>
      </c>
      <c r="C487" s="80">
        <v>4</v>
      </c>
      <c r="D487" s="80">
        <v>27</v>
      </c>
      <c r="E487" s="80">
        <v>2007</v>
      </c>
      <c r="F487" s="80" t="s">
        <v>567</v>
      </c>
      <c r="G487" s="80" t="s">
        <v>2184</v>
      </c>
      <c r="H487" s="80" t="s">
        <v>2185</v>
      </c>
      <c r="I487" s="177"/>
      <c r="J487" s="81">
        <v>130.83749092056792</v>
      </c>
      <c r="K487" s="81">
        <v>10.850706866654049</v>
      </c>
      <c r="L487" s="81">
        <v>20.694040491900065</v>
      </c>
      <c r="M487" s="81">
        <v>138.12532268711283</v>
      </c>
      <c r="N487" s="81">
        <v>175.1223472463287</v>
      </c>
      <c r="O487" s="81">
        <v>122.8800960463828</v>
      </c>
      <c r="P487" s="81">
        <v>130.59877357066759</v>
      </c>
      <c r="Q487" s="81">
        <v>6.2026601759204878</v>
      </c>
      <c r="R487" s="81">
        <v>0</v>
      </c>
      <c r="S487" s="81">
        <v>4.5452832034993902</v>
      </c>
      <c r="T487" s="82"/>
      <c r="U487" s="81">
        <v>24118048</v>
      </c>
      <c r="V487" s="81">
        <v>4055</v>
      </c>
      <c r="W487" s="81">
        <v>337</v>
      </c>
      <c r="X487" s="81">
        <v>29578</v>
      </c>
      <c r="Y487" s="81">
        <v>37277</v>
      </c>
      <c r="Z487" s="81">
        <v>60800</v>
      </c>
      <c r="AA487" s="81">
        <v>25575</v>
      </c>
      <c r="AB487" s="81">
        <v>99714</v>
      </c>
      <c r="AC487" s="81">
        <v>0</v>
      </c>
      <c r="AD487" s="81">
        <v>4.5452832034993902</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2189</v>
      </c>
      <c r="B488" s="80">
        <v>447</v>
      </c>
      <c r="C488" s="80">
        <v>5</v>
      </c>
      <c r="D488" s="80">
        <v>27</v>
      </c>
      <c r="E488" s="80">
        <v>2008</v>
      </c>
      <c r="F488" s="80" t="s">
        <v>84</v>
      </c>
      <c r="G488" s="80" t="s">
        <v>2184</v>
      </c>
      <c r="H488" s="80" t="s">
        <v>2185</v>
      </c>
      <c r="I488" s="177"/>
      <c r="J488" s="81">
        <v>99.381830269387365</v>
      </c>
      <c r="K488" s="81">
        <v>8.0434732826263673</v>
      </c>
      <c r="L488" s="81">
        <v>18.801015821932975</v>
      </c>
      <c r="M488" s="81">
        <v>149.42451510424519</v>
      </c>
      <c r="N488" s="81">
        <v>161.26429844193285</v>
      </c>
      <c r="O488" s="81">
        <v>119.77953971335587</v>
      </c>
      <c r="P488" s="81">
        <v>128.2719458098718</v>
      </c>
      <c r="Q488" s="81">
        <v>6.0990188452091871</v>
      </c>
      <c r="R488" s="81">
        <v>0</v>
      </c>
      <c r="S488" s="81">
        <v>4.4583899817631085</v>
      </c>
      <c r="T488" s="82"/>
      <c r="U488" s="81">
        <v>21258417</v>
      </c>
      <c r="V488" s="81">
        <v>4055</v>
      </c>
      <c r="W488" s="81">
        <v>337</v>
      </c>
      <c r="X488" s="81">
        <v>29578</v>
      </c>
      <c r="Y488" s="81">
        <v>37770</v>
      </c>
      <c r="Z488" s="81">
        <v>61346</v>
      </c>
      <c r="AA488" s="81">
        <v>25148</v>
      </c>
      <c r="AB488" s="81">
        <v>99659</v>
      </c>
      <c r="AC488" s="81">
        <v>0</v>
      </c>
      <c r="AD488" s="81">
        <v>4.4583899817631085</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2190</v>
      </c>
      <c r="B489" s="80">
        <v>448</v>
      </c>
      <c r="C489" s="80">
        <v>6</v>
      </c>
      <c r="D489" s="80">
        <v>27</v>
      </c>
      <c r="E489" s="80">
        <v>2009</v>
      </c>
      <c r="F489" s="80" t="s">
        <v>85</v>
      </c>
      <c r="G489" s="80" t="s">
        <v>2184</v>
      </c>
      <c r="H489" s="80" t="s">
        <v>2185</v>
      </c>
      <c r="I489" s="177"/>
      <c r="J489" s="81">
        <v>117.65790592324893</v>
      </c>
      <c r="K489" s="81">
        <v>8.1606258270885395</v>
      </c>
      <c r="L489" s="81">
        <v>20.785163865071212</v>
      </c>
      <c r="M489" s="81">
        <v>153.74695526364238</v>
      </c>
      <c r="N489" s="81">
        <v>164.14584084366879</v>
      </c>
      <c r="O489" s="81">
        <v>122.6528275302809</v>
      </c>
      <c r="P489" s="81">
        <v>122.51220970706871</v>
      </c>
      <c r="Q489" s="81">
        <v>5.8199110687726154</v>
      </c>
      <c r="R489" s="81">
        <v>0</v>
      </c>
      <c r="S489" s="81">
        <v>5.1221917548677354</v>
      </c>
      <c r="T489" s="82"/>
      <c r="U489" s="81">
        <v>18696099</v>
      </c>
      <c r="V489" s="81">
        <v>3942</v>
      </c>
      <c r="W489" s="81">
        <v>519</v>
      </c>
      <c r="X489" s="81">
        <v>31031</v>
      </c>
      <c r="Y489" s="81">
        <v>38149</v>
      </c>
      <c r="Z489" s="81">
        <v>62004</v>
      </c>
      <c r="AA489" s="81">
        <v>24658</v>
      </c>
      <c r="AB489" s="81">
        <v>99830</v>
      </c>
      <c r="AC489" s="81">
        <v>0</v>
      </c>
      <c r="AD489" s="81">
        <v>5.1221917548677354</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3.87</v>
      </c>
      <c r="BH489" s="81">
        <v>0</v>
      </c>
      <c r="BI489" s="81">
        <v>54.978000000000009</v>
      </c>
      <c r="BJ489" s="81">
        <v>0</v>
      </c>
      <c r="BK489" s="81">
        <v>8.48</v>
      </c>
      <c r="BL489" s="81">
        <v>0</v>
      </c>
      <c r="BM489" s="82"/>
      <c r="BN489" s="81">
        <v>1</v>
      </c>
      <c r="BO489" s="81">
        <v>0</v>
      </c>
      <c r="BP489" s="81">
        <v>7</v>
      </c>
      <c r="BQ489" s="81">
        <v>0</v>
      </c>
      <c r="BR489" s="81">
        <v>2</v>
      </c>
      <c r="BS489" s="81">
        <v>0</v>
      </c>
      <c r="BT489"/>
      <c r="BU489" s="80"/>
      <c r="BV489" s="80"/>
      <c r="BW489" s="80"/>
      <c r="BX489" s="80"/>
      <c r="BY489" s="80"/>
      <c r="BZ489" s="80"/>
      <c r="CA489" s="80"/>
      <c r="CB489" s="80"/>
      <c r="CC489" s="80"/>
    </row>
    <row r="490" spans="1:81">
      <c r="A490" s="80" t="s">
        <v>2191</v>
      </c>
      <c r="B490" s="80">
        <v>449</v>
      </c>
      <c r="C490" s="80">
        <v>7</v>
      </c>
      <c r="D490" s="80">
        <v>27</v>
      </c>
      <c r="E490" s="80">
        <v>2010</v>
      </c>
      <c r="F490" s="80" t="s">
        <v>86</v>
      </c>
      <c r="G490" s="80" t="s">
        <v>2184</v>
      </c>
      <c r="H490" s="80" t="s">
        <v>2185</v>
      </c>
      <c r="I490" s="177"/>
      <c r="J490" s="81">
        <v>112.1844886778819</v>
      </c>
      <c r="K490" s="81">
        <v>8.7423863891868656</v>
      </c>
      <c r="L490" s="81">
        <v>21.166451592150651</v>
      </c>
      <c r="M490" s="81">
        <v>158.85094049690397</v>
      </c>
      <c r="N490" s="81">
        <v>177.9231390812246</v>
      </c>
      <c r="O490" s="81">
        <v>123.39883976694715</v>
      </c>
      <c r="P490" s="81">
        <v>123.63735003110558</v>
      </c>
      <c r="Q490" s="81">
        <v>6.065814134702566</v>
      </c>
      <c r="R490" s="81">
        <v>0</v>
      </c>
      <c r="S490" s="81">
        <v>7.3852732323321781</v>
      </c>
      <c r="T490" s="82"/>
      <c r="U490" s="81">
        <v>20816721</v>
      </c>
      <c r="V490" s="81">
        <v>3942</v>
      </c>
      <c r="W490" s="81">
        <v>519</v>
      </c>
      <c r="X490" s="81">
        <v>31031</v>
      </c>
      <c r="Y490" s="81">
        <v>38854</v>
      </c>
      <c r="Z490" s="81">
        <v>62671</v>
      </c>
      <c r="AA490" s="81">
        <v>24263</v>
      </c>
      <c r="AB490" s="81">
        <v>99699</v>
      </c>
      <c r="AC490" s="81">
        <v>0</v>
      </c>
      <c r="AD490" s="81">
        <v>7.3852732323321781</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5.66</v>
      </c>
      <c r="BH490" s="81">
        <v>0</v>
      </c>
      <c r="BI490" s="81">
        <v>59.944000000000003</v>
      </c>
      <c r="BJ490" s="81">
        <v>0</v>
      </c>
      <c r="BK490" s="81">
        <v>16.445</v>
      </c>
      <c r="BL490" s="81">
        <v>0</v>
      </c>
      <c r="BM490" s="82"/>
      <c r="BN490" s="81">
        <v>1</v>
      </c>
      <c r="BO490" s="81">
        <v>0</v>
      </c>
      <c r="BP490" s="81">
        <v>8</v>
      </c>
      <c r="BQ490" s="81">
        <v>0</v>
      </c>
      <c r="BR490" s="81">
        <v>3</v>
      </c>
      <c r="BS490" s="81">
        <v>0</v>
      </c>
      <c r="BT490"/>
      <c r="BU490" s="80">
        <v>82.049000000000007</v>
      </c>
      <c r="BV490" s="80">
        <v>0</v>
      </c>
      <c r="BW490" s="80">
        <v>0</v>
      </c>
      <c r="BX490" s="80">
        <v>0</v>
      </c>
      <c r="BY490" s="80">
        <v>0</v>
      </c>
      <c r="BZ490" s="80">
        <v>0</v>
      </c>
      <c r="CA490" s="80">
        <v>0</v>
      </c>
      <c r="CB490" s="80">
        <v>0</v>
      </c>
      <c r="CC490" s="80">
        <v>0</v>
      </c>
    </row>
    <row r="491" spans="1:81">
      <c r="A491" s="80" t="s">
        <v>2192</v>
      </c>
      <c r="B491" s="80">
        <v>450</v>
      </c>
      <c r="C491" s="80">
        <v>8</v>
      </c>
      <c r="D491" s="80">
        <v>27</v>
      </c>
      <c r="E491" s="80">
        <v>2011</v>
      </c>
      <c r="F491" s="80" t="s">
        <v>87</v>
      </c>
      <c r="G491" s="80" t="s">
        <v>2184</v>
      </c>
      <c r="H491" s="80" t="s">
        <v>2185</v>
      </c>
      <c r="I491" s="177"/>
      <c r="J491" s="81">
        <v>114.91160798689015</v>
      </c>
      <c r="K491" s="81">
        <v>10.972831896750526</v>
      </c>
      <c r="L491" s="81">
        <v>18.886007689604593</v>
      </c>
      <c r="M491" s="81">
        <v>174.81737300819438</v>
      </c>
      <c r="N491" s="81">
        <v>166.63416907843285</v>
      </c>
      <c r="O491" s="81">
        <v>122.17024262600845</v>
      </c>
      <c r="P491" s="81">
        <v>118.6392681663604</v>
      </c>
      <c r="Q491" s="81">
        <v>6.9742508430154517</v>
      </c>
      <c r="R491" s="81">
        <v>0</v>
      </c>
      <c r="S491" s="81">
        <v>7.5644745444405634</v>
      </c>
      <c r="T491" s="82"/>
      <c r="U491" s="81">
        <v>20219357</v>
      </c>
      <c r="V491" s="81">
        <v>3942</v>
      </c>
      <c r="W491" s="81">
        <v>519</v>
      </c>
      <c r="X491" s="81">
        <v>31031</v>
      </c>
      <c r="Y491" s="81">
        <v>38750</v>
      </c>
      <c r="Z491" s="81">
        <v>63395</v>
      </c>
      <c r="AA491" s="81">
        <v>23975</v>
      </c>
      <c r="AB491" s="81">
        <v>99379</v>
      </c>
      <c r="AC491" s="81">
        <v>0</v>
      </c>
      <c r="AD491" s="81">
        <v>7.5644745444405634</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9.4949999999999992</v>
      </c>
      <c r="BH491" s="81">
        <v>0</v>
      </c>
      <c r="BI491" s="81">
        <v>54.572000000000003</v>
      </c>
      <c r="BJ491" s="81">
        <v>0</v>
      </c>
      <c r="BK491" s="81">
        <v>11.349</v>
      </c>
      <c r="BL491" s="81">
        <v>0</v>
      </c>
      <c r="BM491" s="82"/>
      <c r="BN491" s="81">
        <v>1</v>
      </c>
      <c r="BO491" s="81">
        <v>0</v>
      </c>
      <c r="BP491" s="81">
        <v>8</v>
      </c>
      <c r="BQ491" s="81">
        <v>0</v>
      </c>
      <c r="BR491" s="81">
        <v>2</v>
      </c>
      <c r="BS491" s="81">
        <v>0</v>
      </c>
      <c r="BT491"/>
      <c r="BU491" s="80">
        <v>75.415999999999997</v>
      </c>
      <c r="BV491" s="80">
        <v>0</v>
      </c>
      <c r="BW491" s="80">
        <v>0</v>
      </c>
      <c r="BX491" s="80">
        <v>0</v>
      </c>
      <c r="BY491" s="80">
        <v>0</v>
      </c>
      <c r="BZ491" s="80">
        <v>0</v>
      </c>
      <c r="CA491" s="80">
        <v>0</v>
      </c>
      <c r="CB491" s="80">
        <v>0</v>
      </c>
      <c r="CC491" s="80">
        <v>0</v>
      </c>
    </row>
    <row r="492" spans="1:81">
      <c r="A492" s="80" t="s">
        <v>2193</v>
      </c>
      <c r="B492" s="80">
        <v>451</v>
      </c>
      <c r="C492" s="80">
        <v>9</v>
      </c>
      <c r="D492" s="80">
        <v>27</v>
      </c>
      <c r="E492" s="80">
        <v>2012</v>
      </c>
      <c r="F492" s="80" t="s">
        <v>88</v>
      </c>
      <c r="G492" s="80" t="s">
        <v>2184</v>
      </c>
      <c r="H492" s="80" t="s">
        <v>2185</v>
      </c>
      <c r="I492" s="177"/>
      <c r="J492" s="81">
        <v>106.82828654549196</v>
      </c>
      <c r="K492" s="81">
        <v>9.9043690445033015</v>
      </c>
      <c r="L492" s="81">
        <v>19.202589291212977</v>
      </c>
      <c r="M492" s="81">
        <v>157.38962908968969</v>
      </c>
      <c r="N492" s="81">
        <v>164.50476200921116</v>
      </c>
      <c r="O492" s="81">
        <v>123.12273595943843</v>
      </c>
      <c r="P492" s="81">
        <v>118.61257875202053</v>
      </c>
      <c r="Q492" s="81">
        <v>7.6399556815397407</v>
      </c>
      <c r="R492" s="81">
        <v>0</v>
      </c>
      <c r="S492" s="81">
        <v>2.2348613912487783</v>
      </c>
      <c r="T492" s="82"/>
      <c r="U492" s="81">
        <v>19287314</v>
      </c>
      <c r="V492" s="81">
        <v>3942</v>
      </c>
      <c r="W492" s="81">
        <v>519</v>
      </c>
      <c r="X492" s="81">
        <v>31031</v>
      </c>
      <c r="Y492" s="81">
        <v>39495</v>
      </c>
      <c r="Z492" s="81">
        <v>64396</v>
      </c>
      <c r="AA492" s="81">
        <v>23834</v>
      </c>
      <c r="AB492" s="81">
        <v>100200</v>
      </c>
      <c r="AC492" s="81">
        <v>0</v>
      </c>
      <c r="AD492" s="81">
        <v>2.2348613912487783</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11.081</v>
      </c>
      <c r="BH492" s="81">
        <v>0</v>
      </c>
      <c r="BI492" s="81">
        <v>49.991</v>
      </c>
      <c r="BJ492" s="81">
        <v>0</v>
      </c>
      <c r="BK492" s="81">
        <v>16.558</v>
      </c>
      <c r="BL492" s="81">
        <v>0</v>
      </c>
      <c r="BM492" s="82"/>
      <c r="BN492" s="81">
        <v>1</v>
      </c>
      <c r="BO492" s="81">
        <v>0</v>
      </c>
      <c r="BP492" s="81">
        <v>7</v>
      </c>
      <c r="BQ492" s="81">
        <v>0</v>
      </c>
      <c r="BR492" s="81">
        <v>3</v>
      </c>
      <c r="BS492" s="81">
        <v>0</v>
      </c>
      <c r="BT492"/>
      <c r="BU492" s="80">
        <v>77.63</v>
      </c>
      <c r="BV492" s="80">
        <v>0</v>
      </c>
      <c r="BW492" s="80">
        <v>0</v>
      </c>
      <c r="BX492" s="80">
        <v>0</v>
      </c>
      <c r="BY492" s="80">
        <v>0</v>
      </c>
      <c r="BZ492" s="80">
        <v>0</v>
      </c>
      <c r="CA492" s="80">
        <v>0</v>
      </c>
      <c r="CB492" s="80">
        <v>0</v>
      </c>
      <c r="CC492" s="80">
        <v>0</v>
      </c>
    </row>
    <row r="493" spans="1:81">
      <c r="A493" s="80" t="s">
        <v>2194</v>
      </c>
      <c r="B493" s="80">
        <v>452</v>
      </c>
      <c r="C493" s="80">
        <v>10</v>
      </c>
      <c r="D493" s="80">
        <v>27</v>
      </c>
      <c r="E493" s="80">
        <v>2013</v>
      </c>
      <c r="F493" s="80" t="s">
        <v>89</v>
      </c>
      <c r="G493" s="80" t="s">
        <v>2184</v>
      </c>
      <c r="H493" s="80" t="s">
        <v>2185</v>
      </c>
      <c r="I493" s="177"/>
      <c r="J493" s="81">
        <v>107.72738408846212</v>
      </c>
      <c r="K493" s="81">
        <v>8.1471868195286827</v>
      </c>
      <c r="L493" s="81">
        <v>19.520129452088032</v>
      </c>
      <c r="M493" s="81">
        <v>151.72654206555239</v>
      </c>
      <c r="N493" s="81">
        <v>177.05752183159652</v>
      </c>
      <c r="O493" s="81">
        <v>120.74311867458613</v>
      </c>
      <c r="P493" s="81">
        <v>119.18438228335076</v>
      </c>
      <c r="Q493" s="81">
        <v>7.748462694877932</v>
      </c>
      <c r="R493" s="81">
        <v>0</v>
      </c>
      <c r="S493" s="81">
        <v>2.5400059897856031</v>
      </c>
      <c r="T493" s="82"/>
      <c r="U493" s="81">
        <v>19314262</v>
      </c>
      <c r="V493" s="81">
        <v>3942</v>
      </c>
      <c r="W493" s="81">
        <v>519</v>
      </c>
      <c r="X493" s="81">
        <v>31031</v>
      </c>
      <c r="Y493" s="81">
        <v>39718</v>
      </c>
      <c r="Z493" s="81">
        <v>65971</v>
      </c>
      <c r="AA493" s="81">
        <v>23859</v>
      </c>
      <c r="AB493" s="81">
        <v>100166</v>
      </c>
      <c r="AC493" s="81">
        <v>0</v>
      </c>
      <c r="AD493" s="81">
        <v>2.5400059897856031</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11.911</v>
      </c>
      <c r="BH493" s="81">
        <v>0</v>
      </c>
      <c r="BI493" s="81">
        <v>43.969000000000001</v>
      </c>
      <c r="BJ493" s="81">
        <v>0</v>
      </c>
      <c r="BK493" s="81">
        <v>15.099</v>
      </c>
      <c r="BL493" s="81">
        <v>0</v>
      </c>
      <c r="BM493" s="82"/>
      <c r="BN493" s="81">
        <v>1</v>
      </c>
      <c r="BO493" s="81">
        <v>0</v>
      </c>
      <c r="BP493" s="81">
        <v>6</v>
      </c>
      <c r="BQ493" s="81">
        <v>0</v>
      </c>
      <c r="BR493" s="81">
        <v>3</v>
      </c>
      <c r="BS493" s="81">
        <v>0</v>
      </c>
      <c r="BT493"/>
      <c r="BU493" s="80">
        <v>70.978999999999999</v>
      </c>
      <c r="BV493" s="80">
        <v>0</v>
      </c>
      <c r="BW493" s="80">
        <v>0</v>
      </c>
      <c r="BX493" s="80">
        <v>0</v>
      </c>
      <c r="BY493" s="80">
        <v>0</v>
      </c>
      <c r="BZ493" s="80">
        <v>0</v>
      </c>
      <c r="CA493" s="80">
        <v>0</v>
      </c>
      <c r="CB493" s="80">
        <v>0</v>
      </c>
      <c r="CC493" s="80">
        <v>0</v>
      </c>
    </row>
    <row r="494" spans="1:81">
      <c r="A494" s="80" t="s">
        <v>2195</v>
      </c>
      <c r="B494" s="80">
        <v>453</v>
      </c>
      <c r="C494" s="80">
        <v>11</v>
      </c>
      <c r="D494" s="80">
        <v>27</v>
      </c>
      <c r="E494" s="80">
        <v>2014</v>
      </c>
      <c r="F494" s="80" t="s">
        <v>90</v>
      </c>
      <c r="G494" s="80" t="s">
        <v>2184</v>
      </c>
      <c r="H494" s="80" t="s">
        <v>2185</v>
      </c>
      <c r="I494" s="177"/>
      <c r="J494" s="81">
        <v>99.392638968752678</v>
      </c>
      <c r="K494" s="81">
        <v>8.3101135572525315</v>
      </c>
      <c r="L494" s="81">
        <v>16.711997858251365</v>
      </c>
      <c r="M494" s="81">
        <v>151.23293041459218</v>
      </c>
      <c r="N494" s="81">
        <v>176.72146823091717</v>
      </c>
      <c r="O494" s="81">
        <v>116.76987159714085</v>
      </c>
      <c r="P494" s="81">
        <v>119.5230750506154</v>
      </c>
      <c r="Q494" s="81">
        <v>7.4159677783902405</v>
      </c>
      <c r="R494" s="81">
        <v>0</v>
      </c>
      <c r="S494" s="81">
        <v>3.9449750926848175</v>
      </c>
      <c r="T494" s="82"/>
      <c r="U494" s="81">
        <v>19506792</v>
      </c>
      <c r="V494" s="81">
        <v>3424</v>
      </c>
      <c r="W494" s="81">
        <v>617</v>
      </c>
      <c r="X494" s="81">
        <v>31069</v>
      </c>
      <c r="Y494" s="81">
        <v>39987</v>
      </c>
      <c r="Z494" s="81">
        <v>67195</v>
      </c>
      <c r="AA494" s="81">
        <v>23803</v>
      </c>
      <c r="AB494" s="81">
        <v>99919</v>
      </c>
      <c r="AC494" s="81">
        <v>0</v>
      </c>
      <c r="AD494" s="81">
        <v>3.9449750926848175</v>
      </c>
      <c r="AE494" s="82"/>
      <c r="AF494" s="81">
        <v>138574754.62721148</v>
      </c>
      <c r="AG494" s="81">
        <v>6849221.2131980611</v>
      </c>
      <c r="AH494" s="81">
        <v>4272929.2931917086</v>
      </c>
      <c r="AI494" s="81">
        <v>188022259.36008286</v>
      </c>
      <c r="AJ494" s="81">
        <v>219505944.23043588</v>
      </c>
      <c r="AK494" s="81">
        <v>0</v>
      </c>
      <c r="AL494" s="81">
        <v>0</v>
      </c>
      <c r="AM494" s="81">
        <v>13717385.588903658</v>
      </c>
      <c r="AN494" s="81">
        <v>0</v>
      </c>
      <c r="AO494" s="81">
        <v>0</v>
      </c>
      <c r="AP494" s="82"/>
      <c r="AQ494" s="81">
        <v>3447</v>
      </c>
      <c r="AR494" s="81">
        <v>760</v>
      </c>
      <c r="AS494" s="81">
        <v>0</v>
      </c>
      <c r="AT494" s="81">
        <v>0</v>
      </c>
      <c r="AU494" s="81">
        <v>0</v>
      </c>
      <c r="AV494" s="81">
        <v>0</v>
      </c>
      <c r="AW494" s="81" t="s">
        <v>564</v>
      </c>
      <c r="AX494" s="82"/>
      <c r="AY494" s="81">
        <v>14595.3</v>
      </c>
      <c r="AZ494" s="81">
        <v>32426.399999999998</v>
      </c>
      <c r="BA494" s="81">
        <v>0</v>
      </c>
      <c r="BB494" s="81">
        <v>0</v>
      </c>
      <c r="BC494" s="81">
        <v>0</v>
      </c>
      <c r="BD494" s="81">
        <v>0</v>
      </c>
      <c r="BE494" s="81" t="s">
        <v>564</v>
      </c>
      <c r="BF494" s="82"/>
      <c r="BG494" s="81">
        <v>10.769</v>
      </c>
      <c r="BH494" s="81">
        <v>0</v>
      </c>
      <c r="BI494" s="81">
        <v>42.889000000000003</v>
      </c>
      <c r="BJ494" s="81">
        <v>0</v>
      </c>
      <c r="BK494" s="81">
        <v>12.487</v>
      </c>
      <c r="BL494" s="81">
        <v>0</v>
      </c>
      <c r="BM494" s="82"/>
      <c r="BN494" s="81">
        <v>1</v>
      </c>
      <c r="BO494" s="81">
        <v>0</v>
      </c>
      <c r="BP494" s="81">
        <v>6</v>
      </c>
      <c r="BQ494" s="81">
        <v>0</v>
      </c>
      <c r="BR494" s="81">
        <v>3</v>
      </c>
      <c r="BS494" s="81">
        <v>0</v>
      </c>
      <c r="BT494"/>
      <c r="BU494" s="80">
        <v>66.144999999999996</v>
      </c>
      <c r="BV494" s="80">
        <v>0</v>
      </c>
      <c r="BW494" s="80">
        <v>0</v>
      </c>
      <c r="BX494" s="80">
        <v>0</v>
      </c>
      <c r="BY494" s="80">
        <v>0</v>
      </c>
      <c r="BZ494" s="80">
        <v>0</v>
      </c>
      <c r="CA494" s="80">
        <v>0</v>
      </c>
      <c r="CB494" s="80">
        <v>0</v>
      </c>
      <c r="CC494" s="80">
        <v>0</v>
      </c>
    </row>
    <row r="495" spans="1:81">
      <c r="A495" s="80" t="s">
        <v>2196</v>
      </c>
      <c r="B495" s="80">
        <v>454</v>
      </c>
      <c r="C495" s="80">
        <v>12</v>
      </c>
      <c r="D495" s="80">
        <v>27</v>
      </c>
      <c r="E495" s="80">
        <v>2015</v>
      </c>
      <c r="F495" s="80" t="s">
        <v>91</v>
      </c>
      <c r="G495" s="80" t="s">
        <v>2184</v>
      </c>
      <c r="H495" s="80" t="s">
        <v>2185</v>
      </c>
      <c r="I495" s="177"/>
      <c r="J495" s="81">
        <v>91.273108500064154</v>
      </c>
      <c r="K495" s="81">
        <v>7.7333800449953678</v>
      </c>
      <c r="L495" s="81">
        <v>18.0297148524397</v>
      </c>
      <c r="M495" s="81">
        <v>161.22172005969159</v>
      </c>
      <c r="N495" s="81">
        <v>153.10660828755246</v>
      </c>
      <c r="O495" s="81">
        <v>116.47312460486263</v>
      </c>
      <c r="P495" s="81">
        <v>119.12463881573349</v>
      </c>
      <c r="Q495" s="81">
        <v>7.2465679790875974</v>
      </c>
      <c r="R495" s="81">
        <v>0</v>
      </c>
      <c r="S495" s="81">
        <v>5.0725853161047416</v>
      </c>
      <c r="T495" s="82"/>
      <c r="U495" s="81">
        <v>19336299</v>
      </c>
      <c r="V495" s="81">
        <v>3424</v>
      </c>
      <c r="W495" s="81">
        <v>617</v>
      </c>
      <c r="X495" s="81">
        <v>31069</v>
      </c>
      <c r="Y495" s="81">
        <v>40420</v>
      </c>
      <c r="Z495" s="81">
        <v>67670</v>
      </c>
      <c r="AA495" s="81">
        <v>23705</v>
      </c>
      <c r="AB495" s="81">
        <v>99736</v>
      </c>
      <c r="AC495" s="81">
        <v>0</v>
      </c>
      <c r="AD495" s="81">
        <v>5.0725853161047416</v>
      </c>
      <c r="AE495" s="82"/>
      <c r="AF495" s="81">
        <v>131329966.82099707</v>
      </c>
      <c r="AG495" s="81">
        <v>5945572.3162298761</v>
      </c>
      <c r="AH495" s="81">
        <v>3791535.3844640804</v>
      </c>
      <c r="AI495" s="81">
        <v>201762928.49618918</v>
      </c>
      <c r="AJ495" s="81">
        <v>191924058.84253505</v>
      </c>
      <c r="AK495" s="81">
        <v>0</v>
      </c>
      <c r="AL495" s="81">
        <v>0</v>
      </c>
      <c r="AM495" s="81">
        <v>13668400.423215453</v>
      </c>
      <c r="AN495" s="81">
        <v>0</v>
      </c>
      <c r="AO495" s="81">
        <v>0</v>
      </c>
      <c r="AP495" s="82"/>
      <c r="AQ495" s="81">
        <v>3810</v>
      </c>
      <c r="AR495" s="81">
        <v>1067</v>
      </c>
      <c r="AS495" s="81">
        <v>0</v>
      </c>
      <c r="AT495" s="81">
        <v>0</v>
      </c>
      <c r="AU495" s="81">
        <v>0</v>
      </c>
      <c r="AV495" s="81">
        <v>0</v>
      </c>
      <c r="AW495" s="81" t="s">
        <v>564</v>
      </c>
      <c r="AX495" s="82"/>
      <c r="AY495" s="81">
        <v>16420.2</v>
      </c>
      <c r="AZ495" s="81">
        <v>46571.700000000004</v>
      </c>
      <c r="BA495" s="81">
        <v>0</v>
      </c>
      <c r="BB495" s="81">
        <v>0</v>
      </c>
      <c r="BC495" s="81">
        <v>0</v>
      </c>
      <c r="BD495" s="81">
        <v>0</v>
      </c>
      <c r="BE495" s="81" t="s">
        <v>564</v>
      </c>
      <c r="BF495" s="82"/>
      <c r="BG495" s="81">
        <v>11.321</v>
      </c>
      <c r="BH495" s="81">
        <v>0</v>
      </c>
      <c r="BI495" s="81">
        <v>41.649000000000001</v>
      </c>
      <c r="BJ495" s="81">
        <v>0</v>
      </c>
      <c r="BK495" s="81">
        <v>20.079000000000001</v>
      </c>
      <c r="BL495" s="81">
        <v>0</v>
      </c>
      <c r="BM495" s="82"/>
      <c r="BN495" s="81">
        <v>1</v>
      </c>
      <c r="BO495" s="81">
        <v>0</v>
      </c>
      <c r="BP495" s="81">
        <v>6</v>
      </c>
      <c r="BQ495" s="81">
        <v>0</v>
      </c>
      <c r="BR495" s="81">
        <v>4</v>
      </c>
      <c r="BS495" s="81">
        <v>0</v>
      </c>
      <c r="BT495"/>
      <c r="BU495" s="80">
        <v>73.049000000000007</v>
      </c>
      <c r="BV495" s="80">
        <v>0</v>
      </c>
      <c r="BW495" s="80">
        <v>0</v>
      </c>
      <c r="BX495" s="80">
        <v>0</v>
      </c>
      <c r="BY495" s="80">
        <v>0</v>
      </c>
      <c r="BZ495" s="80">
        <v>0</v>
      </c>
      <c r="CA495" s="80">
        <v>0</v>
      </c>
      <c r="CB495" s="80">
        <v>0</v>
      </c>
      <c r="CC495" s="80">
        <v>0</v>
      </c>
    </row>
    <row r="496" spans="1:81">
      <c r="A496" s="80" t="s">
        <v>2197</v>
      </c>
      <c r="B496" s="80">
        <v>455</v>
      </c>
      <c r="C496" s="80">
        <v>13</v>
      </c>
      <c r="D496" s="80">
        <v>27</v>
      </c>
      <c r="E496" s="80">
        <v>2016</v>
      </c>
      <c r="F496" s="80" t="s">
        <v>92</v>
      </c>
      <c r="G496" s="80" t="s">
        <v>2184</v>
      </c>
      <c r="H496" s="80" t="s">
        <v>2185</v>
      </c>
      <c r="I496" s="177"/>
      <c r="J496" s="81">
        <v>97.420231822021975</v>
      </c>
      <c r="K496" s="81">
        <v>7.7798513118141823</v>
      </c>
      <c r="L496" s="81">
        <v>17.327053253629106</v>
      </c>
      <c r="M496" s="81">
        <v>130.3294396182439</v>
      </c>
      <c r="N496" s="81">
        <v>164.60111868204231</v>
      </c>
      <c r="O496" s="81">
        <v>115.80006659634842</v>
      </c>
      <c r="P496" s="81">
        <v>116.87169740189651</v>
      </c>
      <c r="Q496" s="81">
        <v>7.0276748751214004</v>
      </c>
      <c r="R496" s="81">
        <v>0</v>
      </c>
      <c r="S496" s="81">
        <v>4.1536923616263897</v>
      </c>
      <c r="T496" s="82"/>
      <c r="U496" s="81">
        <v>20481557</v>
      </c>
      <c r="V496" s="81">
        <v>3424</v>
      </c>
      <c r="W496" s="81">
        <v>617</v>
      </c>
      <c r="X496" s="81">
        <v>31069</v>
      </c>
      <c r="Y496" s="81">
        <v>40816</v>
      </c>
      <c r="Z496" s="81">
        <v>68106</v>
      </c>
      <c r="AA496" s="81">
        <v>24054</v>
      </c>
      <c r="AB496" s="81">
        <v>99497</v>
      </c>
      <c r="AC496" s="81">
        <v>0</v>
      </c>
      <c r="AD496" s="81">
        <v>4.1536923616263897</v>
      </c>
      <c r="AE496" s="82"/>
      <c r="AF496" s="81">
        <v>143101884.93442181</v>
      </c>
      <c r="AG496" s="81">
        <v>5749089.4390854994</v>
      </c>
      <c r="AH496" s="81">
        <v>2829731.126237479</v>
      </c>
      <c r="AI496" s="81">
        <v>196282077.14491159</v>
      </c>
      <c r="AJ496" s="81">
        <v>202895609.91876549</v>
      </c>
      <c r="AK496" s="81">
        <v>0</v>
      </c>
      <c r="AL496" s="81">
        <v>0</v>
      </c>
      <c r="AM496" s="81">
        <v>13646240.035176789</v>
      </c>
      <c r="AN496" s="81">
        <v>0</v>
      </c>
      <c r="AO496" s="81">
        <v>0</v>
      </c>
      <c r="AP496" s="82"/>
      <c r="AQ496" s="81">
        <v>4102</v>
      </c>
      <c r="AR496" s="81">
        <v>1286</v>
      </c>
      <c r="AS496" s="81">
        <v>0</v>
      </c>
      <c r="AT496" s="81">
        <v>0</v>
      </c>
      <c r="AU496" s="81">
        <v>0</v>
      </c>
      <c r="AV496" s="81">
        <v>0</v>
      </c>
      <c r="AW496" s="81" t="s">
        <v>564</v>
      </c>
      <c r="AX496" s="82"/>
      <c r="AY496" s="81">
        <v>17943.5</v>
      </c>
      <c r="AZ496" s="81">
        <v>55921.3</v>
      </c>
      <c r="BA496" s="81">
        <v>0</v>
      </c>
      <c r="BB496" s="81">
        <v>0</v>
      </c>
      <c r="BC496" s="81">
        <v>0</v>
      </c>
      <c r="BD496" s="81">
        <v>0</v>
      </c>
      <c r="BE496" s="81" t="s">
        <v>564</v>
      </c>
      <c r="BF496" s="82"/>
      <c r="BG496" s="81">
        <v>11.513999999999999</v>
      </c>
      <c r="BH496" s="81">
        <v>0</v>
      </c>
      <c r="BI496" s="81">
        <v>40.26</v>
      </c>
      <c r="BJ496" s="81">
        <v>0</v>
      </c>
      <c r="BK496" s="81">
        <v>19.923999999999999</v>
      </c>
      <c r="BL496" s="81">
        <v>0</v>
      </c>
      <c r="BM496" s="82"/>
      <c r="BN496" s="81">
        <v>1</v>
      </c>
      <c r="BO496" s="81">
        <v>0</v>
      </c>
      <c r="BP496" s="81">
        <v>6</v>
      </c>
      <c r="BQ496" s="81">
        <v>0</v>
      </c>
      <c r="BR496" s="81">
        <v>4</v>
      </c>
      <c r="BS496" s="81">
        <v>0</v>
      </c>
      <c r="BT496"/>
      <c r="BU496" s="80">
        <v>71.697999999999993</v>
      </c>
      <c r="BV496" s="80">
        <v>0</v>
      </c>
      <c r="BW496" s="80">
        <v>0</v>
      </c>
      <c r="BX496" s="80">
        <v>0</v>
      </c>
      <c r="BY496" s="80">
        <v>0</v>
      </c>
      <c r="BZ496" s="80">
        <v>0</v>
      </c>
      <c r="CA496" s="80">
        <v>0</v>
      </c>
      <c r="CB496" s="80">
        <v>0</v>
      </c>
      <c r="CC496" s="80">
        <v>0</v>
      </c>
    </row>
    <row r="497" spans="1:81">
      <c r="A497" s="80" t="s">
        <v>2198</v>
      </c>
      <c r="B497" s="80">
        <v>456</v>
      </c>
      <c r="C497" s="80">
        <v>14</v>
      </c>
      <c r="D497" s="80">
        <v>27</v>
      </c>
      <c r="E497" s="80">
        <v>2017</v>
      </c>
      <c r="F497" s="80" t="s">
        <v>71</v>
      </c>
      <c r="G497" s="80" t="s">
        <v>2184</v>
      </c>
      <c r="H497" s="80" t="s">
        <v>2185</v>
      </c>
      <c r="I497" s="177"/>
      <c r="J497" s="81">
        <v>95.175390708671941</v>
      </c>
      <c r="K497" s="81">
        <v>7.6723181943029006</v>
      </c>
      <c r="L497" s="81">
        <v>17.039161386618183</v>
      </c>
      <c r="M497" s="81">
        <v>123.81266443679586</v>
      </c>
      <c r="N497" s="81">
        <v>170.92165759820833</v>
      </c>
      <c r="O497" s="81">
        <v>115.01436644605353</v>
      </c>
      <c r="P497" s="81">
        <v>115.03541372014033</v>
      </c>
      <c r="Q497" s="81">
        <v>6.7850557523526378</v>
      </c>
      <c r="R497" s="81">
        <v>0</v>
      </c>
      <c r="S497" s="81">
        <v>4.0289199926348926</v>
      </c>
      <c r="T497" s="82"/>
      <c r="U497" s="81">
        <v>21242686</v>
      </c>
      <c r="V497" s="81">
        <v>3424</v>
      </c>
      <c r="W497" s="81">
        <v>617</v>
      </c>
      <c r="X497" s="81">
        <v>31069</v>
      </c>
      <c r="Y497" s="81">
        <v>41138</v>
      </c>
      <c r="Z497" s="81">
        <v>68766</v>
      </c>
      <c r="AA497" s="81">
        <v>23827</v>
      </c>
      <c r="AB497" s="81">
        <v>99341</v>
      </c>
      <c r="AC497" s="81">
        <v>0</v>
      </c>
      <c r="AD497" s="81">
        <v>4.0289199926348926</v>
      </c>
      <c r="AE497" s="82"/>
      <c r="AF497" s="81">
        <v>141709934.44892931</v>
      </c>
      <c r="AG497" s="81">
        <v>5733676.1826437609</v>
      </c>
      <c r="AH497" s="81">
        <v>3649483.682671621</v>
      </c>
      <c r="AI497" s="81">
        <v>194414592.15610579</v>
      </c>
      <c r="AJ497" s="81">
        <v>201871528.7957193</v>
      </c>
      <c r="AK497" s="81">
        <v>0</v>
      </c>
      <c r="AL497" s="81">
        <v>0</v>
      </c>
      <c r="AM497" s="81">
        <v>13646163.4421893</v>
      </c>
      <c r="AN497" s="81">
        <v>0</v>
      </c>
      <c r="AO497" s="81">
        <v>0</v>
      </c>
      <c r="AP497" s="82"/>
      <c r="AQ497" s="81">
        <v>4407</v>
      </c>
      <c r="AR497" s="81">
        <v>1463</v>
      </c>
      <c r="AS497" s="81">
        <v>0</v>
      </c>
      <c r="AT497" s="81">
        <v>0</v>
      </c>
      <c r="AU497" s="81">
        <v>0</v>
      </c>
      <c r="AV497" s="81">
        <v>0</v>
      </c>
      <c r="AW497" s="81" t="s">
        <v>564</v>
      </c>
      <c r="AX497" s="82"/>
      <c r="AY497" s="81">
        <v>19511.7</v>
      </c>
      <c r="AZ497" s="81">
        <v>77858.600000000006</v>
      </c>
      <c r="BA497" s="81">
        <v>0</v>
      </c>
      <c r="BB497" s="81">
        <v>0</v>
      </c>
      <c r="BC497" s="81">
        <v>0</v>
      </c>
      <c r="BD497" s="81">
        <v>0</v>
      </c>
      <c r="BE497" s="81" t="s">
        <v>564</v>
      </c>
      <c r="BF497" s="82"/>
      <c r="BG497" s="81">
        <v>11.776999999999999</v>
      </c>
      <c r="BH497" s="81">
        <v>0</v>
      </c>
      <c r="BI497" s="81">
        <v>13.944000000000001</v>
      </c>
      <c r="BJ497" s="81">
        <v>0</v>
      </c>
      <c r="BK497" s="81">
        <v>19.768999999999998</v>
      </c>
      <c r="BL497" s="81">
        <v>0</v>
      </c>
      <c r="BM497" s="82"/>
      <c r="BN497" s="81">
        <v>1</v>
      </c>
      <c r="BO497" s="81">
        <v>0</v>
      </c>
      <c r="BP497" s="81">
        <v>4</v>
      </c>
      <c r="BQ497" s="81">
        <v>0</v>
      </c>
      <c r="BR497" s="81">
        <v>4</v>
      </c>
      <c r="BS497" s="81">
        <v>0</v>
      </c>
      <c r="BT497"/>
      <c r="BU497" s="80">
        <v>45.49</v>
      </c>
      <c r="BV497" s="80">
        <v>0</v>
      </c>
      <c r="BW497" s="80">
        <v>0</v>
      </c>
      <c r="BX497" s="80">
        <v>0</v>
      </c>
      <c r="BY497" s="80">
        <v>0</v>
      </c>
      <c r="BZ497" s="80">
        <v>0</v>
      </c>
      <c r="CA497" s="80">
        <v>0</v>
      </c>
      <c r="CB497" s="80">
        <v>0</v>
      </c>
      <c r="CC497" s="80">
        <v>0</v>
      </c>
    </row>
    <row r="498" spans="1:81">
      <c r="A498" s="80" t="s">
        <v>2199</v>
      </c>
      <c r="B498" s="80">
        <v>457</v>
      </c>
      <c r="C498" s="80">
        <v>15</v>
      </c>
      <c r="D498" s="80">
        <v>27</v>
      </c>
      <c r="E498" s="80">
        <v>2018</v>
      </c>
      <c r="F498" s="80" t="s">
        <v>93</v>
      </c>
      <c r="G498" s="80" t="s">
        <v>2184</v>
      </c>
      <c r="H498" s="80" t="s">
        <v>2185</v>
      </c>
      <c r="I498" s="177"/>
      <c r="J498" s="81">
        <v>92.427380031314257</v>
      </c>
      <c r="K498" s="81">
        <v>7.1993702361965246</v>
      </c>
      <c r="L498" s="81">
        <v>15.275598473568943</v>
      </c>
      <c r="M498" s="81">
        <v>120.49666748616549</v>
      </c>
      <c r="N498" s="81">
        <v>167.3232444251193</v>
      </c>
      <c r="O498" s="81">
        <v>114.02690080407088</v>
      </c>
      <c r="P498" s="81">
        <v>113.72780781179547</v>
      </c>
      <c r="Q498" s="81">
        <v>6.2884570174913161</v>
      </c>
      <c r="R498" s="81">
        <v>0</v>
      </c>
      <c r="S498" s="81">
        <v>3.8129068898446281</v>
      </c>
      <c r="T498" s="82"/>
      <c r="U498" s="81">
        <v>22178354</v>
      </c>
      <c r="V498" s="81">
        <v>3424</v>
      </c>
      <c r="W498" s="81">
        <v>617</v>
      </c>
      <c r="X498" s="81">
        <v>31069</v>
      </c>
      <c r="Y498" s="81">
        <v>41551</v>
      </c>
      <c r="Z498" s="81">
        <v>69481</v>
      </c>
      <c r="AA498" s="81">
        <v>23793</v>
      </c>
      <c r="AB498" s="81">
        <v>99219</v>
      </c>
      <c r="AC498" s="81">
        <v>0</v>
      </c>
      <c r="AD498" s="81">
        <v>3.8129068898446281</v>
      </c>
      <c r="AE498" s="82"/>
      <c r="AF498" s="81">
        <v>141467555.55945441</v>
      </c>
      <c r="AG498" s="81">
        <v>5093190.0332856597</v>
      </c>
      <c r="AH498" s="81">
        <v>3448495.470360816</v>
      </c>
      <c r="AI498" s="81">
        <v>185700959.5055438</v>
      </c>
      <c r="AJ498" s="81">
        <v>203428586.9048889</v>
      </c>
      <c r="AK498" s="81">
        <v>0</v>
      </c>
      <c r="AL498" s="81">
        <v>0</v>
      </c>
      <c r="AM498" s="81">
        <v>13657605.553699089</v>
      </c>
      <c r="AN498" s="81">
        <v>0</v>
      </c>
      <c r="AO498" s="81">
        <v>0</v>
      </c>
      <c r="AP498" s="82"/>
      <c r="AQ498" s="81">
        <v>4718</v>
      </c>
      <c r="AR498" s="81">
        <v>1626</v>
      </c>
      <c r="AS498" s="81">
        <v>0</v>
      </c>
      <c r="AT498" s="81">
        <v>1</v>
      </c>
      <c r="AU498" s="81">
        <v>0</v>
      </c>
      <c r="AV498" s="81">
        <v>0</v>
      </c>
      <c r="AW498" s="81" t="s">
        <v>564</v>
      </c>
      <c r="AX498" s="82"/>
      <c r="AY498" s="81">
        <v>21124.5</v>
      </c>
      <c r="AZ498" s="81">
        <v>89704.8</v>
      </c>
      <c r="BA498" s="81">
        <v>0</v>
      </c>
      <c r="BB498" s="81">
        <v>533</v>
      </c>
      <c r="BC498" s="81">
        <v>0</v>
      </c>
      <c r="BD498" s="81">
        <v>0</v>
      </c>
      <c r="BE498" s="81" t="s">
        <v>564</v>
      </c>
      <c r="BF498" s="82"/>
      <c r="BG498" s="81">
        <v>11.573</v>
      </c>
      <c r="BH498" s="81">
        <v>0</v>
      </c>
      <c r="BI498" s="81">
        <v>39.542000000000002</v>
      </c>
      <c r="BJ498" s="81">
        <v>0</v>
      </c>
      <c r="BK498" s="81">
        <v>18.673000000000002</v>
      </c>
      <c r="BL498" s="81">
        <v>0</v>
      </c>
      <c r="BM498" s="82"/>
      <c r="BN498" s="81">
        <v>1</v>
      </c>
      <c r="BO498" s="81">
        <v>0</v>
      </c>
      <c r="BP498" s="81">
        <v>7</v>
      </c>
      <c r="BQ498" s="81">
        <v>0</v>
      </c>
      <c r="BR498" s="81">
        <v>4</v>
      </c>
      <c r="BS498" s="81">
        <v>0</v>
      </c>
      <c r="BT498"/>
      <c r="BU498" s="80">
        <v>69.787999999999997</v>
      </c>
      <c r="BV498" s="80">
        <v>0</v>
      </c>
      <c r="BW498" s="80">
        <v>0</v>
      </c>
      <c r="BX498" s="80">
        <v>0</v>
      </c>
      <c r="BY498" s="80">
        <v>0</v>
      </c>
      <c r="BZ498" s="80">
        <v>0</v>
      </c>
      <c r="CA498" s="80">
        <v>0</v>
      </c>
      <c r="CB498" s="80">
        <v>0</v>
      </c>
      <c r="CC498" s="80">
        <v>0</v>
      </c>
    </row>
    <row r="499" spans="1:81">
      <c r="A499" s="80" t="s">
        <v>2200</v>
      </c>
      <c r="B499" s="80">
        <v>458</v>
      </c>
      <c r="C499" s="80">
        <v>16</v>
      </c>
      <c r="D499" s="80">
        <v>27</v>
      </c>
      <c r="E499" s="80">
        <v>2019</v>
      </c>
      <c r="F499" s="80" t="s">
        <v>73</v>
      </c>
      <c r="G499" s="80" t="s">
        <v>2184</v>
      </c>
      <c r="H499" s="80" t="s">
        <v>2185</v>
      </c>
      <c r="I499" s="177"/>
      <c r="J499" s="81">
        <v>89.438359684961227</v>
      </c>
      <c r="K499" s="81">
        <v>6.5350032924180361</v>
      </c>
      <c r="L499" s="81">
        <v>15.358747129384756</v>
      </c>
      <c r="M499" s="81">
        <v>115.38836968446641</v>
      </c>
      <c r="N499" s="81">
        <v>149.94977775869921</v>
      </c>
      <c r="O499" s="81">
        <v>111.65870431758965</v>
      </c>
      <c r="P499" s="81">
        <v>111.40208688548424</v>
      </c>
      <c r="Q499" s="81">
        <v>6.10429520775463</v>
      </c>
      <c r="R499" s="81">
        <v>0</v>
      </c>
      <c r="S499" s="81">
        <v>4.6753751205849534</v>
      </c>
      <c r="T499" s="82"/>
      <c r="U499" s="81">
        <v>21754359</v>
      </c>
      <c r="V499" s="81">
        <v>3424</v>
      </c>
      <c r="W499" s="81">
        <v>617</v>
      </c>
      <c r="X499" s="81">
        <v>31069</v>
      </c>
      <c r="Y499" s="81">
        <v>41953</v>
      </c>
      <c r="Z499" s="81">
        <v>69906</v>
      </c>
      <c r="AA499" s="81">
        <v>23132</v>
      </c>
      <c r="AB499" s="81">
        <v>98921</v>
      </c>
      <c r="AC499" s="81">
        <v>0</v>
      </c>
      <c r="AD499" s="81">
        <v>4.6753751205849534</v>
      </c>
      <c r="AE499" s="82"/>
      <c r="AF499" s="81">
        <v>145277234.53219199</v>
      </c>
      <c r="AG499" s="81">
        <v>4931557.1048076414</v>
      </c>
      <c r="AH499" s="81">
        <v>3642481.3471980682</v>
      </c>
      <c r="AI499" s="81">
        <v>190296987.96847039</v>
      </c>
      <c r="AJ499" s="81">
        <v>189435287.41947326</v>
      </c>
      <c r="AK499" s="81">
        <v>0</v>
      </c>
      <c r="AL499" s="81">
        <v>0</v>
      </c>
      <c r="AM499" s="81">
        <v>13472295.523110697</v>
      </c>
      <c r="AN499" s="81">
        <v>0</v>
      </c>
      <c r="AO499" s="81">
        <v>0</v>
      </c>
      <c r="AP499" s="82"/>
      <c r="AQ499" s="81">
        <v>5046</v>
      </c>
      <c r="AR499" s="81">
        <v>1766</v>
      </c>
      <c r="AS499" s="81">
        <v>0</v>
      </c>
      <c r="AT499" s="81">
        <v>1</v>
      </c>
      <c r="AU499" s="81">
        <v>0</v>
      </c>
      <c r="AV499" s="81">
        <v>0</v>
      </c>
      <c r="AW499" s="81" t="s">
        <v>564</v>
      </c>
      <c r="AX499" s="82"/>
      <c r="AY499" s="81">
        <v>22866.79999999997</v>
      </c>
      <c r="AZ499" s="81">
        <v>97881.4</v>
      </c>
      <c r="BA499" s="81">
        <v>0</v>
      </c>
      <c r="BB499" s="81">
        <v>533</v>
      </c>
      <c r="BC499" s="81">
        <v>0</v>
      </c>
      <c r="BD499" s="81">
        <v>0</v>
      </c>
      <c r="BE499" s="81" t="s">
        <v>564</v>
      </c>
      <c r="BF499" s="82"/>
      <c r="BG499" s="81">
        <v>10.75</v>
      </c>
      <c r="BH499" s="81">
        <v>0</v>
      </c>
      <c r="BI499" s="81">
        <v>37.213000000000001</v>
      </c>
      <c r="BJ499" s="81">
        <v>0</v>
      </c>
      <c r="BK499" s="81">
        <v>18.256999999999998</v>
      </c>
      <c r="BL499" s="81">
        <v>0</v>
      </c>
      <c r="BM499" s="82"/>
      <c r="BN499" s="81">
        <v>1</v>
      </c>
      <c r="BO499" s="81">
        <v>0</v>
      </c>
      <c r="BP499" s="81">
        <v>7</v>
      </c>
      <c r="BQ499" s="81">
        <v>0</v>
      </c>
      <c r="BR499" s="81">
        <v>4</v>
      </c>
      <c r="BS499" s="81">
        <v>0</v>
      </c>
      <c r="BT499"/>
      <c r="BU499" s="80">
        <v>66.22</v>
      </c>
      <c r="BV499" s="80">
        <v>0</v>
      </c>
      <c r="BW499" s="80">
        <v>0</v>
      </c>
      <c r="BX499" s="80">
        <v>0</v>
      </c>
      <c r="BY499" s="80">
        <v>0</v>
      </c>
      <c r="BZ499" s="80">
        <v>0</v>
      </c>
      <c r="CA499" s="80">
        <v>0</v>
      </c>
      <c r="CB499" s="80">
        <v>0</v>
      </c>
      <c r="CC499" s="80">
        <v>0</v>
      </c>
    </row>
    <row r="500" spans="1:81">
      <c r="A500" s="80" t="s">
        <v>2201</v>
      </c>
      <c r="B500" s="80">
        <v>459</v>
      </c>
      <c r="C500" s="80">
        <v>17</v>
      </c>
      <c r="D500" s="80">
        <v>27</v>
      </c>
      <c r="E500" s="80">
        <v>2020</v>
      </c>
      <c r="F500" s="80" t="s">
        <v>218</v>
      </c>
      <c r="G500" s="80" t="s">
        <v>2184</v>
      </c>
      <c r="H500" s="80" t="s">
        <v>2185</v>
      </c>
      <c r="I500" s="177"/>
      <c r="J500" s="81">
        <v>88.186208434168236</v>
      </c>
      <c r="K500" s="81">
        <v>6.579204559159006</v>
      </c>
      <c r="L500" s="81">
        <v>15.523647725462013</v>
      </c>
      <c r="M500" s="81">
        <v>107.13923277782779</v>
      </c>
      <c r="N500" s="81">
        <v>148.37377771309121</v>
      </c>
      <c r="O500" s="81">
        <v>98.364808034330977</v>
      </c>
      <c r="P500" s="81">
        <v>105.39803055613037</v>
      </c>
      <c r="Q500" s="81">
        <v>5.8173654191809119</v>
      </c>
      <c r="R500" s="81">
        <v>0</v>
      </c>
      <c r="S500" s="81">
        <v>5.6960939950668399</v>
      </c>
      <c r="T500" s="82"/>
      <c r="U500" s="81">
        <v>21823188</v>
      </c>
      <c r="V500" s="81">
        <v>3016</v>
      </c>
      <c r="W500" s="81">
        <v>698</v>
      </c>
      <c r="X500" s="81">
        <v>32053</v>
      </c>
      <c r="Y500" s="81">
        <v>42344</v>
      </c>
      <c r="Z500" s="81">
        <v>70289</v>
      </c>
      <c r="AA500" s="81">
        <v>23778</v>
      </c>
      <c r="AB500" s="81">
        <v>98661</v>
      </c>
      <c r="AC500" s="81">
        <v>0</v>
      </c>
      <c r="AD500" s="81">
        <v>5.6960939950668399</v>
      </c>
      <c r="AE500" s="82"/>
      <c r="AF500" s="81">
        <v>147122894.59267539</v>
      </c>
      <c r="AG500" s="81">
        <v>4744129.1405936675</v>
      </c>
      <c r="AH500" s="81">
        <v>3994422.4116573054</v>
      </c>
      <c r="AI500" s="81">
        <v>185210866.63045418</v>
      </c>
      <c r="AJ500" s="81">
        <v>193205429.78246996</v>
      </c>
      <c r="AK500" s="81"/>
      <c r="AL500" s="81"/>
      <c r="AM500" s="81">
        <v>12876356.646572379</v>
      </c>
      <c r="AN500" s="81"/>
      <c r="AO500" s="81"/>
      <c r="AP500" s="82"/>
      <c r="AQ500" s="81">
        <v>5319</v>
      </c>
      <c r="AR500" s="81">
        <v>1830</v>
      </c>
      <c r="AS500" s="81">
        <v>0</v>
      </c>
      <c r="AT500" s="81">
        <v>1</v>
      </c>
      <c r="AU500" s="81">
        <v>0</v>
      </c>
      <c r="AV500" s="81">
        <v>1</v>
      </c>
      <c r="AW500" s="81">
        <v>0</v>
      </c>
      <c r="AX500" s="82"/>
      <c r="AY500" s="81">
        <v>24449.799999999948</v>
      </c>
      <c r="AZ500" s="81">
        <v>103981.19999999979</v>
      </c>
      <c r="BA500" s="81">
        <v>0</v>
      </c>
      <c r="BB500" s="81">
        <v>533</v>
      </c>
      <c r="BC500" s="81">
        <v>0</v>
      </c>
      <c r="BD500" s="81">
        <v>1114.5820000000001</v>
      </c>
      <c r="BE500" s="81">
        <v>0</v>
      </c>
      <c r="BF500" s="82"/>
      <c r="BG500" s="81">
        <v>10.205</v>
      </c>
      <c r="BH500" s="81">
        <v>0</v>
      </c>
      <c r="BI500" s="81">
        <v>34.406999999999996</v>
      </c>
      <c r="BJ500" s="81">
        <v>0</v>
      </c>
      <c r="BK500" s="81">
        <v>17.369</v>
      </c>
      <c r="BL500" s="81">
        <v>0</v>
      </c>
      <c r="BM500" s="82"/>
      <c r="BN500" s="81">
        <v>1</v>
      </c>
      <c r="BO500" s="81">
        <v>0</v>
      </c>
      <c r="BP500" s="81">
        <v>7</v>
      </c>
      <c r="BQ500" s="81">
        <v>0</v>
      </c>
      <c r="BR500" s="81">
        <v>4</v>
      </c>
      <c r="BS500" s="81">
        <v>0</v>
      </c>
      <c r="BT500"/>
      <c r="BU500" s="80">
        <v>61.981000000000002</v>
      </c>
      <c r="BV500" s="80">
        <v>0</v>
      </c>
      <c r="BW500" s="80">
        <v>0</v>
      </c>
      <c r="BX500" s="80">
        <v>0</v>
      </c>
      <c r="BY500" s="80">
        <v>0</v>
      </c>
      <c r="BZ500" s="80">
        <v>0</v>
      </c>
      <c r="CA500" s="80">
        <v>0</v>
      </c>
      <c r="CB500" s="80">
        <v>0</v>
      </c>
      <c r="CC500" s="80">
        <v>0</v>
      </c>
    </row>
    <row r="501" spans="1:81">
      <c r="A501" s="80" t="s">
        <v>2202</v>
      </c>
      <c r="B501" s="80">
        <v>459</v>
      </c>
      <c r="C501" s="80">
        <v>18</v>
      </c>
      <c r="D501" s="80">
        <v>27</v>
      </c>
      <c r="E501" s="80">
        <v>2021</v>
      </c>
      <c r="F501" s="80" t="s">
        <v>75</v>
      </c>
      <c r="G501" s="174" t="s">
        <v>2184</v>
      </c>
      <c r="H501" s="80" t="s">
        <v>2185</v>
      </c>
      <c r="I501" s="177"/>
      <c r="J501" s="81">
        <v>97.965157111894911</v>
      </c>
      <c r="K501" s="81">
        <v>7.0549716550048682</v>
      </c>
      <c r="L501" s="81">
        <v>20.365799633500494</v>
      </c>
      <c r="M501" s="81">
        <v>133.08551969656537</v>
      </c>
      <c r="N501" s="81">
        <v>159.20362203149941</v>
      </c>
      <c r="O501" s="81">
        <v>95.65267835055019</v>
      </c>
      <c r="P501" s="81">
        <v>108.88701303861642</v>
      </c>
      <c r="Q501" s="81">
        <v>5.8739316090236553</v>
      </c>
      <c r="R501" s="81">
        <v>0</v>
      </c>
      <c r="S501" s="81">
        <v>7.0661724652156721</v>
      </c>
      <c r="T501" s="82"/>
      <c r="U501" s="81">
        <v>25642046</v>
      </c>
      <c r="V501" s="81">
        <v>3016</v>
      </c>
      <c r="W501" s="81">
        <v>698</v>
      </c>
      <c r="X501" s="81">
        <v>32053</v>
      </c>
      <c r="Y501" s="81">
        <v>42715</v>
      </c>
      <c r="Z501" s="81">
        <v>70380</v>
      </c>
      <c r="AA501" s="81">
        <v>23956</v>
      </c>
      <c r="AB501" s="81">
        <v>98439</v>
      </c>
      <c r="AC501" s="81">
        <v>0</v>
      </c>
      <c r="AD501" s="81">
        <v>7.0661724652156721</v>
      </c>
      <c r="AE501" s="82"/>
      <c r="AF501" s="81">
        <v>154730571.55320296</v>
      </c>
      <c r="AG501" s="81">
        <v>4885471.444547005</v>
      </c>
      <c r="AH501" s="81">
        <v>4784766.3994278423</v>
      </c>
      <c r="AI501" s="81">
        <v>215927238.09577388</v>
      </c>
      <c r="AJ501" s="81">
        <v>197594837.6456151</v>
      </c>
      <c r="AK501" s="81">
        <v>0</v>
      </c>
      <c r="AL501" s="81">
        <v>0</v>
      </c>
      <c r="AM501" s="81">
        <v>12921485.851912312</v>
      </c>
      <c r="AN501" s="81">
        <v>0</v>
      </c>
      <c r="AO501" s="81">
        <v>0</v>
      </c>
      <c r="AP501" s="82"/>
      <c r="AQ501" s="81">
        <v>5615</v>
      </c>
      <c r="AR501" s="81">
        <v>1876</v>
      </c>
      <c r="AS501" s="81">
        <v>0</v>
      </c>
      <c r="AT501" s="81">
        <v>1</v>
      </c>
      <c r="AU501" s="81">
        <v>0</v>
      </c>
      <c r="AV501" s="81">
        <v>1</v>
      </c>
      <c r="AW501" s="81"/>
      <c r="AX501" s="82"/>
      <c r="AY501" s="81">
        <v>26325.69999999995</v>
      </c>
      <c r="AZ501" s="81">
        <v>106598.0999999998</v>
      </c>
      <c r="BA501" s="81">
        <v>0</v>
      </c>
      <c r="BB501" s="81">
        <v>533</v>
      </c>
      <c r="BC501" s="81">
        <v>0</v>
      </c>
      <c r="BD501" s="81">
        <v>1114.5820000000001</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2203</v>
      </c>
      <c r="B502" s="80">
        <v>459</v>
      </c>
      <c r="C502" s="80">
        <v>19</v>
      </c>
      <c r="D502" s="80">
        <v>27</v>
      </c>
      <c r="E502" s="80">
        <v>2022</v>
      </c>
      <c r="F502" s="80" t="s">
        <v>568</v>
      </c>
      <c r="G502" s="174" t="s">
        <v>2184</v>
      </c>
      <c r="H502" s="80" t="s">
        <v>2185</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5980</v>
      </c>
      <c r="AR502" s="81">
        <v>1898</v>
      </c>
      <c r="AS502" s="81">
        <v>0</v>
      </c>
      <c r="AT502" s="81">
        <v>1</v>
      </c>
      <c r="AU502" s="81">
        <v>0</v>
      </c>
      <c r="AV502" s="81">
        <v>1</v>
      </c>
      <c r="AW502" s="81"/>
      <c r="AX502" s="82"/>
      <c r="AY502" s="81">
        <v>28646.900000000074</v>
      </c>
      <c r="AZ502" s="81">
        <v>106319.59999999982</v>
      </c>
      <c r="BA502" s="81">
        <v>0</v>
      </c>
      <c r="BB502" s="81">
        <v>533</v>
      </c>
      <c r="BC502" s="81">
        <v>0</v>
      </c>
      <c r="BD502" s="81">
        <v>1114.5820000000001</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2204</v>
      </c>
      <c r="B503" s="80">
        <v>86</v>
      </c>
      <c r="C503" s="80">
        <v>1</v>
      </c>
      <c r="D503" s="80">
        <v>6</v>
      </c>
      <c r="E503" s="80">
        <v>1990</v>
      </c>
      <c r="F503" s="80" t="s">
        <v>562</v>
      </c>
      <c r="G503" s="80" t="s">
        <v>1658</v>
      </c>
      <c r="H503" s="80" t="s">
        <v>1659</v>
      </c>
      <c r="I503" s="177"/>
      <c r="J503" s="81">
        <v>741.37786957999106</v>
      </c>
      <c r="K503" s="81">
        <v>17.095689381704094</v>
      </c>
      <c r="L503" s="81">
        <v>41.465336768768914</v>
      </c>
      <c r="M503" s="81">
        <v>96.735777782083417</v>
      </c>
      <c r="N503" s="81">
        <v>121.5839596194062</v>
      </c>
      <c r="O503" s="81">
        <v>74.143284676789179</v>
      </c>
      <c r="P503" s="81">
        <v>49.042240337829213</v>
      </c>
      <c r="Q503" s="81">
        <v>4.8622238919593865</v>
      </c>
      <c r="R503" s="81">
        <v>0</v>
      </c>
      <c r="S503" s="81">
        <v>3.9593682747485803</v>
      </c>
      <c r="T503" s="82"/>
      <c r="U503" s="81">
        <v>20815260</v>
      </c>
      <c r="V503" s="81">
        <v>3128</v>
      </c>
      <c r="W503" s="81">
        <v>485</v>
      </c>
      <c r="X503" s="81">
        <v>32438</v>
      </c>
      <c r="Y503" s="81">
        <v>26010</v>
      </c>
      <c r="Z503" s="81">
        <v>30496</v>
      </c>
      <c r="AA503" s="81">
        <v>11908</v>
      </c>
      <c r="AB503" s="81">
        <v>78946</v>
      </c>
      <c r="AC503" s="81">
        <v>0</v>
      </c>
      <c r="AD503" s="81">
        <v>3.9593682747485803</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2205</v>
      </c>
      <c r="B504" s="80">
        <v>87</v>
      </c>
      <c r="C504" s="80">
        <v>2</v>
      </c>
      <c r="D504" s="80">
        <v>6</v>
      </c>
      <c r="E504" s="80">
        <v>2005</v>
      </c>
      <c r="F504" s="80" t="s">
        <v>565</v>
      </c>
      <c r="G504" s="80" t="s">
        <v>1658</v>
      </c>
      <c r="H504" s="80" t="s">
        <v>1659</v>
      </c>
      <c r="I504" s="177"/>
      <c r="J504" s="81">
        <v>662.27184613764439</v>
      </c>
      <c r="K504" s="81">
        <v>7.5826909268561087</v>
      </c>
      <c r="L504" s="81">
        <v>30.631025528306111</v>
      </c>
      <c r="M504" s="81">
        <v>149.07284337430434</v>
      </c>
      <c r="N504" s="81">
        <v>206.09837990710776</v>
      </c>
      <c r="O504" s="81">
        <v>121.29856625048065</v>
      </c>
      <c r="P504" s="81">
        <v>54.038018057335734</v>
      </c>
      <c r="Q504" s="81">
        <v>5.4006021516473606</v>
      </c>
      <c r="R504" s="81">
        <v>0</v>
      </c>
      <c r="S504" s="81">
        <v>8.3111281279999982</v>
      </c>
      <c r="T504" s="82"/>
      <c r="U504" s="81">
        <v>20454515</v>
      </c>
      <c r="V504" s="81">
        <v>2313</v>
      </c>
      <c r="W504" s="81">
        <v>272</v>
      </c>
      <c r="X504" s="81">
        <v>24209</v>
      </c>
      <c r="Y504" s="81">
        <v>42019</v>
      </c>
      <c r="Z504" s="81">
        <v>57734</v>
      </c>
      <c r="AA504" s="81">
        <v>10746</v>
      </c>
      <c r="AB504" s="81">
        <v>91668</v>
      </c>
      <c r="AC504" s="81">
        <v>0</v>
      </c>
      <c r="AD504" s="81">
        <v>8.3111281279999982</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2206</v>
      </c>
      <c r="B505" s="80">
        <v>88</v>
      </c>
      <c r="C505" s="80">
        <v>3</v>
      </c>
      <c r="D505" s="80">
        <v>6</v>
      </c>
      <c r="E505" s="80">
        <v>2006</v>
      </c>
      <c r="F505" s="80" t="s">
        <v>566</v>
      </c>
      <c r="G505" s="80" t="s">
        <v>1658</v>
      </c>
      <c r="H505" s="80" t="s">
        <v>1659</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2207</v>
      </c>
      <c r="B506" s="80">
        <v>89</v>
      </c>
      <c r="C506" s="80">
        <v>4</v>
      </c>
      <c r="D506" s="80">
        <v>6</v>
      </c>
      <c r="E506" s="80">
        <v>2007</v>
      </c>
      <c r="F506" s="80" t="s">
        <v>567</v>
      </c>
      <c r="G506" s="80" t="s">
        <v>1658</v>
      </c>
      <c r="H506" s="80" t="s">
        <v>1659</v>
      </c>
      <c r="I506" s="177"/>
      <c r="J506" s="81">
        <v>689.28225496245011</v>
      </c>
      <c r="K506" s="81">
        <v>6.6933977233779949</v>
      </c>
      <c r="L506" s="81">
        <v>26.426158937176371</v>
      </c>
      <c r="M506" s="81">
        <v>194.11481540878097</v>
      </c>
      <c r="N506" s="81">
        <v>209.72055161502786</v>
      </c>
      <c r="O506" s="81">
        <v>115.17987950137099</v>
      </c>
      <c r="P506" s="81">
        <v>53.071869158160247</v>
      </c>
      <c r="Q506" s="81">
        <v>5.7429066672835027</v>
      </c>
      <c r="R506" s="81">
        <v>0</v>
      </c>
      <c r="S506" s="81">
        <v>11.658688869999999</v>
      </c>
      <c r="T506" s="82"/>
      <c r="U506" s="81">
        <v>22636177</v>
      </c>
      <c r="V506" s="81">
        <v>2227</v>
      </c>
      <c r="W506" s="81">
        <v>322</v>
      </c>
      <c r="X506" s="81">
        <v>39485</v>
      </c>
      <c r="Y506" s="81">
        <v>42870</v>
      </c>
      <c r="Z506" s="81">
        <v>56990</v>
      </c>
      <c r="AA506" s="81">
        <v>10393</v>
      </c>
      <c r="AB506" s="81">
        <v>92323</v>
      </c>
      <c r="AC506" s="81">
        <v>0</v>
      </c>
      <c r="AD506" s="81">
        <v>11.658688869999999</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2208</v>
      </c>
      <c r="B507" s="80">
        <v>90</v>
      </c>
      <c r="C507" s="80">
        <v>5</v>
      </c>
      <c r="D507" s="80">
        <v>6</v>
      </c>
      <c r="E507" s="80">
        <v>2008</v>
      </c>
      <c r="F507" s="80" t="s">
        <v>84</v>
      </c>
      <c r="G507" s="80" t="s">
        <v>1658</v>
      </c>
      <c r="H507" s="80" t="s">
        <v>1659</v>
      </c>
      <c r="I507" s="177"/>
      <c r="J507" s="81">
        <v>656.70488786818407</v>
      </c>
      <c r="K507" s="81">
        <v>5.8745105412541729</v>
      </c>
      <c r="L507" s="81">
        <v>22.817990868022605</v>
      </c>
      <c r="M507" s="81">
        <v>227.13313122866134</v>
      </c>
      <c r="N507" s="81">
        <v>215.5180952904195</v>
      </c>
      <c r="O507" s="81">
        <v>110.90922300293016</v>
      </c>
      <c r="P507" s="81">
        <v>52.353397955802613</v>
      </c>
      <c r="Q507" s="81">
        <v>5.6750942268529521</v>
      </c>
      <c r="R507" s="81">
        <v>0</v>
      </c>
      <c r="S507" s="81">
        <v>11.269770919999999</v>
      </c>
      <c r="T507" s="82"/>
      <c r="U507" s="81">
        <v>22659521</v>
      </c>
      <c r="V507" s="81">
        <v>2227</v>
      </c>
      <c r="W507" s="81">
        <v>322</v>
      </c>
      <c r="X507" s="81">
        <v>39485</v>
      </c>
      <c r="Y507" s="81">
        <v>43470</v>
      </c>
      <c r="Z507" s="81">
        <v>56803</v>
      </c>
      <c r="AA507" s="81">
        <v>10264</v>
      </c>
      <c r="AB507" s="81">
        <v>92732</v>
      </c>
      <c r="AC507" s="81">
        <v>0</v>
      </c>
      <c r="AD507" s="81">
        <v>11.269770919999999</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2209</v>
      </c>
      <c r="B508" s="80">
        <v>91</v>
      </c>
      <c r="C508" s="80">
        <v>6</v>
      </c>
      <c r="D508" s="80">
        <v>6</v>
      </c>
      <c r="E508" s="80">
        <v>2009</v>
      </c>
      <c r="F508" s="80" t="s">
        <v>85</v>
      </c>
      <c r="G508" s="80" t="s">
        <v>1658</v>
      </c>
      <c r="H508" s="80" t="s">
        <v>1659</v>
      </c>
      <c r="I508" s="177"/>
      <c r="J508" s="81">
        <v>545.37948416457266</v>
      </c>
      <c r="K508" s="81">
        <v>5.2250536802682817</v>
      </c>
      <c r="L508" s="81">
        <v>27.642254694481306</v>
      </c>
      <c r="M508" s="81">
        <v>187.53373279185632</v>
      </c>
      <c r="N508" s="81">
        <v>186.42213273968267</v>
      </c>
      <c r="O508" s="81">
        <v>114.34660175775576</v>
      </c>
      <c r="P508" s="81">
        <v>51.160200476668287</v>
      </c>
      <c r="Q508" s="81">
        <v>5.4285551336361779</v>
      </c>
      <c r="R508" s="81">
        <v>0</v>
      </c>
      <c r="S508" s="81">
        <v>11.05365364</v>
      </c>
      <c r="T508" s="82"/>
      <c r="U508" s="81">
        <v>19003793</v>
      </c>
      <c r="V508" s="81">
        <v>2426</v>
      </c>
      <c r="W508" s="81">
        <v>447</v>
      </c>
      <c r="X508" s="81">
        <v>41172</v>
      </c>
      <c r="Y508" s="81">
        <v>43777</v>
      </c>
      <c r="Z508" s="81">
        <v>57805</v>
      </c>
      <c r="AA508" s="81">
        <v>10297</v>
      </c>
      <c r="AB508" s="81">
        <v>93117</v>
      </c>
      <c r="AC508" s="81">
        <v>0</v>
      </c>
      <c r="AD508" s="81">
        <v>11.05365364</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231.42000000000002</v>
      </c>
      <c r="BJ508" s="81">
        <v>0</v>
      </c>
      <c r="BK508" s="81">
        <v>192.72399999999999</v>
      </c>
      <c r="BL508" s="81">
        <v>0</v>
      </c>
      <c r="BM508" s="82"/>
      <c r="BN508" s="81">
        <v>0</v>
      </c>
      <c r="BO508" s="81">
        <v>0</v>
      </c>
      <c r="BP508" s="81">
        <v>16</v>
      </c>
      <c r="BQ508" s="81">
        <v>0</v>
      </c>
      <c r="BR508" s="81">
        <v>14</v>
      </c>
      <c r="BS508" s="81">
        <v>0</v>
      </c>
      <c r="BT508"/>
      <c r="BU508" s="80"/>
      <c r="BV508" s="80"/>
      <c r="BW508" s="80"/>
      <c r="BX508" s="80"/>
      <c r="BY508" s="80"/>
      <c r="BZ508" s="80"/>
      <c r="CA508" s="80"/>
      <c r="CB508" s="80"/>
      <c r="CC508" s="80"/>
    </row>
    <row r="509" spans="1:81">
      <c r="A509" s="80" t="s">
        <v>2210</v>
      </c>
      <c r="B509" s="80">
        <v>92</v>
      </c>
      <c r="C509" s="80">
        <v>7</v>
      </c>
      <c r="D509" s="80">
        <v>6</v>
      </c>
      <c r="E509" s="80">
        <v>2010</v>
      </c>
      <c r="F509" s="80" t="s">
        <v>86</v>
      </c>
      <c r="G509" s="80" t="s">
        <v>1658</v>
      </c>
      <c r="H509" s="80" t="s">
        <v>1659</v>
      </c>
      <c r="I509" s="177"/>
      <c r="J509" s="81">
        <v>565.82194157095819</v>
      </c>
      <c r="K509" s="81">
        <v>5.4492410070955533</v>
      </c>
      <c r="L509" s="81">
        <v>25.165570955010711</v>
      </c>
      <c r="M509" s="81">
        <v>167.86884577361846</v>
      </c>
      <c r="N509" s="81">
        <v>185.1132526678513</v>
      </c>
      <c r="O509" s="81">
        <v>114.59152840638876</v>
      </c>
      <c r="P509" s="81">
        <v>49.876865272409077</v>
      </c>
      <c r="Q509" s="81">
        <v>5.6914577783617313</v>
      </c>
      <c r="R509" s="81">
        <v>0</v>
      </c>
      <c r="S509" s="81">
        <v>5.7971138510960012</v>
      </c>
      <c r="T509" s="82"/>
      <c r="U509" s="81">
        <v>22070548</v>
      </c>
      <c r="V509" s="81">
        <v>2426</v>
      </c>
      <c r="W509" s="81">
        <v>447</v>
      </c>
      <c r="X509" s="81">
        <v>41172</v>
      </c>
      <c r="Y509" s="81">
        <v>44210</v>
      </c>
      <c r="Z509" s="81">
        <v>58198</v>
      </c>
      <c r="AA509" s="81">
        <v>9788</v>
      </c>
      <c r="AB509" s="81">
        <v>93546</v>
      </c>
      <c r="AC509" s="81">
        <v>0</v>
      </c>
      <c r="AD509" s="81">
        <v>5.7971138510960012</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203.55799999999999</v>
      </c>
      <c r="BJ509" s="81">
        <v>0</v>
      </c>
      <c r="BK509" s="81">
        <v>153.88999999999999</v>
      </c>
      <c r="BL509" s="81">
        <v>0</v>
      </c>
      <c r="BM509" s="82"/>
      <c r="BN509" s="81">
        <v>0</v>
      </c>
      <c r="BO509" s="81">
        <v>0</v>
      </c>
      <c r="BP509" s="81">
        <v>18</v>
      </c>
      <c r="BQ509" s="81">
        <v>0</v>
      </c>
      <c r="BR509" s="81">
        <v>13</v>
      </c>
      <c r="BS509" s="81">
        <v>0</v>
      </c>
      <c r="BT509"/>
      <c r="BU509" s="80">
        <v>334.79500000000002</v>
      </c>
      <c r="BV509" s="80">
        <v>12.394</v>
      </c>
      <c r="BW509" s="80">
        <v>0</v>
      </c>
      <c r="BX509" s="80">
        <v>0</v>
      </c>
      <c r="BY509" s="80">
        <v>0</v>
      </c>
      <c r="BZ509" s="80">
        <v>0</v>
      </c>
      <c r="CA509" s="80">
        <v>5.0010000000000003</v>
      </c>
      <c r="CB509" s="80">
        <v>5.258</v>
      </c>
      <c r="CC509" s="80">
        <v>0</v>
      </c>
    </row>
    <row r="510" spans="1:81">
      <c r="A510" s="80" t="s">
        <v>2211</v>
      </c>
      <c r="B510" s="80">
        <v>93</v>
      </c>
      <c r="C510" s="80">
        <v>8</v>
      </c>
      <c r="D510" s="80">
        <v>6</v>
      </c>
      <c r="E510" s="80">
        <v>2011</v>
      </c>
      <c r="F510" s="80" t="s">
        <v>87</v>
      </c>
      <c r="G510" s="80" t="s">
        <v>1658</v>
      </c>
      <c r="H510" s="80" t="s">
        <v>1659</v>
      </c>
      <c r="I510" s="177"/>
      <c r="J510" s="81">
        <v>575.77795200876562</v>
      </c>
      <c r="K510" s="81">
        <v>7.6354002455799028</v>
      </c>
      <c r="L510" s="81">
        <v>23.481311386354029</v>
      </c>
      <c r="M510" s="81">
        <v>212.06554760889259</v>
      </c>
      <c r="N510" s="81">
        <v>225.29151590045359</v>
      </c>
      <c r="O510" s="81">
        <v>112.91810389507593</v>
      </c>
      <c r="P510" s="81">
        <v>48.762100042182077</v>
      </c>
      <c r="Q510" s="81">
        <v>6.605463793638358</v>
      </c>
      <c r="R510" s="81">
        <v>0</v>
      </c>
      <c r="S510" s="81">
        <v>6.6035999644399999</v>
      </c>
      <c r="T510" s="82"/>
      <c r="U510" s="81">
        <v>21151704</v>
      </c>
      <c r="V510" s="81">
        <v>2426</v>
      </c>
      <c r="W510" s="81">
        <v>447</v>
      </c>
      <c r="X510" s="81">
        <v>41172</v>
      </c>
      <c r="Y510" s="81">
        <v>44701</v>
      </c>
      <c r="Z510" s="81">
        <v>58594</v>
      </c>
      <c r="AA510" s="81">
        <v>9854</v>
      </c>
      <c r="AB510" s="81">
        <v>94124</v>
      </c>
      <c r="AC510" s="81">
        <v>0</v>
      </c>
      <c r="AD510" s="81">
        <v>6.6035999644399999</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5.1100000000000003</v>
      </c>
      <c r="BH510" s="81">
        <v>0</v>
      </c>
      <c r="BI510" s="81">
        <v>158.46799999999999</v>
      </c>
      <c r="BJ510" s="81">
        <v>0</v>
      </c>
      <c r="BK510" s="81">
        <v>167.137</v>
      </c>
      <c r="BL510" s="81">
        <v>0</v>
      </c>
      <c r="BM510" s="82"/>
      <c r="BN510" s="81">
        <v>1</v>
      </c>
      <c r="BO510" s="81">
        <v>0</v>
      </c>
      <c r="BP510" s="81">
        <v>16</v>
      </c>
      <c r="BQ510" s="81">
        <v>0</v>
      </c>
      <c r="BR510" s="81">
        <v>11</v>
      </c>
      <c r="BS510" s="81">
        <v>0</v>
      </c>
      <c r="BT510"/>
      <c r="BU510" s="80">
        <v>305.54399999999998</v>
      </c>
      <c r="BV510" s="80">
        <v>11.986000000000001</v>
      </c>
      <c r="BW510" s="80">
        <v>0</v>
      </c>
      <c r="BX510" s="80">
        <v>5.1999999999999998E-2</v>
      </c>
      <c r="BY510" s="80">
        <v>0</v>
      </c>
      <c r="BZ510" s="80">
        <v>0</v>
      </c>
      <c r="CA510" s="80">
        <v>7.218</v>
      </c>
      <c r="CB510" s="80">
        <v>5.915</v>
      </c>
      <c r="CC510" s="80">
        <v>0</v>
      </c>
    </row>
    <row r="511" spans="1:81">
      <c r="A511" s="80" t="s">
        <v>2212</v>
      </c>
      <c r="B511" s="80">
        <v>94</v>
      </c>
      <c r="C511" s="80">
        <v>9</v>
      </c>
      <c r="D511" s="80">
        <v>6</v>
      </c>
      <c r="E511" s="80">
        <v>2012</v>
      </c>
      <c r="F511" s="80" t="s">
        <v>88</v>
      </c>
      <c r="G511" s="80" t="s">
        <v>1658</v>
      </c>
      <c r="H511" s="80" t="s">
        <v>1659</v>
      </c>
      <c r="I511" s="177"/>
      <c r="J511" s="81">
        <v>633.59315492113956</v>
      </c>
      <c r="K511" s="81">
        <v>8.6015736835770653</v>
      </c>
      <c r="L511" s="81">
        <v>23.691944953396682</v>
      </c>
      <c r="M511" s="81">
        <v>263.38473632654922</v>
      </c>
      <c r="N511" s="81">
        <v>253.39231683862664</v>
      </c>
      <c r="O511" s="81">
        <v>114.34682816929896</v>
      </c>
      <c r="P511" s="81">
        <v>49.233625979430187</v>
      </c>
      <c r="Q511" s="81">
        <v>7.222960495688036</v>
      </c>
      <c r="R511" s="81">
        <v>0</v>
      </c>
      <c r="S511" s="81">
        <v>6.9333366029599999</v>
      </c>
      <c r="T511" s="82"/>
      <c r="U511" s="81">
        <v>22301199</v>
      </c>
      <c r="V511" s="81">
        <v>2426</v>
      </c>
      <c r="W511" s="81">
        <v>447</v>
      </c>
      <c r="X511" s="81">
        <v>41172</v>
      </c>
      <c r="Y511" s="81">
        <v>45768</v>
      </c>
      <c r="Z511" s="81">
        <v>59806</v>
      </c>
      <c r="AA511" s="81">
        <v>9893</v>
      </c>
      <c r="AB511" s="81">
        <v>94731</v>
      </c>
      <c r="AC511" s="81">
        <v>0</v>
      </c>
      <c r="AD511" s="81">
        <v>6.9333366029599999</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5.1449999999999996</v>
      </c>
      <c r="BH511" s="81">
        <v>0</v>
      </c>
      <c r="BI511" s="81">
        <v>184.739</v>
      </c>
      <c r="BJ511" s="81">
        <v>0</v>
      </c>
      <c r="BK511" s="81">
        <v>159.57400000000001</v>
      </c>
      <c r="BL511" s="81">
        <v>0</v>
      </c>
      <c r="BM511" s="82"/>
      <c r="BN511" s="81">
        <v>1</v>
      </c>
      <c r="BO511" s="81">
        <v>0</v>
      </c>
      <c r="BP511" s="81">
        <v>17</v>
      </c>
      <c r="BQ511" s="81">
        <v>0</v>
      </c>
      <c r="BR511" s="81">
        <v>12</v>
      </c>
      <c r="BS511" s="81">
        <v>0</v>
      </c>
      <c r="BT511"/>
      <c r="BU511" s="80">
        <v>324.00900000000001</v>
      </c>
      <c r="BV511" s="80">
        <v>12.888999999999999</v>
      </c>
      <c r="BW511" s="80">
        <v>0</v>
      </c>
      <c r="BX511" s="80">
        <v>0</v>
      </c>
      <c r="BY511" s="80">
        <v>0</v>
      </c>
      <c r="BZ511" s="80">
        <v>0</v>
      </c>
      <c r="CA511" s="80">
        <v>9.0109999999999992</v>
      </c>
      <c r="CB511" s="80">
        <v>3.5489999999999999</v>
      </c>
      <c r="CC511" s="80">
        <v>0</v>
      </c>
    </row>
    <row r="512" spans="1:81">
      <c r="A512" s="80" t="s">
        <v>2213</v>
      </c>
      <c r="B512" s="80">
        <v>95</v>
      </c>
      <c r="C512" s="80">
        <v>10</v>
      </c>
      <c r="D512" s="80">
        <v>6</v>
      </c>
      <c r="E512" s="80">
        <v>2013</v>
      </c>
      <c r="F512" s="80" t="s">
        <v>89</v>
      </c>
      <c r="G512" s="80" t="s">
        <v>1658</v>
      </c>
      <c r="H512" s="80" t="s">
        <v>1659</v>
      </c>
      <c r="I512" s="177"/>
      <c r="J512" s="81">
        <v>607.92494370831719</v>
      </c>
      <c r="K512" s="81">
        <v>7.1092299891569262</v>
      </c>
      <c r="L512" s="81">
        <v>20.921855542132715</v>
      </c>
      <c r="M512" s="81">
        <v>244.95410183894694</v>
      </c>
      <c r="N512" s="81">
        <v>248.0819398047208</v>
      </c>
      <c r="O512" s="81">
        <v>111.77125576902426</v>
      </c>
      <c r="P512" s="81">
        <v>49.024499255157558</v>
      </c>
      <c r="Q512" s="81">
        <v>7.3860488246474851</v>
      </c>
      <c r="R512" s="81">
        <v>0</v>
      </c>
      <c r="S512" s="81">
        <v>5.8525068317440008</v>
      </c>
      <c r="T512" s="82"/>
      <c r="U512" s="81">
        <v>21787285</v>
      </c>
      <c r="V512" s="81">
        <v>2426</v>
      </c>
      <c r="W512" s="81">
        <v>447</v>
      </c>
      <c r="X512" s="81">
        <v>41172</v>
      </c>
      <c r="Y512" s="81">
        <v>46236</v>
      </c>
      <c r="Z512" s="81">
        <v>61069</v>
      </c>
      <c r="AA512" s="81">
        <v>9814</v>
      </c>
      <c r="AB512" s="81">
        <v>95481</v>
      </c>
      <c r="AC512" s="81">
        <v>0</v>
      </c>
      <c r="AD512" s="81">
        <v>5.8525068317440008</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4.2450000000000001</v>
      </c>
      <c r="BH512" s="81">
        <v>0</v>
      </c>
      <c r="BI512" s="81">
        <v>263.18</v>
      </c>
      <c r="BJ512" s="81">
        <v>0</v>
      </c>
      <c r="BK512" s="81">
        <v>186.19499999999999</v>
      </c>
      <c r="BL512" s="81">
        <v>0</v>
      </c>
      <c r="BM512" s="82"/>
      <c r="BN512" s="81">
        <v>1</v>
      </c>
      <c r="BO512" s="81">
        <v>0</v>
      </c>
      <c r="BP512" s="81">
        <v>18</v>
      </c>
      <c r="BQ512" s="81">
        <v>0</v>
      </c>
      <c r="BR512" s="81">
        <v>12</v>
      </c>
      <c r="BS512" s="81">
        <v>0</v>
      </c>
      <c r="BT512"/>
      <c r="BU512" s="80">
        <v>427.97899999999998</v>
      </c>
      <c r="BV512" s="80">
        <v>13.257999999999999</v>
      </c>
      <c r="BW512" s="80">
        <v>0</v>
      </c>
      <c r="BX512" s="80">
        <v>0</v>
      </c>
      <c r="BY512" s="80">
        <v>0</v>
      </c>
      <c r="BZ512" s="80">
        <v>0</v>
      </c>
      <c r="CA512" s="80">
        <v>8.8339999999999996</v>
      </c>
      <c r="CB512" s="80">
        <v>3.5489999999999999</v>
      </c>
      <c r="CC512" s="80">
        <v>0</v>
      </c>
    </row>
    <row r="513" spans="1:81">
      <c r="A513" s="80" t="s">
        <v>2214</v>
      </c>
      <c r="B513" s="80">
        <v>96</v>
      </c>
      <c r="C513" s="80">
        <v>11</v>
      </c>
      <c r="D513" s="80">
        <v>6</v>
      </c>
      <c r="E513" s="80">
        <v>2014</v>
      </c>
      <c r="F513" s="80" t="s">
        <v>90</v>
      </c>
      <c r="G513" s="80" t="s">
        <v>1658</v>
      </c>
      <c r="H513" s="80" t="s">
        <v>1659</v>
      </c>
      <c r="I513" s="177"/>
      <c r="J513" s="81">
        <v>616.7443158642061</v>
      </c>
      <c r="K513" s="81">
        <v>6.7993062013336818</v>
      </c>
      <c r="L513" s="81">
        <v>20.129494188412917</v>
      </c>
      <c r="M513" s="81">
        <v>254.10164001890487</v>
      </c>
      <c r="N513" s="81">
        <v>264.74342923378208</v>
      </c>
      <c r="O513" s="81">
        <v>107.95413294676068</v>
      </c>
      <c r="P513" s="81">
        <v>49.605867261480888</v>
      </c>
      <c r="Q513" s="81">
        <v>7.0903655341344143</v>
      </c>
      <c r="R513" s="81">
        <v>0</v>
      </c>
      <c r="S513" s="81">
        <v>8.438676236991542</v>
      </c>
      <c r="T513" s="82"/>
      <c r="U513" s="81">
        <v>24548350</v>
      </c>
      <c r="V513" s="81">
        <v>2016</v>
      </c>
      <c r="W513" s="81">
        <v>439</v>
      </c>
      <c r="X513" s="81">
        <v>40604</v>
      </c>
      <c r="Y513" s="81">
        <v>46598</v>
      </c>
      <c r="Z513" s="81">
        <v>62122</v>
      </c>
      <c r="AA513" s="81">
        <v>9879</v>
      </c>
      <c r="AB513" s="81">
        <v>95532</v>
      </c>
      <c r="AC513" s="81">
        <v>0</v>
      </c>
      <c r="AD513" s="81">
        <v>8.438676236991542</v>
      </c>
      <c r="AE513" s="82"/>
      <c r="AF513" s="81">
        <v>199925528.12384656</v>
      </c>
      <c r="AG513" s="81">
        <v>4771036.7215112429</v>
      </c>
      <c r="AH513" s="81">
        <v>3274064.3085316829</v>
      </c>
      <c r="AI513" s="81">
        <v>267394140.18442771</v>
      </c>
      <c r="AJ513" s="81">
        <v>200416873.80266732</v>
      </c>
      <c r="AK513" s="81">
        <v>0</v>
      </c>
      <c r="AL513" s="81">
        <v>0</v>
      </c>
      <c r="AM513" s="81">
        <v>13115116.044787724</v>
      </c>
      <c r="AN513" s="81">
        <v>0</v>
      </c>
      <c r="AO513" s="81">
        <v>0</v>
      </c>
      <c r="AP513" s="82"/>
      <c r="AQ513" s="81">
        <v>692</v>
      </c>
      <c r="AR513" s="81">
        <v>59</v>
      </c>
      <c r="AS513" s="81">
        <v>0</v>
      </c>
      <c r="AT513" s="81">
        <v>0</v>
      </c>
      <c r="AU513" s="81">
        <v>0</v>
      </c>
      <c r="AV513" s="81">
        <v>1</v>
      </c>
      <c r="AW513" s="81" t="s">
        <v>564</v>
      </c>
      <c r="AX513" s="82"/>
      <c r="AY513" s="81">
        <v>2698.6869999999999</v>
      </c>
      <c r="AZ513" s="81">
        <v>6152</v>
      </c>
      <c r="BA513" s="81">
        <v>0</v>
      </c>
      <c r="BB513" s="81">
        <v>0</v>
      </c>
      <c r="BC513" s="81">
        <v>0</v>
      </c>
      <c r="BD513" s="81">
        <v>28.5</v>
      </c>
      <c r="BE513" s="81" t="s">
        <v>564</v>
      </c>
      <c r="BF513" s="82"/>
      <c r="BG513" s="81">
        <v>3.7160000000000002</v>
      </c>
      <c r="BH513" s="81">
        <v>0</v>
      </c>
      <c r="BI513" s="81">
        <v>264.642</v>
      </c>
      <c r="BJ513" s="81">
        <v>0</v>
      </c>
      <c r="BK513" s="81">
        <v>182.99799999999999</v>
      </c>
      <c r="BL513" s="81">
        <v>0</v>
      </c>
      <c r="BM513" s="82"/>
      <c r="BN513" s="81">
        <v>1</v>
      </c>
      <c r="BO513" s="81">
        <v>0</v>
      </c>
      <c r="BP513" s="81">
        <v>18</v>
      </c>
      <c r="BQ513" s="81">
        <v>0</v>
      </c>
      <c r="BR513" s="81">
        <v>11</v>
      </c>
      <c r="BS513" s="81">
        <v>0</v>
      </c>
      <c r="BT513"/>
      <c r="BU513" s="80">
        <v>427.93299999999999</v>
      </c>
      <c r="BV513" s="80">
        <v>13.353999999999999</v>
      </c>
      <c r="BW513" s="80">
        <v>0</v>
      </c>
      <c r="BX513" s="80">
        <v>0</v>
      </c>
      <c r="BY513" s="80">
        <v>0</v>
      </c>
      <c r="BZ513" s="80">
        <v>0</v>
      </c>
      <c r="CA513" s="80">
        <v>10.069000000000001</v>
      </c>
      <c r="CB513" s="80">
        <v>0</v>
      </c>
      <c r="CC513" s="80">
        <v>0</v>
      </c>
    </row>
    <row r="514" spans="1:81">
      <c r="A514" s="80" t="s">
        <v>2215</v>
      </c>
      <c r="B514" s="80">
        <v>97</v>
      </c>
      <c r="C514" s="80">
        <v>12</v>
      </c>
      <c r="D514" s="80">
        <v>6</v>
      </c>
      <c r="E514" s="80">
        <v>2015</v>
      </c>
      <c r="F514" s="80" t="s">
        <v>91</v>
      </c>
      <c r="G514" s="80" t="s">
        <v>1658</v>
      </c>
      <c r="H514" s="80" t="s">
        <v>1659</v>
      </c>
      <c r="I514" s="177"/>
      <c r="J514" s="81">
        <v>601.34296917368249</v>
      </c>
      <c r="K514" s="81">
        <v>6.5198278402429937</v>
      </c>
      <c r="L514" s="81">
        <v>21.188392617283302</v>
      </c>
      <c r="M514" s="81">
        <v>245.86184588562111</v>
      </c>
      <c r="N514" s="81">
        <v>247.15752649106136</v>
      </c>
      <c r="O514" s="81">
        <v>106.97386090315972</v>
      </c>
      <c r="P514" s="81">
        <v>50.514274177420504</v>
      </c>
      <c r="Q514" s="81">
        <v>6.9695249484440884</v>
      </c>
      <c r="R514" s="81">
        <v>0</v>
      </c>
      <c r="S514" s="81">
        <v>8.4922779196398004</v>
      </c>
      <c r="T514" s="82"/>
      <c r="U514" s="81">
        <v>23997813</v>
      </c>
      <c r="V514" s="81">
        <v>2016</v>
      </c>
      <c r="W514" s="81">
        <v>439</v>
      </c>
      <c r="X514" s="81">
        <v>40604</v>
      </c>
      <c r="Y514" s="81">
        <v>47265</v>
      </c>
      <c r="Z514" s="81">
        <v>62151</v>
      </c>
      <c r="AA514" s="81">
        <v>10052</v>
      </c>
      <c r="AB514" s="81">
        <v>95923</v>
      </c>
      <c r="AC514" s="81">
        <v>0</v>
      </c>
      <c r="AD514" s="81">
        <v>8.4922779196398004</v>
      </c>
      <c r="AE514" s="82"/>
      <c r="AF514" s="81">
        <v>185198335.90035883</v>
      </c>
      <c r="AG514" s="81">
        <v>4343638.8417709284</v>
      </c>
      <c r="AH514" s="81">
        <v>2739698.6687451606</v>
      </c>
      <c r="AI514" s="81">
        <v>258244735.59204531</v>
      </c>
      <c r="AJ514" s="81">
        <v>195088873.46205801</v>
      </c>
      <c r="AK514" s="81">
        <v>0</v>
      </c>
      <c r="AL514" s="81">
        <v>0</v>
      </c>
      <c r="AM514" s="81">
        <v>13145844.768148871</v>
      </c>
      <c r="AN514" s="81">
        <v>0</v>
      </c>
      <c r="AO514" s="81">
        <v>0</v>
      </c>
      <c r="AP514" s="82"/>
      <c r="AQ514" s="81">
        <v>755</v>
      </c>
      <c r="AR514" s="81">
        <v>94</v>
      </c>
      <c r="AS514" s="81">
        <v>0</v>
      </c>
      <c r="AT514" s="81">
        <v>0</v>
      </c>
      <c r="AU514" s="81">
        <v>0</v>
      </c>
      <c r="AV514" s="81">
        <v>1</v>
      </c>
      <c r="AW514" s="81" t="s">
        <v>564</v>
      </c>
      <c r="AX514" s="82"/>
      <c r="AY514" s="81">
        <v>3032.0520000000001</v>
      </c>
      <c r="AZ514" s="81">
        <v>14168</v>
      </c>
      <c r="BA514" s="81">
        <v>0</v>
      </c>
      <c r="BB514" s="81">
        <v>0</v>
      </c>
      <c r="BC514" s="81">
        <v>0</v>
      </c>
      <c r="BD514" s="81">
        <v>28.5</v>
      </c>
      <c r="BE514" s="81" t="s">
        <v>564</v>
      </c>
      <c r="BF514" s="82"/>
      <c r="BG514" s="81">
        <v>4.415</v>
      </c>
      <c r="BH514" s="81">
        <v>0</v>
      </c>
      <c r="BI514" s="81">
        <v>271.46499999999997</v>
      </c>
      <c r="BJ514" s="81">
        <v>0</v>
      </c>
      <c r="BK514" s="81">
        <v>184.75699999999998</v>
      </c>
      <c r="BL514" s="81">
        <v>0</v>
      </c>
      <c r="BM514" s="82"/>
      <c r="BN514" s="81">
        <v>1</v>
      </c>
      <c r="BO514" s="81">
        <v>0</v>
      </c>
      <c r="BP514" s="81">
        <v>18</v>
      </c>
      <c r="BQ514" s="81">
        <v>0</v>
      </c>
      <c r="BR514" s="81">
        <v>11</v>
      </c>
      <c r="BS514" s="81">
        <v>0</v>
      </c>
      <c r="BT514"/>
      <c r="BU514" s="80">
        <v>425.90800000000002</v>
      </c>
      <c r="BV514" s="80">
        <v>13.68</v>
      </c>
      <c r="BW514" s="80">
        <v>0</v>
      </c>
      <c r="BX514" s="80">
        <v>0</v>
      </c>
      <c r="BY514" s="80">
        <v>0</v>
      </c>
      <c r="BZ514" s="80">
        <v>1.542</v>
      </c>
      <c r="CA514" s="80">
        <v>15.3</v>
      </c>
      <c r="CB514" s="80">
        <v>4.2069999999999999</v>
      </c>
      <c r="CC514" s="80">
        <v>0</v>
      </c>
    </row>
    <row r="515" spans="1:81">
      <c r="A515" s="80" t="s">
        <v>2216</v>
      </c>
      <c r="B515" s="80">
        <v>98</v>
      </c>
      <c r="C515" s="80">
        <v>13</v>
      </c>
      <c r="D515" s="80">
        <v>6</v>
      </c>
      <c r="E515" s="80">
        <v>2016</v>
      </c>
      <c r="F515" s="80" t="s">
        <v>92</v>
      </c>
      <c r="G515" s="80" t="s">
        <v>1658</v>
      </c>
      <c r="H515" s="80" t="s">
        <v>1659</v>
      </c>
      <c r="I515" s="177"/>
      <c r="J515" s="81">
        <v>646.41321897535579</v>
      </c>
      <c r="K515" s="81">
        <v>6.1500105441780493</v>
      </c>
      <c r="L515" s="81">
        <v>22.784899309676241</v>
      </c>
      <c r="M515" s="81">
        <v>210.79801933767379</v>
      </c>
      <c r="N515" s="81">
        <v>254.72495640077199</v>
      </c>
      <c r="O515" s="81">
        <v>108.31028165292325</v>
      </c>
      <c r="P515" s="81">
        <v>52.216684625350538</v>
      </c>
      <c r="Q515" s="81">
        <v>6.8109051816457429</v>
      </c>
      <c r="R515" s="81">
        <v>0</v>
      </c>
      <c r="S515" s="81">
        <v>8.1883185089000001</v>
      </c>
      <c r="T515" s="82"/>
      <c r="U515" s="81">
        <v>24554720</v>
      </c>
      <c r="V515" s="81">
        <v>2016</v>
      </c>
      <c r="W515" s="81">
        <v>439</v>
      </c>
      <c r="X515" s="81">
        <v>40604</v>
      </c>
      <c r="Y515" s="81">
        <v>47901</v>
      </c>
      <c r="Z515" s="81">
        <v>63701</v>
      </c>
      <c r="AA515" s="81">
        <v>10747</v>
      </c>
      <c r="AB515" s="81">
        <v>96428</v>
      </c>
      <c r="AC515" s="81">
        <v>0</v>
      </c>
      <c r="AD515" s="81">
        <v>8.1883185089000001</v>
      </c>
      <c r="AE515" s="82"/>
      <c r="AF515" s="81">
        <v>202564061.8381421</v>
      </c>
      <c r="AG515" s="81">
        <v>4140376.1370207272</v>
      </c>
      <c r="AH515" s="81">
        <v>2322029.6220652438</v>
      </c>
      <c r="AI515" s="81">
        <v>257779734.3206526</v>
      </c>
      <c r="AJ515" s="81">
        <v>205792046.33742851</v>
      </c>
      <c r="AK515" s="81">
        <v>0</v>
      </c>
      <c r="AL515" s="81">
        <v>0</v>
      </c>
      <c r="AM515" s="81">
        <v>13225319.699207289</v>
      </c>
      <c r="AN515" s="81">
        <v>0</v>
      </c>
      <c r="AO515" s="81">
        <v>0</v>
      </c>
      <c r="AP515" s="82"/>
      <c r="AQ515" s="81">
        <v>782</v>
      </c>
      <c r="AR515" s="81">
        <v>102</v>
      </c>
      <c r="AS515" s="81">
        <v>0</v>
      </c>
      <c r="AT515" s="81">
        <v>0</v>
      </c>
      <c r="AU515" s="81">
        <v>0</v>
      </c>
      <c r="AV515" s="81">
        <v>1</v>
      </c>
      <c r="AW515" s="81" t="s">
        <v>564</v>
      </c>
      <c r="AX515" s="82"/>
      <c r="AY515" s="81">
        <v>3166.8519999999999</v>
      </c>
      <c r="AZ515" s="81">
        <v>18242.900000000001</v>
      </c>
      <c r="BA515" s="81">
        <v>0</v>
      </c>
      <c r="BB515" s="81">
        <v>0</v>
      </c>
      <c r="BC515" s="81">
        <v>0</v>
      </c>
      <c r="BD515" s="81">
        <v>28.5</v>
      </c>
      <c r="BE515" s="81" t="s">
        <v>564</v>
      </c>
      <c r="BF515" s="82"/>
      <c r="BG515" s="81">
        <v>5.282</v>
      </c>
      <c r="BH515" s="81">
        <v>0</v>
      </c>
      <c r="BI515" s="81">
        <v>239.78</v>
      </c>
      <c r="BJ515" s="81">
        <v>0</v>
      </c>
      <c r="BK515" s="81">
        <v>178.31700000000001</v>
      </c>
      <c r="BL515" s="81">
        <v>0</v>
      </c>
      <c r="BM515" s="82"/>
      <c r="BN515" s="81">
        <v>1</v>
      </c>
      <c r="BO515" s="81">
        <v>0</v>
      </c>
      <c r="BP515" s="81">
        <v>19</v>
      </c>
      <c r="BQ515" s="81">
        <v>0</v>
      </c>
      <c r="BR515" s="81">
        <v>12</v>
      </c>
      <c r="BS515" s="81">
        <v>0</v>
      </c>
      <c r="BT515"/>
      <c r="BU515" s="80">
        <v>410.59899999999999</v>
      </c>
      <c r="BV515" s="80">
        <v>12.78</v>
      </c>
      <c r="BW515" s="80">
        <v>0</v>
      </c>
      <c r="BX515" s="80">
        <v>0</v>
      </c>
      <c r="BY515" s="80">
        <v>0</v>
      </c>
      <c r="BZ515" s="80">
        <v>0</v>
      </c>
      <c r="CA515" s="80">
        <v>0</v>
      </c>
      <c r="CB515" s="80">
        <v>0</v>
      </c>
      <c r="CC515" s="80">
        <v>0</v>
      </c>
    </row>
    <row r="516" spans="1:81">
      <c r="A516" s="80" t="s">
        <v>2217</v>
      </c>
      <c r="B516" s="80">
        <v>99</v>
      </c>
      <c r="C516" s="80">
        <v>14</v>
      </c>
      <c r="D516" s="80">
        <v>6</v>
      </c>
      <c r="E516" s="80">
        <v>2017</v>
      </c>
      <c r="F516" s="80" t="s">
        <v>71</v>
      </c>
      <c r="G516" s="80" t="s">
        <v>1658</v>
      </c>
      <c r="H516" s="80" t="s">
        <v>1659</v>
      </c>
      <c r="I516" s="177"/>
      <c r="J516" s="81">
        <v>686.05806281550565</v>
      </c>
      <c r="K516" s="81">
        <v>6.2843899472729499</v>
      </c>
      <c r="L516" s="81">
        <v>20.568157710253729</v>
      </c>
      <c r="M516" s="81">
        <v>211.36505978823152</v>
      </c>
      <c r="N516" s="81">
        <v>252.96811833083788</v>
      </c>
      <c r="O516" s="81">
        <v>109.42973204004805</v>
      </c>
      <c r="P516" s="81">
        <v>53.638454124764294</v>
      </c>
      <c r="Q516" s="81">
        <v>6.6143041051890137</v>
      </c>
      <c r="R516" s="81">
        <v>0</v>
      </c>
      <c r="S516" s="81">
        <v>7.1018991645600007</v>
      </c>
      <c r="T516" s="82"/>
      <c r="U516" s="81">
        <v>25643215</v>
      </c>
      <c r="V516" s="81">
        <v>2016</v>
      </c>
      <c r="W516" s="81">
        <v>439</v>
      </c>
      <c r="X516" s="81">
        <v>40604</v>
      </c>
      <c r="Y516" s="81">
        <v>48613</v>
      </c>
      <c r="Z516" s="81">
        <v>65427</v>
      </c>
      <c r="AA516" s="81">
        <v>11110</v>
      </c>
      <c r="AB516" s="81">
        <v>96841</v>
      </c>
      <c r="AC516" s="81">
        <v>0</v>
      </c>
      <c r="AD516" s="81">
        <v>7.1018991645600007</v>
      </c>
      <c r="AE516" s="82"/>
      <c r="AF516" s="81">
        <v>207870911.32478061</v>
      </c>
      <c r="AG516" s="81">
        <v>4152406.1993142618</v>
      </c>
      <c r="AH516" s="81">
        <v>2836604.861457211</v>
      </c>
      <c r="AI516" s="81">
        <v>251402101.4305543</v>
      </c>
      <c r="AJ516" s="81">
        <v>183024115.23468801</v>
      </c>
      <c r="AK516" s="81">
        <v>0</v>
      </c>
      <c r="AL516" s="81">
        <v>0</v>
      </c>
      <c r="AM516" s="81">
        <v>13302746.236750729</v>
      </c>
      <c r="AN516" s="81">
        <v>0</v>
      </c>
      <c r="AO516" s="81">
        <v>0</v>
      </c>
      <c r="AP516" s="82"/>
      <c r="AQ516" s="81">
        <v>807</v>
      </c>
      <c r="AR516" s="81">
        <v>115</v>
      </c>
      <c r="AS516" s="81">
        <v>0</v>
      </c>
      <c r="AT516" s="81">
        <v>0</v>
      </c>
      <c r="AU516" s="81">
        <v>0</v>
      </c>
      <c r="AV516" s="81">
        <v>1</v>
      </c>
      <c r="AW516" s="81" t="s">
        <v>564</v>
      </c>
      <c r="AX516" s="82"/>
      <c r="AY516" s="81">
        <v>3313.8119999999999</v>
      </c>
      <c r="AZ516" s="81">
        <v>49635.199999999997</v>
      </c>
      <c r="BA516" s="81">
        <v>0</v>
      </c>
      <c r="BB516" s="81">
        <v>0</v>
      </c>
      <c r="BC516" s="81">
        <v>0</v>
      </c>
      <c r="BD516" s="81">
        <v>28.5</v>
      </c>
      <c r="BE516" s="81" t="s">
        <v>564</v>
      </c>
      <c r="BF516" s="82"/>
      <c r="BG516" s="81">
        <v>5.0060000000000002</v>
      </c>
      <c r="BH516" s="81">
        <v>0</v>
      </c>
      <c r="BI516" s="81">
        <v>220.40899999999999</v>
      </c>
      <c r="BJ516" s="81">
        <v>0</v>
      </c>
      <c r="BK516" s="81">
        <v>178.05599999999998</v>
      </c>
      <c r="BL516" s="81">
        <v>0</v>
      </c>
      <c r="BM516" s="82"/>
      <c r="BN516" s="81">
        <v>1</v>
      </c>
      <c r="BO516" s="81">
        <v>0</v>
      </c>
      <c r="BP516" s="81">
        <v>18</v>
      </c>
      <c r="BQ516" s="81">
        <v>0</v>
      </c>
      <c r="BR516" s="81">
        <v>13</v>
      </c>
      <c r="BS516" s="81">
        <v>0</v>
      </c>
      <c r="BT516"/>
      <c r="BU516" s="80">
        <v>389.92</v>
      </c>
      <c r="BV516" s="80">
        <v>13.551</v>
      </c>
      <c r="BW516" s="80">
        <v>0</v>
      </c>
      <c r="BX516" s="80">
        <v>0</v>
      </c>
      <c r="BY516" s="80">
        <v>0</v>
      </c>
      <c r="BZ516" s="80">
        <v>0</v>
      </c>
      <c r="CA516" s="80">
        <v>0</v>
      </c>
      <c r="CB516" s="80">
        <v>0</v>
      </c>
      <c r="CC516" s="80">
        <v>0</v>
      </c>
    </row>
    <row r="517" spans="1:81">
      <c r="A517" s="80" t="s">
        <v>2218</v>
      </c>
      <c r="B517" s="80">
        <v>100</v>
      </c>
      <c r="C517" s="80">
        <v>15</v>
      </c>
      <c r="D517" s="80">
        <v>6</v>
      </c>
      <c r="E517" s="80">
        <v>2018</v>
      </c>
      <c r="F517" s="80" t="s">
        <v>93</v>
      </c>
      <c r="G517" s="80" t="s">
        <v>1658</v>
      </c>
      <c r="H517" s="80" t="s">
        <v>1659</v>
      </c>
      <c r="I517" s="177"/>
      <c r="J517" s="81">
        <v>649.00137787872563</v>
      </c>
      <c r="K517" s="81">
        <v>5.8490648880348024</v>
      </c>
      <c r="L517" s="81">
        <v>18.868635447974572</v>
      </c>
      <c r="M517" s="81">
        <v>212.40752840719207</v>
      </c>
      <c r="N517" s="81">
        <v>235.69660962860959</v>
      </c>
      <c r="O517" s="81">
        <v>110.8053754046323</v>
      </c>
      <c r="P517" s="81">
        <v>54.548049541806833</v>
      </c>
      <c r="Q517" s="81">
        <v>6.1516839171401116</v>
      </c>
      <c r="R517" s="81">
        <v>0</v>
      </c>
      <c r="S517" s="81">
        <v>6.51053624606112</v>
      </c>
      <c r="T517" s="82"/>
      <c r="U517" s="81">
        <v>25346872</v>
      </c>
      <c r="V517" s="81">
        <v>2016</v>
      </c>
      <c r="W517" s="81">
        <v>439</v>
      </c>
      <c r="X517" s="81">
        <v>40604</v>
      </c>
      <c r="Y517" s="81">
        <v>49196</v>
      </c>
      <c r="Z517" s="81">
        <v>67518</v>
      </c>
      <c r="AA517" s="81">
        <v>11412</v>
      </c>
      <c r="AB517" s="81">
        <v>97061</v>
      </c>
      <c r="AC517" s="81">
        <v>0</v>
      </c>
      <c r="AD517" s="81">
        <v>6.51053624606112</v>
      </c>
      <c r="AE517" s="82"/>
      <c r="AF517" s="81">
        <v>206254433.81724569</v>
      </c>
      <c r="AG517" s="81">
        <v>3756934.2640078859</v>
      </c>
      <c r="AH517" s="81">
        <v>2673500.4309521369</v>
      </c>
      <c r="AI517" s="81">
        <v>256984300.19180581</v>
      </c>
      <c r="AJ517" s="81">
        <v>179510169.17663729</v>
      </c>
      <c r="AK517" s="81">
        <v>0</v>
      </c>
      <c r="AL517" s="81">
        <v>0</v>
      </c>
      <c r="AM517" s="81">
        <v>13360554.456783351</v>
      </c>
      <c r="AN517" s="81">
        <v>0</v>
      </c>
      <c r="AO517" s="81">
        <v>0</v>
      </c>
      <c r="AP517" s="82"/>
      <c r="AQ517" s="81">
        <v>840</v>
      </c>
      <c r="AR517" s="81">
        <v>119</v>
      </c>
      <c r="AS517" s="81">
        <v>0</v>
      </c>
      <c r="AT517" s="81">
        <v>0</v>
      </c>
      <c r="AU517" s="81">
        <v>0</v>
      </c>
      <c r="AV517" s="81">
        <v>1</v>
      </c>
      <c r="AW517" s="81" t="s">
        <v>564</v>
      </c>
      <c r="AX517" s="82"/>
      <c r="AY517" s="81">
        <v>3478.9719999999988</v>
      </c>
      <c r="AZ517" s="81">
        <v>54024</v>
      </c>
      <c r="BA517" s="81">
        <v>0</v>
      </c>
      <c r="BB517" s="81">
        <v>0</v>
      </c>
      <c r="BC517" s="81">
        <v>0</v>
      </c>
      <c r="BD517" s="81">
        <v>28.5</v>
      </c>
      <c r="BE517" s="81" t="s">
        <v>564</v>
      </c>
      <c r="BF517" s="82"/>
      <c r="BG517" s="81">
        <v>4.4960000000000004</v>
      </c>
      <c r="BH517" s="81">
        <v>0</v>
      </c>
      <c r="BI517" s="81">
        <v>224.26</v>
      </c>
      <c r="BJ517" s="81">
        <v>0</v>
      </c>
      <c r="BK517" s="81">
        <v>167.351</v>
      </c>
      <c r="BL517" s="81">
        <v>0</v>
      </c>
      <c r="BM517" s="82"/>
      <c r="BN517" s="81">
        <v>1</v>
      </c>
      <c r="BO517" s="81">
        <v>0</v>
      </c>
      <c r="BP517" s="81">
        <v>18</v>
      </c>
      <c r="BQ517" s="81">
        <v>0</v>
      </c>
      <c r="BR517" s="81">
        <v>11</v>
      </c>
      <c r="BS517" s="81">
        <v>0</v>
      </c>
      <c r="BT517"/>
      <c r="BU517" s="80">
        <v>382.76400000000001</v>
      </c>
      <c r="BV517" s="80">
        <v>13.343</v>
      </c>
      <c r="BW517" s="80">
        <v>0</v>
      </c>
      <c r="BX517" s="80">
        <v>0</v>
      </c>
      <c r="BY517" s="80">
        <v>0</v>
      </c>
      <c r="BZ517" s="80">
        <v>0</v>
      </c>
      <c r="CA517" s="80">
        <v>0</v>
      </c>
      <c r="CB517" s="80">
        <v>0</v>
      </c>
      <c r="CC517" s="80">
        <v>0</v>
      </c>
    </row>
    <row r="518" spans="1:81">
      <c r="A518" s="80" t="s">
        <v>2219</v>
      </c>
      <c r="B518" s="80">
        <v>101</v>
      </c>
      <c r="C518" s="80">
        <v>16</v>
      </c>
      <c r="D518" s="80">
        <v>6</v>
      </c>
      <c r="E518" s="80">
        <v>2019</v>
      </c>
      <c r="F518" s="80" t="s">
        <v>73</v>
      </c>
      <c r="G518" s="80" t="s">
        <v>1658</v>
      </c>
      <c r="H518" s="80" t="s">
        <v>1659</v>
      </c>
      <c r="I518" s="177"/>
      <c r="J518" s="81">
        <v>593.17787075725903</v>
      </c>
      <c r="K518" s="81">
        <v>5.4275015189411224</v>
      </c>
      <c r="L518" s="81">
        <v>18.953173372968493</v>
      </c>
      <c r="M518" s="81">
        <v>190.54884021128387</v>
      </c>
      <c r="N518" s="81">
        <v>242.90471164708671</v>
      </c>
      <c r="O518" s="81">
        <v>110.8648614994361</v>
      </c>
      <c r="P518" s="81">
        <v>52.922251979274868</v>
      </c>
      <c r="Q518" s="81">
        <v>6.0198158743530668</v>
      </c>
      <c r="R518" s="81">
        <v>0</v>
      </c>
      <c r="S518" s="81">
        <v>8.3373981626599996</v>
      </c>
      <c r="T518" s="82"/>
      <c r="U518" s="81">
        <v>24370178</v>
      </c>
      <c r="V518" s="81">
        <v>2016</v>
      </c>
      <c r="W518" s="81">
        <v>439</v>
      </c>
      <c r="X518" s="81">
        <v>40604</v>
      </c>
      <c r="Y518" s="81">
        <v>50082</v>
      </c>
      <c r="Z518" s="81">
        <v>69409</v>
      </c>
      <c r="AA518" s="81">
        <v>10989</v>
      </c>
      <c r="AB518" s="81">
        <v>97552</v>
      </c>
      <c r="AC518" s="81">
        <v>0</v>
      </c>
      <c r="AD518" s="81">
        <v>8.3373981626599996</v>
      </c>
      <c r="AE518" s="82"/>
      <c r="AF518" s="81">
        <v>194591730.9917936</v>
      </c>
      <c r="AG518" s="81">
        <v>3755821.7303348011</v>
      </c>
      <c r="AH518" s="81">
        <v>2886581.8850986408</v>
      </c>
      <c r="AI518" s="81">
        <v>251823280.57707071</v>
      </c>
      <c r="AJ518" s="81">
        <v>185857441.37313724</v>
      </c>
      <c r="AK518" s="81">
        <v>0</v>
      </c>
      <c r="AL518" s="81">
        <v>0</v>
      </c>
      <c r="AM518" s="81">
        <v>13285848.02893718</v>
      </c>
      <c r="AN518" s="81">
        <v>0</v>
      </c>
      <c r="AO518" s="81">
        <v>0</v>
      </c>
      <c r="AP518" s="82"/>
      <c r="AQ518" s="81">
        <v>895</v>
      </c>
      <c r="AR518" s="81">
        <v>196</v>
      </c>
      <c r="AS518" s="81">
        <v>0</v>
      </c>
      <c r="AT518" s="81">
        <v>0</v>
      </c>
      <c r="AU518" s="81">
        <v>0</v>
      </c>
      <c r="AV518" s="81">
        <v>1</v>
      </c>
      <c r="AW518" s="81" t="s">
        <v>564</v>
      </c>
      <c r="AX518" s="82"/>
      <c r="AY518" s="81">
        <v>3790.672</v>
      </c>
      <c r="AZ518" s="81">
        <v>60115.9</v>
      </c>
      <c r="BA518" s="81">
        <v>0</v>
      </c>
      <c r="BB518" s="81">
        <v>0</v>
      </c>
      <c r="BC518" s="81">
        <v>0</v>
      </c>
      <c r="BD518" s="81">
        <v>28.5</v>
      </c>
      <c r="BE518" s="81" t="s">
        <v>564</v>
      </c>
      <c r="BF518" s="82"/>
      <c r="BG518" s="81">
        <v>4.1559999999999997</v>
      </c>
      <c r="BH518" s="81">
        <v>0</v>
      </c>
      <c r="BI518" s="81">
        <v>216.80699999999999</v>
      </c>
      <c r="BJ518" s="81">
        <v>0</v>
      </c>
      <c r="BK518" s="81">
        <v>168.64099999999999</v>
      </c>
      <c r="BL518" s="81">
        <v>0</v>
      </c>
      <c r="BM518" s="82"/>
      <c r="BN518" s="81">
        <v>1</v>
      </c>
      <c r="BO518" s="81">
        <v>0</v>
      </c>
      <c r="BP518" s="81">
        <v>17</v>
      </c>
      <c r="BQ518" s="81">
        <v>0</v>
      </c>
      <c r="BR518" s="81">
        <v>10</v>
      </c>
      <c r="BS518" s="81">
        <v>0</v>
      </c>
      <c r="BT518"/>
      <c r="BU518" s="80">
        <v>375.755</v>
      </c>
      <c r="BV518" s="80">
        <v>13.849</v>
      </c>
      <c r="BW518" s="80">
        <v>0</v>
      </c>
      <c r="BX518" s="80">
        <v>0</v>
      </c>
      <c r="BY518" s="80">
        <v>0</v>
      </c>
      <c r="BZ518" s="80">
        <v>0</v>
      </c>
      <c r="CA518" s="80">
        <v>0</v>
      </c>
      <c r="CB518" s="80">
        <v>0</v>
      </c>
      <c r="CC518" s="80">
        <v>0</v>
      </c>
    </row>
    <row r="519" spans="1:81">
      <c r="A519" s="80" t="s">
        <v>2220</v>
      </c>
      <c r="B519" s="80">
        <v>102</v>
      </c>
      <c r="C519" s="80">
        <v>17</v>
      </c>
      <c r="D519" s="80">
        <v>6</v>
      </c>
      <c r="E519" s="80">
        <v>2020</v>
      </c>
      <c r="F519" s="80" t="s">
        <v>218</v>
      </c>
      <c r="G519" s="80" t="s">
        <v>1658</v>
      </c>
      <c r="H519" s="80" t="s">
        <v>1659</v>
      </c>
      <c r="I519" s="177"/>
      <c r="J519" s="81">
        <v>499.6821261888104</v>
      </c>
      <c r="K519" s="81">
        <v>6.9575908609957562</v>
      </c>
      <c r="L519" s="81">
        <v>35.809216948153868</v>
      </c>
      <c r="M519" s="81">
        <v>198.47029542084738</v>
      </c>
      <c r="N519" s="81">
        <v>225.87215290740508</v>
      </c>
      <c r="O519" s="81">
        <v>95.109724828027652</v>
      </c>
      <c r="P519" s="81">
        <v>52.871886133128221</v>
      </c>
      <c r="Q519" s="81">
        <v>5.7749708991943809</v>
      </c>
      <c r="R519" s="81">
        <v>0</v>
      </c>
      <c r="S519" s="81">
        <v>8.731689191400001</v>
      </c>
      <c r="T519" s="82"/>
      <c r="U519" s="81">
        <v>23271419</v>
      </c>
      <c r="V519" s="81">
        <v>2391</v>
      </c>
      <c r="W519" s="81">
        <v>737</v>
      </c>
      <c r="X519" s="81">
        <v>44473</v>
      </c>
      <c r="Y519" s="81">
        <v>50810</v>
      </c>
      <c r="Z519" s="81">
        <v>67963</v>
      </c>
      <c r="AA519" s="81">
        <v>11928</v>
      </c>
      <c r="AB519" s="81">
        <v>97942</v>
      </c>
      <c r="AC519" s="81">
        <v>0</v>
      </c>
      <c r="AD519" s="81">
        <v>8.731689191400001</v>
      </c>
      <c r="AE519" s="82"/>
      <c r="AF519" s="81">
        <v>181701085.41442439</v>
      </c>
      <c r="AG519" s="81">
        <v>4457732.6109372359</v>
      </c>
      <c r="AH519" s="81">
        <v>5251360.3629417066</v>
      </c>
      <c r="AI519" s="81">
        <v>255349808.37909496</v>
      </c>
      <c r="AJ519" s="81">
        <v>192499742.76119715</v>
      </c>
      <c r="AK519" s="81"/>
      <c r="AL519" s="81"/>
      <c r="AM519" s="81">
        <v>12782519.158315768</v>
      </c>
      <c r="AN519" s="81"/>
      <c r="AO519" s="81"/>
      <c r="AP519" s="82"/>
      <c r="AQ519" s="81">
        <v>951</v>
      </c>
      <c r="AR519" s="81">
        <v>241</v>
      </c>
      <c r="AS519" s="81">
        <v>0</v>
      </c>
      <c r="AT519" s="81">
        <v>0</v>
      </c>
      <c r="AU519" s="81">
        <v>0</v>
      </c>
      <c r="AV519" s="81">
        <v>1</v>
      </c>
      <c r="AW519" s="81">
        <v>0</v>
      </c>
      <c r="AX519" s="82"/>
      <c r="AY519" s="81">
        <v>4153.622000000003</v>
      </c>
      <c r="AZ519" s="81">
        <v>66197.400000000023</v>
      </c>
      <c r="BA519" s="81">
        <v>0</v>
      </c>
      <c r="BB519" s="81">
        <v>0</v>
      </c>
      <c r="BC519" s="81">
        <v>0</v>
      </c>
      <c r="BD519" s="81">
        <v>28.5</v>
      </c>
      <c r="BE519" s="81">
        <v>0</v>
      </c>
      <c r="BF519" s="82"/>
      <c r="BG519" s="81">
        <v>4.4589999999999996</v>
      </c>
      <c r="BH519" s="81">
        <v>0</v>
      </c>
      <c r="BI519" s="81">
        <v>194.81800000000001</v>
      </c>
      <c r="BJ519" s="81">
        <v>0</v>
      </c>
      <c r="BK519" s="81">
        <v>141.49</v>
      </c>
      <c r="BL519" s="81">
        <v>0</v>
      </c>
      <c r="BM519" s="82"/>
      <c r="BN519" s="81">
        <v>1</v>
      </c>
      <c r="BO519" s="81">
        <v>0</v>
      </c>
      <c r="BP519" s="81">
        <v>17</v>
      </c>
      <c r="BQ519" s="81">
        <v>0</v>
      </c>
      <c r="BR519" s="81">
        <v>9</v>
      </c>
      <c r="BS519" s="81">
        <v>0</v>
      </c>
      <c r="BT519"/>
      <c r="BU519" s="80">
        <v>340.767</v>
      </c>
      <c r="BV519" s="80">
        <v>0</v>
      </c>
      <c r="BW519" s="80">
        <v>0</v>
      </c>
      <c r="BX519" s="80">
        <v>0</v>
      </c>
      <c r="BY519" s="80">
        <v>0</v>
      </c>
      <c r="BZ519" s="80">
        <v>0</v>
      </c>
      <c r="CA519" s="80">
        <v>0</v>
      </c>
      <c r="CB519" s="80">
        <v>0</v>
      </c>
      <c r="CC519" s="80">
        <v>0</v>
      </c>
    </row>
    <row r="520" spans="1:81">
      <c r="A520" s="80" t="s">
        <v>1661</v>
      </c>
      <c r="B520" s="80">
        <v>102</v>
      </c>
      <c r="C520" s="80">
        <v>18</v>
      </c>
      <c r="D520" s="80">
        <v>6</v>
      </c>
      <c r="E520" s="80">
        <v>2021</v>
      </c>
      <c r="F520" s="80" t="s">
        <v>75</v>
      </c>
      <c r="G520" s="174" t="s">
        <v>1658</v>
      </c>
      <c r="H520" s="80" t="s">
        <v>1659</v>
      </c>
      <c r="I520" s="177"/>
      <c r="J520" s="81">
        <v>509.41466318254561</v>
      </c>
      <c r="K520" s="81">
        <v>6.702091307619594</v>
      </c>
      <c r="L520" s="81">
        <v>32.679095471365244</v>
      </c>
      <c r="M520" s="81">
        <v>200.46130868807705</v>
      </c>
      <c r="N520" s="81">
        <v>215.19534914559739</v>
      </c>
      <c r="O520" s="81">
        <v>93.310968137449905</v>
      </c>
      <c r="P520" s="81">
        <v>55.620737124459396</v>
      </c>
      <c r="Q520" s="81">
        <v>5.8307896373119954</v>
      </c>
      <c r="R520" s="81">
        <v>0</v>
      </c>
      <c r="S520" s="81">
        <v>12.566098415200001</v>
      </c>
      <c r="T520" s="82"/>
      <c r="U520" s="81">
        <v>24363626</v>
      </c>
      <c r="V520" s="81">
        <v>2391</v>
      </c>
      <c r="W520" s="81">
        <v>737</v>
      </c>
      <c r="X520" s="81">
        <v>44473</v>
      </c>
      <c r="Y520" s="81">
        <v>50961</v>
      </c>
      <c r="Z520" s="81">
        <v>68657</v>
      </c>
      <c r="AA520" s="81">
        <v>12237</v>
      </c>
      <c r="AB520" s="81">
        <v>97716</v>
      </c>
      <c r="AC520" s="81">
        <v>0</v>
      </c>
      <c r="AD520" s="81">
        <v>12.566098415200001</v>
      </c>
      <c r="AE520" s="82"/>
      <c r="AF520" s="81">
        <v>186614888.18898439</v>
      </c>
      <c r="AG520" s="81">
        <v>4534710.655983706</v>
      </c>
      <c r="AH520" s="81">
        <v>4708150.1755451849</v>
      </c>
      <c r="AI520" s="81">
        <v>278624364.95447975</v>
      </c>
      <c r="AJ520" s="81">
        <v>188153041.89135966</v>
      </c>
      <c r="AK520" s="81">
        <v>0</v>
      </c>
      <c r="AL520" s="81">
        <v>0</v>
      </c>
      <c r="AM520" s="81">
        <v>12826582.06102727</v>
      </c>
      <c r="AN520" s="81">
        <v>0</v>
      </c>
      <c r="AO520" s="81">
        <v>0</v>
      </c>
      <c r="AP520" s="82"/>
      <c r="AQ520" s="81">
        <v>1011</v>
      </c>
      <c r="AR520" s="81">
        <v>245</v>
      </c>
      <c r="AS520" s="81">
        <v>0</v>
      </c>
      <c r="AT520" s="81">
        <v>0</v>
      </c>
      <c r="AU520" s="81">
        <v>0</v>
      </c>
      <c r="AV520" s="81">
        <v>1</v>
      </c>
      <c r="AW520" s="81"/>
      <c r="AX520" s="82"/>
      <c r="AY520" s="81">
        <v>4573.341000000004</v>
      </c>
      <c r="AZ520" s="81">
        <v>69595.900000000023</v>
      </c>
      <c r="BA520" s="81">
        <v>0</v>
      </c>
      <c r="BB520" s="81">
        <v>0</v>
      </c>
      <c r="BC520" s="81">
        <v>0</v>
      </c>
      <c r="BD520" s="81">
        <v>28.5</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1657</v>
      </c>
      <c r="B521" s="80">
        <v>102</v>
      </c>
      <c r="C521" s="80">
        <v>19</v>
      </c>
      <c r="D521" s="80">
        <v>6</v>
      </c>
      <c r="E521" s="80">
        <v>2022</v>
      </c>
      <c r="F521" s="80" t="s">
        <v>568</v>
      </c>
      <c r="G521" s="174" t="s">
        <v>1658</v>
      </c>
      <c r="H521" s="80" t="s">
        <v>1659</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1077</v>
      </c>
      <c r="AR521" s="81">
        <v>249</v>
      </c>
      <c r="AS521" s="81">
        <v>0</v>
      </c>
      <c r="AT521" s="81">
        <v>0</v>
      </c>
      <c r="AU521" s="81">
        <v>0</v>
      </c>
      <c r="AV521" s="81">
        <v>1</v>
      </c>
      <c r="AW521" s="81"/>
      <c r="AX521" s="82"/>
      <c r="AY521" s="81">
        <v>4968.8810000000049</v>
      </c>
      <c r="AZ521" s="81">
        <v>70137.700000000026</v>
      </c>
      <c r="BA521" s="81">
        <v>0</v>
      </c>
      <c r="BB521" s="81">
        <v>0</v>
      </c>
      <c r="BC521" s="81">
        <v>0</v>
      </c>
      <c r="BD521" s="81">
        <v>28.5</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2221</v>
      </c>
      <c r="B522" s="80">
        <v>324</v>
      </c>
      <c r="C522" s="80">
        <v>1</v>
      </c>
      <c r="D522" s="80">
        <v>20</v>
      </c>
      <c r="E522" s="80">
        <v>1990</v>
      </c>
      <c r="F522" s="80" t="s">
        <v>562</v>
      </c>
      <c r="G522" s="80" t="s">
        <v>2222</v>
      </c>
      <c r="H522" s="80" t="s">
        <v>2223</v>
      </c>
      <c r="I522" s="177"/>
      <c r="J522" s="81">
        <v>1269.8237942076316</v>
      </c>
      <c r="K522" s="81">
        <v>23.868644338570679</v>
      </c>
      <c r="L522" s="81">
        <v>21.970358063031608</v>
      </c>
      <c r="M522" s="81">
        <v>115.2443543607605</v>
      </c>
      <c r="N522" s="81">
        <v>132.01971962473084</v>
      </c>
      <c r="O522" s="81">
        <v>83.698082315160832</v>
      </c>
      <c r="P522" s="81">
        <v>131.2748917339861</v>
      </c>
      <c r="Q522" s="81">
        <v>6.9217679720536527</v>
      </c>
      <c r="R522" s="81">
        <v>0</v>
      </c>
      <c r="S522" s="81">
        <v>6.9042708934994286</v>
      </c>
      <c r="T522" s="82"/>
      <c r="U522" s="81">
        <v>22903887</v>
      </c>
      <c r="V522" s="81">
        <v>5324</v>
      </c>
      <c r="W522" s="81">
        <v>239</v>
      </c>
      <c r="X522" s="81">
        <v>35356</v>
      </c>
      <c r="Y522" s="81">
        <v>35458</v>
      </c>
      <c r="Z522" s="81">
        <v>34426</v>
      </c>
      <c r="AA522" s="81">
        <v>31875</v>
      </c>
      <c r="AB522" s="81">
        <v>112386</v>
      </c>
      <c r="AC522" s="81">
        <v>0</v>
      </c>
      <c r="AD522" s="81">
        <v>6.9042708934994286</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2224</v>
      </c>
      <c r="B523" s="80">
        <v>325</v>
      </c>
      <c r="C523" s="80">
        <v>2</v>
      </c>
      <c r="D523" s="80">
        <v>20</v>
      </c>
      <c r="E523" s="80">
        <v>2005</v>
      </c>
      <c r="F523" s="80" t="s">
        <v>565</v>
      </c>
      <c r="G523" s="80" t="s">
        <v>2222</v>
      </c>
      <c r="H523" s="80" t="s">
        <v>2223</v>
      </c>
      <c r="I523" s="177"/>
      <c r="J523" s="81">
        <v>992.83761421917632</v>
      </c>
      <c r="K523" s="81">
        <v>16.882127584295564</v>
      </c>
      <c r="L523" s="81">
        <v>8.9552500892732176</v>
      </c>
      <c r="M523" s="81">
        <v>222.14821523571442</v>
      </c>
      <c r="N523" s="81">
        <v>229.50129520069407</v>
      </c>
      <c r="O523" s="81">
        <v>132.88762800677074</v>
      </c>
      <c r="P523" s="81">
        <v>133.3551275695595</v>
      </c>
      <c r="Q523" s="81">
        <v>6.4839275472542424</v>
      </c>
      <c r="R523" s="81">
        <v>0</v>
      </c>
      <c r="S523" s="81">
        <v>7.3528864150824447</v>
      </c>
      <c r="T523" s="82"/>
      <c r="U523" s="81">
        <v>20248884</v>
      </c>
      <c r="V523" s="81">
        <v>4722</v>
      </c>
      <c r="W523" s="81">
        <v>110</v>
      </c>
      <c r="X523" s="81">
        <v>32477</v>
      </c>
      <c r="Y523" s="81">
        <v>42413</v>
      </c>
      <c r="Z523" s="81">
        <v>63250</v>
      </c>
      <c r="AA523" s="81">
        <v>26519</v>
      </c>
      <c r="AB523" s="81">
        <v>110056</v>
      </c>
      <c r="AC523" s="81">
        <v>0</v>
      </c>
      <c r="AD523" s="81">
        <v>7.3528864150824447</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2225</v>
      </c>
      <c r="B524" s="80">
        <v>326</v>
      </c>
      <c r="C524" s="80">
        <v>3</v>
      </c>
      <c r="D524" s="80">
        <v>20</v>
      </c>
      <c r="E524" s="80">
        <v>2006</v>
      </c>
      <c r="F524" s="80" t="s">
        <v>566</v>
      </c>
      <c r="G524" s="80" t="s">
        <v>2222</v>
      </c>
      <c r="H524" s="80" t="s">
        <v>2223</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2226</v>
      </c>
      <c r="B525" s="80">
        <v>327</v>
      </c>
      <c r="C525" s="80">
        <v>4</v>
      </c>
      <c r="D525" s="80">
        <v>20</v>
      </c>
      <c r="E525" s="80">
        <v>2007</v>
      </c>
      <c r="F525" s="80" t="s">
        <v>567</v>
      </c>
      <c r="G525" s="80" t="s">
        <v>2222</v>
      </c>
      <c r="H525" s="80" t="s">
        <v>2223</v>
      </c>
      <c r="I525" s="177"/>
      <c r="J525" s="81">
        <v>978.40606257365448</v>
      </c>
      <c r="K525" s="81">
        <v>15.094018412343585</v>
      </c>
      <c r="L525" s="81">
        <v>8.1674257999893811</v>
      </c>
      <c r="M525" s="81">
        <v>224.33264504394728</v>
      </c>
      <c r="N525" s="81">
        <v>207.84915426528076</v>
      </c>
      <c r="O525" s="81">
        <v>129.67285925052576</v>
      </c>
      <c r="P525" s="81">
        <v>130.21578596488851</v>
      </c>
      <c r="Q525" s="81">
        <v>6.7768699767901959</v>
      </c>
      <c r="R525" s="81">
        <v>0</v>
      </c>
      <c r="S525" s="81">
        <v>5.0963458439924754</v>
      </c>
      <c r="T525" s="82"/>
      <c r="U525" s="81">
        <v>21663396</v>
      </c>
      <c r="V525" s="81">
        <v>4390</v>
      </c>
      <c r="W525" s="81">
        <v>158</v>
      </c>
      <c r="X525" s="81">
        <v>36682</v>
      </c>
      <c r="Y525" s="81">
        <v>42950</v>
      </c>
      <c r="Z525" s="81">
        <v>64161</v>
      </c>
      <c r="AA525" s="81">
        <v>25500</v>
      </c>
      <c r="AB525" s="81">
        <v>108945</v>
      </c>
      <c r="AC525" s="81">
        <v>0</v>
      </c>
      <c r="AD525" s="81">
        <v>5.0963458439924754</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2227</v>
      </c>
      <c r="B526" s="80">
        <v>328</v>
      </c>
      <c r="C526" s="80">
        <v>5</v>
      </c>
      <c r="D526" s="80">
        <v>20</v>
      </c>
      <c r="E526" s="80">
        <v>2008</v>
      </c>
      <c r="F526" s="80" t="s">
        <v>84</v>
      </c>
      <c r="G526" s="80" t="s">
        <v>2222</v>
      </c>
      <c r="H526" s="80" t="s">
        <v>2223</v>
      </c>
      <c r="I526" s="177"/>
      <c r="J526" s="81">
        <v>938.57590712205922</v>
      </c>
      <c r="K526" s="81">
        <v>11.454938823842664</v>
      </c>
      <c r="L526" s="81">
        <v>7.3603308087141857</v>
      </c>
      <c r="M526" s="81">
        <v>228.63577633057704</v>
      </c>
      <c r="N526" s="81">
        <v>210.46915352824587</v>
      </c>
      <c r="O526" s="81">
        <v>126.61727889889644</v>
      </c>
      <c r="P526" s="81">
        <v>125.74710832077182</v>
      </c>
      <c r="Q526" s="81">
        <v>6.6198212852570517</v>
      </c>
      <c r="R526" s="81">
        <v>0</v>
      </c>
      <c r="S526" s="81">
        <v>6.8700353133181586</v>
      </c>
      <c r="T526" s="82"/>
      <c r="U526" s="81">
        <v>23849405</v>
      </c>
      <c r="V526" s="81">
        <v>4390</v>
      </c>
      <c r="W526" s="81">
        <v>158</v>
      </c>
      <c r="X526" s="81">
        <v>36682</v>
      </c>
      <c r="Y526" s="81">
        <v>43075</v>
      </c>
      <c r="Z526" s="81">
        <v>64848</v>
      </c>
      <c r="AA526" s="81">
        <v>24653</v>
      </c>
      <c r="AB526" s="81">
        <v>108169</v>
      </c>
      <c r="AC526" s="81">
        <v>0</v>
      </c>
      <c r="AD526" s="81">
        <v>6.8700353133181586</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2228</v>
      </c>
      <c r="B527" s="80">
        <v>329</v>
      </c>
      <c r="C527" s="80">
        <v>6</v>
      </c>
      <c r="D527" s="80">
        <v>20</v>
      </c>
      <c r="E527" s="80">
        <v>2009</v>
      </c>
      <c r="F527" s="80" t="s">
        <v>85</v>
      </c>
      <c r="G527" s="80" t="s">
        <v>2222</v>
      </c>
      <c r="H527" s="80" t="s">
        <v>2223</v>
      </c>
      <c r="I527" s="177"/>
      <c r="J527" s="81">
        <v>964.38205334869633</v>
      </c>
      <c r="K527" s="81">
        <v>10.779139929276054</v>
      </c>
      <c r="L527" s="81">
        <v>14.863454759053694</v>
      </c>
      <c r="M527" s="81">
        <v>214.91750387494386</v>
      </c>
      <c r="N527" s="81">
        <v>194.72888183992777</v>
      </c>
      <c r="O527" s="81">
        <v>128.5556085984436</v>
      </c>
      <c r="P527" s="81">
        <v>119.52616712316294</v>
      </c>
      <c r="Q527" s="81">
        <v>6.2619281550536332</v>
      </c>
      <c r="R527" s="81">
        <v>0</v>
      </c>
      <c r="S527" s="81">
        <v>6.1409254656299117</v>
      </c>
      <c r="T527" s="82"/>
      <c r="U527" s="81">
        <v>20815288</v>
      </c>
      <c r="V527" s="81">
        <v>4235</v>
      </c>
      <c r="W527" s="81">
        <v>464</v>
      </c>
      <c r="X527" s="81">
        <v>39035</v>
      </c>
      <c r="Y527" s="81">
        <v>43283</v>
      </c>
      <c r="Z527" s="81">
        <v>64988</v>
      </c>
      <c r="AA527" s="81">
        <v>24057</v>
      </c>
      <c r="AB527" s="81">
        <v>107412</v>
      </c>
      <c r="AC527" s="81">
        <v>0</v>
      </c>
      <c r="AD527" s="81">
        <v>6.1409254656299117</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133.32900000000001</v>
      </c>
      <c r="BJ527" s="81">
        <v>0</v>
      </c>
      <c r="BK527" s="81">
        <v>12.187999999999999</v>
      </c>
      <c r="BL527" s="81">
        <v>0</v>
      </c>
      <c r="BM527" s="82"/>
      <c r="BN527" s="81">
        <v>0</v>
      </c>
      <c r="BO527" s="81">
        <v>0</v>
      </c>
      <c r="BP527" s="81">
        <v>6</v>
      </c>
      <c r="BQ527" s="81">
        <v>0</v>
      </c>
      <c r="BR527" s="81">
        <v>2</v>
      </c>
      <c r="BS527" s="81">
        <v>0</v>
      </c>
      <c r="BT527"/>
      <c r="BU527" s="80"/>
      <c r="BV527" s="80"/>
      <c r="BW527" s="80"/>
      <c r="BX527" s="80"/>
      <c r="BY527" s="80"/>
      <c r="BZ527" s="80"/>
      <c r="CA527" s="80"/>
      <c r="CB527" s="80"/>
      <c r="CC527" s="80"/>
    </row>
    <row r="528" spans="1:81">
      <c r="A528" s="80" t="s">
        <v>2229</v>
      </c>
      <c r="B528" s="80">
        <v>330</v>
      </c>
      <c r="C528" s="80">
        <v>7</v>
      </c>
      <c r="D528" s="80">
        <v>20</v>
      </c>
      <c r="E528" s="80">
        <v>2010</v>
      </c>
      <c r="F528" s="80" t="s">
        <v>86</v>
      </c>
      <c r="G528" s="80" t="s">
        <v>2222</v>
      </c>
      <c r="H528" s="80" t="s">
        <v>2223</v>
      </c>
      <c r="I528" s="177"/>
      <c r="J528" s="81">
        <v>1007.6429385080224</v>
      </c>
      <c r="K528" s="81">
        <v>11.775169603387656</v>
      </c>
      <c r="L528" s="81">
        <v>14.081774123193187</v>
      </c>
      <c r="M528" s="81">
        <v>242.92852175225812</v>
      </c>
      <c r="N528" s="81">
        <v>210.57883108360883</v>
      </c>
      <c r="O528" s="81">
        <v>128.20121678648704</v>
      </c>
      <c r="P528" s="81">
        <v>119.96333901134599</v>
      </c>
      <c r="Q528" s="81">
        <v>6.492676510143375</v>
      </c>
      <c r="R528" s="81">
        <v>0</v>
      </c>
      <c r="S528" s="81">
        <v>5.6546960215213318</v>
      </c>
      <c r="T528" s="82"/>
      <c r="U528" s="81">
        <v>22664637</v>
      </c>
      <c r="V528" s="81">
        <v>4235</v>
      </c>
      <c r="W528" s="81">
        <v>464</v>
      </c>
      <c r="X528" s="81">
        <v>39035</v>
      </c>
      <c r="Y528" s="81">
        <v>43492</v>
      </c>
      <c r="Z528" s="81">
        <v>65110</v>
      </c>
      <c r="AA528" s="81">
        <v>23542</v>
      </c>
      <c r="AB528" s="81">
        <v>106715</v>
      </c>
      <c r="AC528" s="81">
        <v>0</v>
      </c>
      <c r="AD528" s="81">
        <v>5.6546960215213318</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141.595</v>
      </c>
      <c r="BJ528" s="81">
        <v>0</v>
      </c>
      <c r="BK528" s="81">
        <v>12.149000000000001</v>
      </c>
      <c r="BL528" s="81">
        <v>0</v>
      </c>
      <c r="BM528" s="82"/>
      <c r="BN528" s="81">
        <v>0</v>
      </c>
      <c r="BO528" s="81">
        <v>0</v>
      </c>
      <c r="BP528" s="81">
        <v>6</v>
      </c>
      <c r="BQ528" s="81">
        <v>0</v>
      </c>
      <c r="BR528" s="81">
        <v>2</v>
      </c>
      <c r="BS528" s="81">
        <v>0</v>
      </c>
      <c r="BT528"/>
      <c r="BU528" s="80">
        <v>153.744</v>
      </c>
      <c r="BV528" s="80">
        <v>0</v>
      </c>
      <c r="BW528" s="80">
        <v>0</v>
      </c>
      <c r="BX528" s="80">
        <v>0</v>
      </c>
      <c r="BY528" s="80">
        <v>0</v>
      </c>
      <c r="BZ528" s="80">
        <v>0</v>
      </c>
      <c r="CA528" s="80">
        <v>0</v>
      </c>
      <c r="CB528" s="80">
        <v>0</v>
      </c>
      <c r="CC528" s="80">
        <v>0</v>
      </c>
    </row>
    <row r="529" spans="1:81">
      <c r="A529" s="80" t="s">
        <v>2230</v>
      </c>
      <c r="B529" s="80">
        <v>331</v>
      </c>
      <c r="C529" s="80">
        <v>8</v>
      </c>
      <c r="D529" s="80">
        <v>20</v>
      </c>
      <c r="E529" s="80">
        <v>2011</v>
      </c>
      <c r="F529" s="80" t="s">
        <v>87</v>
      </c>
      <c r="G529" s="80" t="s">
        <v>2222</v>
      </c>
      <c r="H529" s="80" t="s">
        <v>2223</v>
      </c>
      <c r="I529" s="177"/>
      <c r="J529" s="81">
        <v>926.59895030331393</v>
      </c>
      <c r="K529" s="81">
        <v>13.996632974941454</v>
      </c>
      <c r="L529" s="81">
        <v>18.89331505160936</v>
      </c>
      <c r="M529" s="81">
        <v>230.99102169236295</v>
      </c>
      <c r="N529" s="81">
        <v>186.31938498095323</v>
      </c>
      <c r="O529" s="81">
        <v>126.85123512287056</v>
      </c>
      <c r="P529" s="81">
        <v>114.73988366938052</v>
      </c>
      <c r="Q529" s="81">
        <v>7.4487264359438123</v>
      </c>
      <c r="R529" s="81">
        <v>0</v>
      </c>
      <c r="S529" s="81">
        <v>9.3676513779160295</v>
      </c>
      <c r="T529" s="82"/>
      <c r="U529" s="81">
        <v>20923210</v>
      </c>
      <c r="V529" s="81">
        <v>4235</v>
      </c>
      <c r="W529" s="81">
        <v>464</v>
      </c>
      <c r="X529" s="81">
        <v>39035</v>
      </c>
      <c r="Y529" s="81">
        <v>43804</v>
      </c>
      <c r="Z529" s="81">
        <v>65824</v>
      </c>
      <c r="AA529" s="81">
        <v>23187</v>
      </c>
      <c r="AB529" s="81">
        <v>106140</v>
      </c>
      <c r="AC529" s="81">
        <v>0</v>
      </c>
      <c r="AD529" s="81">
        <v>9.3676513779160295</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140.30600000000001</v>
      </c>
      <c r="BJ529" s="81">
        <v>0</v>
      </c>
      <c r="BK529" s="81">
        <v>20.164999999999999</v>
      </c>
      <c r="BL529" s="81">
        <v>0</v>
      </c>
      <c r="BM529" s="82"/>
      <c r="BN529" s="81">
        <v>0</v>
      </c>
      <c r="BO529" s="81">
        <v>0</v>
      </c>
      <c r="BP529" s="81">
        <v>7</v>
      </c>
      <c r="BQ529" s="81">
        <v>0</v>
      </c>
      <c r="BR529" s="81">
        <v>3</v>
      </c>
      <c r="BS529" s="81">
        <v>0</v>
      </c>
      <c r="BT529"/>
      <c r="BU529" s="80">
        <v>152.613</v>
      </c>
      <c r="BV529" s="80">
        <v>7.8579999999999997</v>
      </c>
      <c r="BW529" s="80">
        <v>0</v>
      </c>
      <c r="BX529" s="80">
        <v>0</v>
      </c>
      <c r="BY529" s="80">
        <v>0</v>
      </c>
      <c r="BZ529" s="80">
        <v>0</v>
      </c>
      <c r="CA529" s="80">
        <v>0</v>
      </c>
      <c r="CB529" s="80">
        <v>0</v>
      </c>
      <c r="CC529" s="80">
        <v>0</v>
      </c>
    </row>
    <row r="530" spans="1:81">
      <c r="A530" s="80" t="s">
        <v>2231</v>
      </c>
      <c r="B530" s="80">
        <v>332</v>
      </c>
      <c r="C530" s="80">
        <v>9</v>
      </c>
      <c r="D530" s="80">
        <v>20</v>
      </c>
      <c r="E530" s="80">
        <v>2012</v>
      </c>
      <c r="F530" s="80" t="s">
        <v>88</v>
      </c>
      <c r="G530" s="80" t="s">
        <v>2222</v>
      </c>
      <c r="H530" s="80" t="s">
        <v>2223</v>
      </c>
      <c r="I530" s="177"/>
      <c r="J530" s="81">
        <v>807.98436307773704</v>
      </c>
      <c r="K530" s="81">
        <v>12.659949489899299</v>
      </c>
      <c r="L530" s="81">
        <v>18.748186874041973</v>
      </c>
      <c r="M530" s="81">
        <v>223.14666989558179</v>
      </c>
      <c r="N530" s="81">
        <v>208.79374917376811</v>
      </c>
      <c r="O530" s="81">
        <v>127.99824028729373</v>
      </c>
      <c r="P530" s="81">
        <v>113.8400075082852</v>
      </c>
      <c r="Q530" s="81">
        <v>8.0792150096969308</v>
      </c>
      <c r="R530" s="81">
        <v>0</v>
      </c>
      <c r="S530" s="81">
        <v>5.0926336303591082</v>
      </c>
      <c r="T530" s="82"/>
      <c r="U530" s="81">
        <v>18120585</v>
      </c>
      <c r="V530" s="81">
        <v>4235</v>
      </c>
      <c r="W530" s="81">
        <v>464</v>
      </c>
      <c r="X530" s="81">
        <v>39035</v>
      </c>
      <c r="Y530" s="81">
        <v>44345</v>
      </c>
      <c r="Z530" s="81">
        <v>66946</v>
      </c>
      <c r="AA530" s="81">
        <v>22875</v>
      </c>
      <c r="AB530" s="81">
        <v>105961</v>
      </c>
      <c r="AC530" s="81">
        <v>0</v>
      </c>
      <c r="AD530" s="81">
        <v>5.0926336303591082</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127.51</v>
      </c>
      <c r="BJ530" s="81">
        <v>0</v>
      </c>
      <c r="BK530" s="81">
        <v>17.07</v>
      </c>
      <c r="BL530" s="81">
        <v>0</v>
      </c>
      <c r="BM530" s="82"/>
      <c r="BN530" s="81">
        <v>0</v>
      </c>
      <c r="BO530" s="81">
        <v>0</v>
      </c>
      <c r="BP530" s="81">
        <v>7</v>
      </c>
      <c r="BQ530" s="81">
        <v>0</v>
      </c>
      <c r="BR530" s="81">
        <v>3</v>
      </c>
      <c r="BS530" s="81">
        <v>0</v>
      </c>
      <c r="BT530"/>
      <c r="BU530" s="80">
        <v>138.40799999999999</v>
      </c>
      <c r="BV530" s="80">
        <v>6.1719999999999997</v>
      </c>
      <c r="BW530" s="80">
        <v>0</v>
      </c>
      <c r="BX530" s="80">
        <v>0</v>
      </c>
      <c r="BY530" s="80">
        <v>0</v>
      </c>
      <c r="BZ530" s="80">
        <v>0</v>
      </c>
      <c r="CA530" s="80">
        <v>0</v>
      </c>
      <c r="CB530" s="80">
        <v>0</v>
      </c>
      <c r="CC530" s="80">
        <v>0</v>
      </c>
    </row>
    <row r="531" spans="1:81">
      <c r="A531" s="80" t="s">
        <v>2232</v>
      </c>
      <c r="B531" s="80">
        <v>333</v>
      </c>
      <c r="C531" s="80">
        <v>10</v>
      </c>
      <c r="D531" s="80">
        <v>20</v>
      </c>
      <c r="E531" s="80">
        <v>2013</v>
      </c>
      <c r="F531" s="80" t="s">
        <v>89</v>
      </c>
      <c r="G531" s="80" t="s">
        <v>2222</v>
      </c>
      <c r="H531" s="80" t="s">
        <v>2223</v>
      </c>
      <c r="I531" s="177"/>
      <c r="J531" s="81">
        <v>834.37417104011195</v>
      </c>
      <c r="K531" s="81">
        <v>10.613565254417397</v>
      </c>
      <c r="L531" s="81">
        <v>17.412335370786174</v>
      </c>
      <c r="M531" s="81">
        <v>220.53797786539712</v>
      </c>
      <c r="N531" s="81">
        <v>210.49157895244579</v>
      </c>
      <c r="O531" s="81">
        <v>123.36036958338934</v>
      </c>
      <c r="P531" s="81">
        <v>112.51557175699703</v>
      </c>
      <c r="Q531" s="81">
        <v>8.1654900533437491</v>
      </c>
      <c r="R531" s="81">
        <v>0</v>
      </c>
      <c r="S531" s="81">
        <v>6.3490927262486121</v>
      </c>
      <c r="T531" s="82"/>
      <c r="U531" s="81">
        <v>17901586</v>
      </c>
      <c r="V531" s="81">
        <v>4235</v>
      </c>
      <c r="W531" s="81">
        <v>464</v>
      </c>
      <c r="X531" s="81">
        <v>39035</v>
      </c>
      <c r="Y531" s="81">
        <v>44530</v>
      </c>
      <c r="Z531" s="81">
        <v>67401</v>
      </c>
      <c r="AA531" s="81">
        <v>22524</v>
      </c>
      <c r="AB531" s="81">
        <v>105557</v>
      </c>
      <c r="AC531" s="81">
        <v>0</v>
      </c>
      <c r="AD531" s="81">
        <v>6.3490927262486121</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126.02500000000001</v>
      </c>
      <c r="BJ531" s="81">
        <v>0</v>
      </c>
      <c r="BK531" s="81">
        <v>12.260999999999999</v>
      </c>
      <c r="BL531" s="81">
        <v>0</v>
      </c>
      <c r="BM531" s="82"/>
      <c r="BN531" s="81">
        <v>0</v>
      </c>
      <c r="BO531" s="81">
        <v>0</v>
      </c>
      <c r="BP531" s="81">
        <v>9</v>
      </c>
      <c r="BQ531" s="81">
        <v>0</v>
      </c>
      <c r="BR531" s="81">
        <v>2</v>
      </c>
      <c r="BS531" s="81">
        <v>0</v>
      </c>
      <c r="BT531"/>
      <c r="BU531" s="80">
        <v>130.38800000000001</v>
      </c>
      <c r="BV531" s="80">
        <v>7.8979999999999997</v>
      </c>
      <c r="BW531" s="80">
        <v>0</v>
      </c>
      <c r="BX531" s="80">
        <v>0</v>
      </c>
      <c r="BY531" s="80">
        <v>0</v>
      </c>
      <c r="BZ531" s="80">
        <v>0</v>
      </c>
      <c r="CA531" s="80">
        <v>0</v>
      </c>
      <c r="CB531" s="80">
        <v>0</v>
      </c>
      <c r="CC531" s="80">
        <v>0</v>
      </c>
    </row>
    <row r="532" spans="1:81">
      <c r="A532" s="80" t="s">
        <v>2233</v>
      </c>
      <c r="B532" s="80">
        <v>334</v>
      </c>
      <c r="C532" s="80">
        <v>11</v>
      </c>
      <c r="D532" s="80">
        <v>20</v>
      </c>
      <c r="E532" s="80">
        <v>2014</v>
      </c>
      <c r="F532" s="80" t="s">
        <v>90</v>
      </c>
      <c r="G532" s="80" t="s">
        <v>2222</v>
      </c>
      <c r="H532" s="80" t="s">
        <v>2223</v>
      </c>
      <c r="I532" s="177"/>
      <c r="J532" s="81">
        <v>884.03719046834362</v>
      </c>
      <c r="K532" s="81">
        <v>9.4304362486598521</v>
      </c>
      <c r="L532" s="81">
        <v>16.036182900637034</v>
      </c>
      <c r="M532" s="81">
        <v>224.26877398735652</v>
      </c>
      <c r="N532" s="81">
        <v>194.03029633337397</v>
      </c>
      <c r="O532" s="81">
        <v>118.64319433814418</v>
      </c>
      <c r="P532" s="81">
        <v>112.05131368963924</v>
      </c>
      <c r="Q532" s="81">
        <v>7.7720743587274788</v>
      </c>
      <c r="R532" s="81">
        <v>0</v>
      </c>
      <c r="S532" s="81">
        <v>6.5251445449954062</v>
      </c>
      <c r="T532" s="82"/>
      <c r="U532" s="81">
        <v>20251613</v>
      </c>
      <c r="V532" s="81">
        <v>3271</v>
      </c>
      <c r="W532" s="81">
        <v>435</v>
      </c>
      <c r="X532" s="81">
        <v>39170</v>
      </c>
      <c r="Y532" s="81">
        <v>44664</v>
      </c>
      <c r="Z532" s="81">
        <v>68273</v>
      </c>
      <c r="AA532" s="81">
        <v>22315</v>
      </c>
      <c r="AB532" s="81">
        <v>104717</v>
      </c>
      <c r="AC532" s="81">
        <v>0</v>
      </c>
      <c r="AD532" s="81">
        <v>6.5251445449954062</v>
      </c>
      <c r="AE532" s="82"/>
      <c r="AF532" s="81">
        <v>253904242.34017277</v>
      </c>
      <c r="AG532" s="81">
        <v>7164268.8739558095</v>
      </c>
      <c r="AH532" s="81">
        <v>3936547.0262774792</v>
      </c>
      <c r="AI532" s="81">
        <v>237255858.01996142</v>
      </c>
      <c r="AJ532" s="81">
        <v>234846620.05042621</v>
      </c>
      <c r="AK532" s="81">
        <v>0</v>
      </c>
      <c r="AL532" s="81">
        <v>0</v>
      </c>
      <c r="AM532" s="81">
        <v>14376079.291358244</v>
      </c>
      <c r="AN532" s="81">
        <v>0</v>
      </c>
      <c r="AO532" s="81">
        <v>0</v>
      </c>
      <c r="AP532" s="82"/>
      <c r="AQ532" s="81">
        <v>2247</v>
      </c>
      <c r="AR532" s="81">
        <v>825</v>
      </c>
      <c r="AS532" s="81">
        <v>0</v>
      </c>
      <c r="AT532" s="81">
        <v>2</v>
      </c>
      <c r="AU532" s="81">
        <v>0</v>
      </c>
      <c r="AV532" s="81">
        <v>0</v>
      </c>
      <c r="AW532" s="81" t="s">
        <v>564</v>
      </c>
      <c r="AX532" s="82"/>
      <c r="AY532" s="81">
        <v>9956.8349999999991</v>
      </c>
      <c r="AZ532" s="81">
        <v>33292.074999999997</v>
      </c>
      <c r="BA532" s="81">
        <v>0</v>
      </c>
      <c r="BB532" s="81">
        <v>397</v>
      </c>
      <c r="BC532" s="81">
        <v>0</v>
      </c>
      <c r="BD532" s="81">
        <v>0</v>
      </c>
      <c r="BE532" s="81" t="s">
        <v>564</v>
      </c>
      <c r="BF532" s="82"/>
      <c r="BG532" s="81">
        <v>0</v>
      </c>
      <c r="BH532" s="81">
        <v>0</v>
      </c>
      <c r="BI532" s="81">
        <v>119.65</v>
      </c>
      <c r="BJ532" s="81">
        <v>0</v>
      </c>
      <c r="BK532" s="81">
        <v>18.483000000000001</v>
      </c>
      <c r="BL532" s="81">
        <v>0</v>
      </c>
      <c r="BM532" s="82"/>
      <c r="BN532" s="81">
        <v>0</v>
      </c>
      <c r="BO532" s="81">
        <v>0</v>
      </c>
      <c r="BP532" s="81">
        <v>9</v>
      </c>
      <c r="BQ532" s="81">
        <v>0</v>
      </c>
      <c r="BR532" s="81">
        <v>3</v>
      </c>
      <c r="BS532" s="81">
        <v>0</v>
      </c>
      <c r="BT532"/>
      <c r="BU532" s="80">
        <v>130.07900000000001</v>
      </c>
      <c r="BV532" s="80">
        <v>8.0540000000000003</v>
      </c>
      <c r="BW532" s="80">
        <v>0</v>
      </c>
      <c r="BX532" s="80">
        <v>0</v>
      </c>
      <c r="BY532" s="80">
        <v>0</v>
      </c>
      <c r="BZ532" s="80">
        <v>0</v>
      </c>
      <c r="CA532" s="80">
        <v>0</v>
      </c>
      <c r="CB532" s="80">
        <v>0</v>
      </c>
      <c r="CC532" s="80">
        <v>0</v>
      </c>
    </row>
    <row r="533" spans="1:81">
      <c r="A533" s="80" t="s">
        <v>2234</v>
      </c>
      <c r="B533" s="80">
        <v>335</v>
      </c>
      <c r="C533" s="80">
        <v>12</v>
      </c>
      <c r="D533" s="80">
        <v>20</v>
      </c>
      <c r="E533" s="80">
        <v>2015</v>
      </c>
      <c r="F533" s="80" t="s">
        <v>91</v>
      </c>
      <c r="G533" s="80" t="s">
        <v>2222</v>
      </c>
      <c r="H533" s="80" t="s">
        <v>2223</v>
      </c>
      <c r="I533" s="177"/>
      <c r="J533" s="81">
        <v>916.1125943704069</v>
      </c>
      <c r="K533" s="81">
        <v>8.5311834091501364</v>
      </c>
      <c r="L533" s="81">
        <v>24.41881949632938</v>
      </c>
      <c r="M533" s="81">
        <v>204.03147514938524</v>
      </c>
      <c r="N533" s="81">
        <v>206.5399793759297</v>
      </c>
      <c r="O533" s="81">
        <v>117.64181459461734</v>
      </c>
      <c r="P533" s="81">
        <v>110.44595283240628</v>
      </c>
      <c r="Q533" s="81">
        <v>7.5530372954406841</v>
      </c>
      <c r="R533" s="81">
        <v>0</v>
      </c>
      <c r="S533" s="81">
        <v>5.8312560711045647</v>
      </c>
      <c r="T533" s="82"/>
      <c r="U533" s="81">
        <v>20538657</v>
      </c>
      <c r="V533" s="81">
        <v>3271</v>
      </c>
      <c r="W533" s="81">
        <v>435</v>
      </c>
      <c r="X533" s="81">
        <v>39170</v>
      </c>
      <c r="Y533" s="81">
        <v>44829</v>
      </c>
      <c r="Z533" s="81">
        <v>68349</v>
      </c>
      <c r="AA533" s="81">
        <v>21978</v>
      </c>
      <c r="AB533" s="81">
        <v>103954</v>
      </c>
      <c r="AC533" s="81">
        <v>0</v>
      </c>
      <c r="AD533" s="81">
        <v>5.8312560711045647</v>
      </c>
      <c r="AE533" s="82"/>
      <c r="AF533" s="81">
        <v>260144981.75318113</v>
      </c>
      <c r="AG533" s="81">
        <v>6116522.8914010674</v>
      </c>
      <c r="AH533" s="81">
        <v>4907354.4800148197</v>
      </c>
      <c r="AI533" s="81">
        <v>236159767.68928021</v>
      </c>
      <c r="AJ533" s="81">
        <v>247498603.56984302</v>
      </c>
      <c r="AK533" s="81">
        <v>0</v>
      </c>
      <c r="AL533" s="81">
        <v>0</v>
      </c>
      <c r="AM533" s="81">
        <v>14246459.629370928</v>
      </c>
      <c r="AN533" s="81">
        <v>0</v>
      </c>
      <c r="AO533" s="81">
        <v>0</v>
      </c>
      <c r="AP533" s="82"/>
      <c r="AQ533" s="81">
        <v>2386</v>
      </c>
      <c r="AR533" s="81">
        <v>1197</v>
      </c>
      <c r="AS533" s="81">
        <v>0</v>
      </c>
      <c r="AT533" s="81">
        <v>2</v>
      </c>
      <c r="AU533" s="81">
        <v>0</v>
      </c>
      <c r="AV533" s="81">
        <v>1</v>
      </c>
      <c r="AW533" s="81" t="s">
        <v>564</v>
      </c>
      <c r="AX533" s="82"/>
      <c r="AY533" s="81">
        <v>10742.267</v>
      </c>
      <c r="AZ533" s="81">
        <v>52441.674999999996</v>
      </c>
      <c r="BA533" s="81">
        <v>0</v>
      </c>
      <c r="BB533" s="81">
        <v>397</v>
      </c>
      <c r="BC533" s="81">
        <v>0</v>
      </c>
      <c r="BD533" s="81">
        <v>1180</v>
      </c>
      <c r="BE533" s="81" t="s">
        <v>564</v>
      </c>
      <c r="BF533" s="82"/>
      <c r="BG533" s="81">
        <v>0</v>
      </c>
      <c r="BH533" s="81">
        <v>0</v>
      </c>
      <c r="BI533" s="81">
        <v>108.172</v>
      </c>
      <c r="BJ533" s="81">
        <v>0</v>
      </c>
      <c r="BK533" s="81">
        <v>16.826000000000001</v>
      </c>
      <c r="BL533" s="81">
        <v>0</v>
      </c>
      <c r="BM533" s="82"/>
      <c r="BN533" s="81">
        <v>0</v>
      </c>
      <c r="BO533" s="81">
        <v>0</v>
      </c>
      <c r="BP533" s="81">
        <v>8</v>
      </c>
      <c r="BQ533" s="81">
        <v>0</v>
      </c>
      <c r="BR533" s="81">
        <v>3</v>
      </c>
      <c r="BS533" s="81">
        <v>0</v>
      </c>
      <c r="BT533"/>
      <c r="BU533" s="80">
        <v>119.81</v>
      </c>
      <c r="BV533" s="80">
        <v>5.1879999999999997</v>
      </c>
      <c r="BW533" s="80">
        <v>0</v>
      </c>
      <c r="BX533" s="80">
        <v>0</v>
      </c>
      <c r="BY533" s="80">
        <v>0</v>
      </c>
      <c r="BZ533" s="80">
        <v>0</v>
      </c>
      <c r="CA533" s="80">
        <v>0</v>
      </c>
      <c r="CB533" s="80">
        <v>0</v>
      </c>
      <c r="CC533" s="80">
        <v>0</v>
      </c>
    </row>
    <row r="534" spans="1:81">
      <c r="A534" s="80" t="s">
        <v>2235</v>
      </c>
      <c r="B534" s="80">
        <v>336</v>
      </c>
      <c r="C534" s="80">
        <v>13</v>
      </c>
      <c r="D534" s="80">
        <v>20</v>
      </c>
      <c r="E534" s="80">
        <v>2016</v>
      </c>
      <c r="F534" s="80" t="s">
        <v>92</v>
      </c>
      <c r="G534" s="80" t="s">
        <v>2222</v>
      </c>
      <c r="H534" s="80" t="s">
        <v>2223</v>
      </c>
      <c r="I534" s="177"/>
      <c r="J534" s="81">
        <v>921.09648264054636</v>
      </c>
      <c r="K534" s="81">
        <v>8.4628593482889585</v>
      </c>
      <c r="L534" s="81">
        <v>19.080950671605837</v>
      </c>
      <c r="M534" s="81">
        <v>203.84106240296785</v>
      </c>
      <c r="N534" s="81">
        <v>179.08423158097477</v>
      </c>
      <c r="O534" s="81">
        <v>116.68251798922871</v>
      </c>
      <c r="P534" s="81">
        <v>107.61583211751085</v>
      </c>
      <c r="Q534" s="81">
        <v>7.2724148516261762</v>
      </c>
      <c r="R534" s="81">
        <v>0</v>
      </c>
      <c r="S534" s="81">
        <v>9.0757732401123938</v>
      </c>
      <c r="T534" s="82"/>
      <c r="U534" s="81">
        <v>19846150</v>
      </c>
      <c r="V534" s="81">
        <v>3271</v>
      </c>
      <c r="W534" s="81">
        <v>435</v>
      </c>
      <c r="X534" s="81">
        <v>39170</v>
      </c>
      <c r="Y534" s="81">
        <v>44874</v>
      </c>
      <c r="Z534" s="81">
        <v>68625</v>
      </c>
      <c r="AA534" s="81">
        <v>22149</v>
      </c>
      <c r="AB534" s="81">
        <v>102962</v>
      </c>
      <c r="AC534" s="81">
        <v>0</v>
      </c>
      <c r="AD534" s="81">
        <v>9.0757732401123938</v>
      </c>
      <c r="AE534" s="82"/>
      <c r="AF534" s="81">
        <v>269891720.30129671</v>
      </c>
      <c r="AG534" s="81">
        <v>6017236.5801108303</v>
      </c>
      <c r="AH534" s="81">
        <v>3040974.635246641</v>
      </c>
      <c r="AI534" s="81">
        <v>243474982.15217891</v>
      </c>
      <c r="AJ534" s="81">
        <v>217773369.727626</v>
      </c>
      <c r="AK534" s="81">
        <v>0</v>
      </c>
      <c r="AL534" s="81">
        <v>0</v>
      </c>
      <c r="AM534" s="81">
        <v>14121472.672561711</v>
      </c>
      <c r="AN534" s="81">
        <v>0</v>
      </c>
      <c r="AO534" s="81">
        <v>0</v>
      </c>
      <c r="AP534" s="82"/>
      <c r="AQ534" s="81">
        <v>2548</v>
      </c>
      <c r="AR534" s="81">
        <v>1472</v>
      </c>
      <c r="AS534" s="81">
        <v>0</v>
      </c>
      <c r="AT534" s="81">
        <v>3</v>
      </c>
      <c r="AU534" s="81">
        <v>0</v>
      </c>
      <c r="AV534" s="81">
        <v>1</v>
      </c>
      <c r="AW534" s="81" t="s">
        <v>564</v>
      </c>
      <c r="AX534" s="82"/>
      <c r="AY534" s="81">
        <v>11664.311</v>
      </c>
      <c r="AZ534" s="81">
        <v>67286.974999999991</v>
      </c>
      <c r="BA534" s="81">
        <v>0</v>
      </c>
      <c r="BB534" s="81">
        <v>817</v>
      </c>
      <c r="BC534" s="81">
        <v>0</v>
      </c>
      <c r="BD534" s="81">
        <v>1180</v>
      </c>
      <c r="BE534" s="81" t="s">
        <v>564</v>
      </c>
      <c r="BF534" s="82"/>
      <c r="BG534" s="81">
        <v>0</v>
      </c>
      <c r="BH534" s="81">
        <v>0</v>
      </c>
      <c r="BI534" s="81">
        <v>109.667</v>
      </c>
      <c r="BJ534" s="81">
        <v>0</v>
      </c>
      <c r="BK534" s="81">
        <v>4.0030000000000001</v>
      </c>
      <c r="BL534" s="81">
        <v>0</v>
      </c>
      <c r="BM534" s="82"/>
      <c r="BN534" s="81">
        <v>0</v>
      </c>
      <c r="BO534" s="81">
        <v>0</v>
      </c>
      <c r="BP534" s="81">
        <v>10</v>
      </c>
      <c r="BQ534" s="81">
        <v>0</v>
      </c>
      <c r="BR534" s="81">
        <v>1</v>
      </c>
      <c r="BS534" s="81">
        <v>0</v>
      </c>
      <c r="BT534"/>
      <c r="BU534" s="80">
        <v>113.67</v>
      </c>
      <c r="BV534" s="80">
        <v>0</v>
      </c>
      <c r="BW534" s="80">
        <v>0</v>
      </c>
      <c r="BX534" s="80">
        <v>0</v>
      </c>
      <c r="BY534" s="80">
        <v>0</v>
      </c>
      <c r="BZ534" s="80">
        <v>0</v>
      </c>
      <c r="CA534" s="80">
        <v>0</v>
      </c>
      <c r="CB534" s="80">
        <v>0</v>
      </c>
      <c r="CC534" s="80">
        <v>0</v>
      </c>
    </row>
    <row r="535" spans="1:81">
      <c r="A535" s="80" t="s">
        <v>2236</v>
      </c>
      <c r="B535" s="80">
        <v>337</v>
      </c>
      <c r="C535" s="80">
        <v>14</v>
      </c>
      <c r="D535" s="80">
        <v>20</v>
      </c>
      <c r="E535" s="80">
        <v>2017</v>
      </c>
      <c r="F535" s="80" t="s">
        <v>71</v>
      </c>
      <c r="G535" s="80" t="s">
        <v>2222</v>
      </c>
      <c r="H535" s="80" t="s">
        <v>2223</v>
      </c>
      <c r="I535" s="177"/>
      <c r="J535" s="81">
        <v>850.06320404265591</v>
      </c>
      <c r="K535" s="81">
        <v>8.803235439579348</v>
      </c>
      <c r="L535" s="81">
        <v>18.070492422679465</v>
      </c>
      <c r="M535" s="81">
        <v>192.8319308024374</v>
      </c>
      <c r="N535" s="81">
        <v>180.29859161356154</v>
      </c>
      <c r="O535" s="81">
        <v>114.92906654946584</v>
      </c>
      <c r="P535" s="81">
        <v>106.65410351666679</v>
      </c>
      <c r="Q535" s="81">
        <v>6.9855181861227331</v>
      </c>
      <c r="R535" s="81">
        <v>0</v>
      </c>
      <c r="S535" s="81">
        <v>11.742018655525511</v>
      </c>
      <c r="T535" s="82"/>
      <c r="U535" s="81">
        <v>20133619</v>
      </c>
      <c r="V535" s="81">
        <v>3271</v>
      </c>
      <c r="W535" s="81">
        <v>435</v>
      </c>
      <c r="X535" s="81">
        <v>39170</v>
      </c>
      <c r="Y535" s="81">
        <v>45096</v>
      </c>
      <c r="Z535" s="81">
        <v>68715</v>
      </c>
      <c r="AA535" s="81">
        <v>22091</v>
      </c>
      <c r="AB535" s="81">
        <v>102276</v>
      </c>
      <c r="AC535" s="81">
        <v>0</v>
      </c>
      <c r="AD535" s="81">
        <v>11.742018655525509</v>
      </c>
      <c r="AE535" s="82"/>
      <c r="AF535" s="81">
        <v>265681547.06332949</v>
      </c>
      <c r="AG535" s="81">
        <v>6174186.6498634294</v>
      </c>
      <c r="AH535" s="81">
        <v>3838658.5989335389</v>
      </c>
      <c r="AI535" s="81">
        <v>239559915.46585271</v>
      </c>
      <c r="AJ535" s="81">
        <v>225251137.69923741</v>
      </c>
      <c r="AK535" s="81">
        <v>0</v>
      </c>
      <c r="AL535" s="81">
        <v>0</v>
      </c>
      <c r="AM535" s="81">
        <v>14049335.241374191</v>
      </c>
      <c r="AN535" s="81">
        <v>0</v>
      </c>
      <c r="AO535" s="81">
        <v>0</v>
      </c>
      <c r="AP535" s="82"/>
      <c r="AQ535" s="81">
        <v>2659</v>
      </c>
      <c r="AR535" s="81">
        <v>1638</v>
      </c>
      <c r="AS535" s="81">
        <v>0</v>
      </c>
      <c r="AT535" s="81">
        <v>4</v>
      </c>
      <c r="AU535" s="81">
        <v>0</v>
      </c>
      <c r="AV535" s="81">
        <v>1</v>
      </c>
      <c r="AW535" s="81" t="s">
        <v>564</v>
      </c>
      <c r="AX535" s="82"/>
      <c r="AY535" s="81">
        <v>12312.484</v>
      </c>
      <c r="AZ535" s="81">
        <v>76358.474999999948</v>
      </c>
      <c r="BA535" s="81">
        <v>0</v>
      </c>
      <c r="BB535" s="81">
        <v>1477</v>
      </c>
      <c r="BC535" s="81">
        <v>0</v>
      </c>
      <c r="BD535" s="81">
        <v>1179.95</v>
      </c>
      <c r="BE535" s="81" t="s">
        <v>564</v>
      </c>
      <c r="BF535" s="82"/>
      <c r="BG535" s="81">
        <v>0</v>
      </c>
      <c r="BH535" s="81">
        <v>0</v>
      </c>
      <c r="BI535" s="81">
        <v>90.070999999999998</v>
      </c>
      <c r="BJ535" s="81">
        <v>0</v>
      </c>
      <c r="BK535" s="81">
        <v>12.331</v>
      </c>
      <c r="BL535" s="81">
        <v>0</v>
      </c>
      <c r="BM535" s="82"/>
      <c r="BN535" s="81">
        <v>0</v>
      </c>
      <c r="BO535" s="81">
        <v>0</v>
      </c>
      <c r="BP535" s="81">
        <v>7</v>
      </c>
      <c r="BQ535" s="81">
        <v>0</v>
      </c>
      <c r="BR535" s="81">
        <v>2</v>
      </c>
      <c r="BS535" s="81">
        <v>0</v>
      </c>
      <c r="BT535"/>
      <c r="BU535" s="80">
        <v>102.402</v>
      </c>
      <c r="BV535" s="80">
        <v>0</v>
      </c>
      <c r="BW535" s="80">
        <v>0</v>
      </c>
      <c r="BX535" s="80">
        <v>0</v>
      </c>
      <c r="BY535" s="80">
        <v>0</v>
      </c>
      <c r="BZ535" s="80">
        <v>0</v>
      </c>
      <c r="CA535" s="80">
        <v>0</v>
      </c>
      <c r="CB535" s="80">
        <v>0</v>
      </c>
      <c r="CC535" s="80">
        <v>0</v>
      </c>
    </row>
    <row r="536" spans="1:81">
      <c r="A536" s="80" t="s">
        <v>2237</v>
      </c>
      <c r="B536" s="80">
        <v>338</v>
      </c>
      <c r="C536" s="80">
        <v>15</v>
      </c>
      <c r="D536" s="80">
        <v>20</v>
      </c>
      <c r="E536" s="80">
        <v>2018</v>
      </c>
      <c r="F536" s="80" t="s">
        <v>93</v>
      </c>
      <c r="G536" s="80" t="s">
        <v>2222</v>
      </c>
      <c r="H536" s="80" t="s">
        <v>2223</v>
      </c>
      <c r="I536" s="177"/>
      <c r="J536" s="81">
        <v>751.85094510672332</v>
      </c>
      <c r="K536" s="81">
        <v>8.1687597360324968</v>
      </c>
      <c r="L536" s="81">
        <v>16.462565851001489</v>
      </c>
      <c r="M536" s="81">
        <v>179.30585029038855</v>
      </c>
      <c r="N536" s="81">
        <v>144.63056155188542</v>
      </c>
      <c r="O536" s="81">
        <v>113.06520244234342</v>
      </c>
      <c r="P536" s="81">
        <v>105.73105992505846</v>
      </c>
      <c r="Q536" s="81">
        <v>6.4321384903811145</v>
      </c>
      <c r="R536" s="81">
        <v>0</v>
      </c>
      <c r="S536" s="81">
        <v>11.367970204776087</v>
      </c>
      <c r="T536" s="82"/>
      <c r="U536" s="81">
        <v>20460800</v>
      </c>
      <c r="V536" s="81">
        <v>3271</v>
      </c>
      <c r="W536" s="81">
        <v>435</v>
      </c>
      <c r="X536" s="81">
        <v>39170</v>
      </c>
      <c r="Y536" s="81">
        <v>45134</v>
      </c>
      <c r="Z536" s="81">
        <v>68895</v>
      </c>
      <c r="AA536" s="81">
        <v>22120</v>
      </c>
      <c r="AB536" s="81">
        <v>101486</v>
      </c>
      <c r="AC536" s="81">
        <v>0</v>
      </c>
      <c r="AD536" s="81">
        <v>11.367970204776091</v>
      </c>
      <c r="AE536" s="82"/>
      <c r="AF536" s="81">
        <v>249729114.35616201</v>
      </c>
      <c r="AG536" s="81">
        <v>5704827.1713536447</v>
      </c>
      <c r="AH536" s="81">
        <v>3596598.3266234682</v>
      </c>
      <c r="AI536" s="81">
        <v>231337415.62553909</v>
      </c>
      <c r="AJ536" s="81">
        <v>191966417.40578949</v>
      </c>
      <c r="AK536" s="81">
        <v>0</v>
      </c>
      <c r="AL536" s="81">
        <v>0</v>
      </c>
      <c r="AM536" s="81">
        <v>13969660.6216824</v>
      </c>
      <c r="AN536" s="81">
        <v>0</v>
      </c>
      <c r="AO536" s="81">
        <v>0</v>
      </c>
      <c r="AP536" s="82"/>
      <c r="AQ536" s="81">
        <v>2791</v>
      </c>
      <c r="AR536" s="81">
        <v>1791</v>
      </c>
      <c r="AS536" s="81">
        <v>0</v>
      </c>
      <c r="AT536" s="81">
        <v>4</v>
      </c>
      <c r="AU536" s="81">
        <v>0</v>
      </c>
      <c r="AV536" s="81">
        <v>1</v>
      </c>
      <c r="AW536" s="81" t="s">
        <v>564</v>
      </c>
      <c r="AX536" s="82"/>
      <c r="AY536" s="81">
        <v>13006.205</v>
      </c>
      <c r="AZ536" s="81">
        <v>87313.574999999997</v>
      </c>
      <c r="BA536" s="81">
        <v>0</v>
      </c>
      <c r="BB536" s="81">
        <v>1477</v>
      </c>
      <c r="BC536" s="81">
        <v>0</v>
      </c>
      <c r="BD536" s="81">
        <v>1180</v>
      </c>
      <c r="BE536" s="81" t="s">
        <v>564</v>
      </c>
      <c r="BF536" s="82"/>
      <c r="BG536" s="81">
        <v>0</v>
      </c>
      <c r="BH536" s="81">
        <v>0</v>
      </c>
      <c r="BI536" s="81">
        <v>89.138000000000005</v>
      </c>
      <c r="BJ536" s="81">
        <v>0</v>
      </c>
      <c r="BK536" s="81">
        <v>12.603</v>
      </c>
      <c r="BL536" s="81">
        <v>0</v>
      </c>
      <c r="BM536" s="82"/>
      <c r="BN536" s="81">
        <v>0</v>
      </c>
      <c r="BO536" s="81">
        <v>0</v>
      </c>
      <c r="BP536" s="81">
        <v>7</v>
      </c>
      <c r="BQ536" s="81">
        <v>0</v>
      </c>
      <c r="BR536" s="81">
        <v>2</v>
      </c>
      <c r="BS536" s="81">
        <v>0</v>
      </c>
      <c r="BT536"/>
      <c r="BU536" s="80">
        <v>101.741</v>
      </c>
      <c r="BV536" s="80">
        <v>0</v>
      </c>
      <c r="BW536" s="80">
        <v>0</v>
      </c>
      <c r="BX536" s="80">
        <v>0</v>
      </c>
      <c r="BY536" s="80">
        <v>0</v>
      </c>
      <c r="BZ536" s="80">
        <v>0</v>
      </c>
      <c r="CA536" s="80">
        <v>0</v>
      </c>
      <c r="CB536" s="80">
        <v>0</v>
      </c>
      <c r="CC536" s="80">
        <v>0</v>
      </c>
    </row>
    <row r="537" spans="1:81">
      <c r="A537" s="80" t="s">
        <v>2238</v>
      </c>
      <c r="B537" s="80">
        <v>339</v>
      </c>
      <c r="C537" s="80">
        <v>16</v>
      </c>
      <c r="D537" s="80">
        <v>20</v>
      </c>
      <c r="E537" s="80">
        <v>2019</v>
      </c>
      <c r="F537" s="80" t="s">
        <v>73</v>
      </c>
      <c r="G537" s="80" t="s">
        <v>2222</v>
      </c>
      <c r="H537" s="80" t="s">
        <v>2223</v>
      </c>
      <c r="I537" s="177"/>
      <c r="J537" s="81">
        <v>772.49152237206715</v>
      </c>
      <c r="K537" s="81">
        <v>7.2768672316789003</v>
      </c>
      <c r="L537" s="81">
        <v>16.420979951390709</v>
      </c>
      <c r="M537" s="81">
        <v>162.83842284559486</v>
      </c>
      <c r="N537" s="81">
        <v>126.51659985613685</v>
      </c>
      <c r="O537" s="81">
        <v>110.14768760536982</v>
      </c>
      <c r="P537" s="81">
        <v>104.28895865057761</v>
      </c>
      <c r="Q537" s="81">
        <v>6.212162172536174</v>
      </c>
      <c r="R537" s="81">
        <v>0</v>
      </c>
      <c r="S537" s="81">
        <v>11.411987454149346</v>
      </c>
      <c r="T537" s="82"/>
      <c r="U537" s="81">
        <v>20529116</v>
      </c>
      <c r="V537" s="81">
        <v>3271</v>
      </c>
      <c r="W537" s="81">
        <v>435</v>
      </c>
      <c r="X537" s="81">
        <v>39170</v>
      </c>
      <c r="Y537" s="81">
        <v>45341</v>
      </c>
      <c r="Z537" s="81">
        <v>68960</v>
      </c>
      <c r="AA537" s="81">
        <v>21655</v>
      </c>
      <c r="AB537" s="81">
        <v>100669</v>
      </c>
      <c r="AC537" s="81">
        <v>0</v>
      </c>
      <c r="AD537" s="81">
        <v>11.411987454149349</v>
      </c>
      <c r="AE537" s="82"/>
      <c r="AF537" s="81">
        <v>264540747.82130769</v>
      </c>
      <c r="AG537" s="81">
        <v>5625473.769181977</v>
      </c>
      <c r="AH537" s="81">
        <v>3865447.635126899</v>
      </c>
      <c r="AI537" s="81">
        <v>228931699.2627396</v>
      </c>
      <c r="AJ537" s="81">
        <v>177809077.86083063</v>
      </c>
      <c r="AK537" s="81">
        <v>0</v>
      </c>
      <c r="AL537" s="81">
        <v>0</v>
      </c>
      <c r="AM537" s="81">
        <v>13710359.964173742</v>
      </c>
      <c r="AN537" s="81">
        <v>0</v>
      </c>
      <c r="AO537" s="81">
        <v>0</v>
      </c>
      <c r="AP537" s="82"/>
      <c r="AQ537" s="81">
        <v>2936</v>
      </c>
      <c r="AR537" s="81">
        <v>1961</v>
      </c>
      <c r="AS537" s="81">
        <v>0</v>
      </c>
      <c r="AT537" s="81">
        <v>4</v>
      </c>
      <c r="AU537" s="81">
        <v>0</v>
      </c>
      <c r="AV537" s="81">
        <v>1</v>
      </c>
      <c r="AW537" s="81" t="s">
        <v>564</v>
      </c>
      <c r="AX537" s="82"/>
      <c r="AY537" s="81">
        <v>13778.406000000001</v>
      </c>
      <c r="AZ537" s="81">
        <v>94194.074999999939</v>
      </c>
      <c r="BA537" s="81">
        <v>0</v>
      </c>
      <c r="BB537" s="81">
        <v>1477</v>
      </c>
      <c r="BC537" s="81">
        <v>0</v>
      </c>
      <c r="BD537" s="81">
        <v>1179.95</v>
      </c>
      <c r="BE537" s="81" t="s">
        <v>564</v>
      </c>
      <c r="BF537" s="82"/>
      <c r="BG537" s="81">
        <v>0</v>
      </c>
      <c r="BH537" s="81">
        <v>0</v>
      </c>
      <c r="BI537" s="81">
        <v>73.441999999999993</v>
      </c>
      <c r="BJ537" s="81">
        <v>0</v>
      </c>
      <c r="BK537" s="81">
        <v>9.4109999999999996</v>
      </c>
      <c r="BL537" s="81">
        <v>0</v>
      </c>
      <c r="BM537" s="82"/>
      <c r="BN537" s="81">
        <v>0</v>
      </c>
      <c r="BO537" s="81">
        <v>0</v>
      </c>
      <c r="BP537" s="81">
        <v>7</v>
      </c>
      <c r="BQ537" s="81">
        <v>0</v>
      </c>
      <c r="BR537" s="81">
        <v>1</v>
      </c>
      <c r="BS537" s="81">
        <v>0</v>
      </c>
      <c r="BT537"/>
      <c r="BU537" s="80">
        <v>82.852999999999994</v>
      </c>
      <c r="BV537" s="80">
        <v>0</v>
      </c>
      <c r="BW537" s="80">
        <v>0</v>
      </c>
      <c r="BX537" s="80">
        <v>0</v>
      </c>
      <c r="BY537" s="80">
        <v>0</v>
      </c>
      <c r="BZ537" s="80">
        <v>0</v>
      </c>
      <c r="CA537" s="80">
        <v>0</v>
      </c>
      <c r="CB537" s="80">
        <v>0</v>
      </c>
      <c r="CC537" s="80">
        <v>0</v>
      </c>
    </row>
    <row r="538" spans="1:81">
      <c r="A538" s="80" t="s">
        <v>2239</v>
      </c>
      <c r="B538" s="80">
        <v>340</v>
      </c>
      <c r="C538" s="80">
        <v>17</v>
      </c>
      <c r="D538" s="80">
        <v>20</v>
      </c>
      <c r="E538" s="80">
        <v>2020</v>
      </c>
      <c r="F538" s="80" t="s">
        <v>218</v>
      </c>
      <c r="G538" s="80" t="s">
        <v>2222</v>
      </c>
      <c r="H538" s="80" t="s">
        <v>2223</v>
      </c>
      <c r="I538" s="177"/>
      <c r="J538" s="81">
        <v>716.66195179695524</v>
      </c>
      <c r="K538" s="81">
        <v>6.9103605225295972</v>
      </c>
      <c r="L538" s="81">
        <v>14.657176254515024</v>
      </c>
      <c r="M538" s="81">
        <v>138.19825961122021</v>
      </c>
      <c r="N538" s="81">
        <v>141.1364605419524</v>
      </c>
      <c r="O538" s="81">
        <v>96.563736629983438</v>
      </c>
      <c r="P538" s="81">
        <v>98.367949116899865</v>
      </c>
      <c r="Q538" s="81">
        <v>5.8857626976014608</v>
      </c>
      <c r="R538" s="81">
        <v>0</v>
      </c>
      <c r="S538" s="81">
        <v>11.471832239181699</v>
      </c>
      <c r="T538" s="82"/>
      <c r="U538" s="81">
        <v>19915830</v>
      </c>
      <c r="V538" s="81">
        <v>2997</v>
      </c>
      <c r="W538" s="81">
        <v>459</v>
      </c>
      <c r="X538" s="81">
        <v>37160</v>
      </c>
      <c r="Y538" s="81">
        <v>45558</v>
      </c>
      <c r="Z538" s="81">
        <v>69002</v>
      </c>
      <c r="AA538" s="81">
        <v>22192</v>
      </c>
      <c r="AB538" s="81">
        <v>99821</v>
      </c>
      <c r="AC538" s="81">
        <v>0</v>
      </c>
      <c r="AD538" s="81">
        <v>11.471832239181699</v>
      </c>
      <c r="AE538" s="82"/>
      <c r="AF538" s="81">
        <v>263321387.06913221</v>
      </c>
      <c r="AG538" s="81">
        <v>5075309.0513855983</v>
      </c>
      <c r="AH538" s="81">
        <v>3737734.7778605763</v>
      </c>
      <c r="AI538" s="81">
        <v>200282065.26162976</v>
      </c>
      <c r="AJ538" s="81">
        <v>210846505.53563032</v>
      </c>
      <c r="AK538" s="81"/>
      <c r="AL538" s="81"/>
      <c r="AM538" s="81">
        <v>13027749.534441182</v>
      </c>
      <c r="AN538" s="81"/>
      <c r="AO538" s="81"/>
      <c r="AP538" s="82"/>
      <c r="AQ538" s="81">
        <v>3076</v>
      </c>
      <c r="AR538" s="81">
        <v>2084</v>
      </c>
      <c r="AS538" s="81">
        <v>0</v>
      </c>
      <c r="AT538" s="81">
        <v>5</v>
      </c>
      <c r="AU538" s="81">
        <v>0</v>
      </c>
      <c r="AV538" s="81">
        <v>1</v>
      </c>
      <c r="AW538" s="81">
        <v>0</v>
      </c>
      <c r="AX538" s="82"/>
      <c r="AY538" s="81">
        <v>14665.29</v>
      </c>
      <c r="AZ538" s="81">
        <v>103621.4749999998</v>
      </c>
      <c r="BA538" s="81">
        <v>0</v>
      </c>
      <c r="BB538" s="81">
        <v>1837</v>
      </c>
      <c r="BC538" s="81">
        <v>0</v>
      </c>
      <c r="BD538" s="81">
        <v>1179.95</v>
      </c>
      <c r="BE538" s="81">
        <v>0</v>
      </c>
      <c r="BF538" s="82"/>
      <c r="BG538" s="81">
        <v>0</v>
      </c>
      <c r="BH538" s="81">
        <v>0</v>
      </c>
      <c r="BI538" s="81">
        <v>66.861999999999995</v>
      </c>
      <c r="BJ538" s="81">
        <v>0</v>
      </c>
      <c r="BK538" s="81">
        <v>8.6780000000000008</v>
      </c>
      <c r="BL538" s="81">
        <v>0</v>
      </c>
      <c r="BM538" s="82"/>
      <c r="BN538" s="81">
        <v>0</v>
      </c>
      <c r="BO538" s="81">
        <v>0</v>
      </c>
      <c r="BP538" s="81">
        <v>7</v>
      </c>
      <c r="BQ538" s="81">
        <v>0</v>
      </c>
      <c r="BR538" s="81">
        <v>1</v>
      </c>
      <c r="BS538" s="81">
        <v>0</v>
      </c>
      <c r="BT538"/>
      <c r="BU538" s="80">
        <v>75.540000000000006</v>
      </c>
      <c r="BV538" s="80">
        <v>0</v>
      </c>
      <c r="BW538" s="80">
        <v>0</v>
      </c>
      <c r="BX538" s="80">
        <v>0</v>
      </c>
      <c r="BY538" s="80">
        <v>0</v>
      </c>
      <c r="BZ538" s="80">
        <v>0</v>
      </c>
      <c r="CA538" s="80">
        <v>0</v>
      </c>
      <c r="CB538" s="80">
        <v>0</v>
      </c>
      <c r="CC538" s="80">
        <v>0</v>
      </c>
    </row>
    <row r="539" spans="1:81">
      <c r="A539" s="80" t="s">
        <v>2240</v>
      </c>
      <c r="B539" s="80">
        <v>340</v>
      </c>
      <c r="C539" s="80">
        <v>18</v>
      </c>
      <c r="D539" s="80">
        <v>20</v>
      </c>
      <c r="E539" s="80">
        <v>2021</v>
      </c>
      <c r="F539" s="80" t="s">
        <v>75</v>
      </c>
      <c r="G539" s="174" t="s">
        <v>2222</v>
      </c>
      <c r="H539" s="80" t="s">
        <v>2223</v>
      </c>
      <c r="I539" s="177"/>
      <c r="J539" s="81">
        <v>676.80639742258438</v>
      </c>
      <c r="K539" s="81">
        <v>7.6209497980630001</v>
      </c>
      <c r="L539" s="81">
        <v>13.021681848837165</v>
      </c>
      <c r="M539" s="81">
        <v>155.94046646113387</v>
      </c>
      <c r="N539" s="81">
        <v>135.80669520358921</v>
      </c>
      <c r="O539" s="81">
        <v>93.343586271584797</v>
      </c>
      <c r="P539" s="81">
        <v>100.45095125035159</v>
      </c>
      <c r="Q539" s="81">
        <v>5.8961291380371232</v>
      </c>
      <c r="R539" s="81">
        <v>0</v>
      </c>
      <c r="S539" s="81">
        <v>10.97234358230871</v>
      </c>
      <c r="T539" s="82"/>
      <c r="U539" s="81">
        <v>20610360</v>
      </c>
      <c r="V539" s="81">
        <v>2997</v>
      </c>
      <c r="W539" s="81">
        <v>459</v>
      </c>
      <c r="X539" s="81">
        <v>37160</v>
      </c>
      <c r="Y539" s="81">
        <v>45643</v>
      </c>
      <c r="Z539" s="81">
        <v>68681</v>
      </c>
      <c r="AA539" s="81">
        <v>22100</v>
      </c>
      <c r="AB539" s="81">
        <v>98811</v>
      </c>
      <c r="AC539" s="81">
        <v>0</v>
      </c>
      <c r="AD539" s="81">
        <v>10.97234358230871</v>
      </c>
      <c r="AE539" s="82"/>
      <c r="AF539" s="81">
        <v>239798906.05300447</v>
      </c>
      <c r="AG539" s="81">
        <v>5426108.0855386509</v>
      </c>
      <c r="AH539" s="81">
        <v>3285600.5418103458</v>
      </c>
      <c r="AI539" s="81">
        <v>229413559.84686559</v>
      </c>
      <c r="AJ539" s="81">
        <v>199750006.75004339</v>
      </c>
      <c r="AK539" s="81">
        <v>0</v>
      </c>
      <c r="AL539" s="81">
        <v>0</v>
      </c>
      <c r="AM539" s="81">
        <v>12970316.018176815</v>
      </c>
      <c r="AN539" s="81">
        <v>0</v>
      </c>
      <c r="AO539" s="81">
        <v>0</v>
      </c>
      <c r="AP539" s="82"/>
      <c r="AQ539" s="81">
        <v>3225</v>
      </c>
      <c r="AR539" s="81">
        <v>2133</v>
      </c>
      <c r="AS539" s="81">
        <v>0</v>
      </c>
      <c r="AT539" s="81">
        <v>5</v>
      </c>
      <c r="AU539" s="81">
        <v>0</v>
      </c>
      <c r="AV539" s="81">
        <v>1</v>
      </c>
      <c r="AW539" s="81"/>
      <c r="AX539" s="82"/>
      <c r="AY539" s="81">
        <v>15696.672999999981</v>
      </c>
      <c r="AZ539" s="81">
        <v>106765.8749999998</v>
      </c>
      <c r="BA539" s="81">
        <v>0</v>
      </c>
      <c r="BB539" s="81">
        <v>1837</v>
      </c>
      <c r="BC539" s="81">
        <v>0</v>
      </c>
      <c r="BD539" s="81">
        <v>1179.95</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2241</v>
      </c>
      <c r="B540" s="80">
        <v>340</v>
      </c>
      <c r="C540" s="80">
        <v>19</v>
      </c>
      <c r="D540" s="80">
        <v>20</v>
      </c>
      <c r="E540" s="80">
        <v>2022</v>
      </c>
      <c r="F540" s="80" t="s">
        <v>568</v>
      </c>
      <c r="G540" s="174" t="s">
        <v>2222</v>
      </c>
      <c r="H540" s="80" t="s">
        <v>2223</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3461</v>
      </c>
      <c r="AR540" s="81">
        <v>2173</v>
      </c>
      <c r="AS540" s="81">
        <v>0</v>
      </c>
      <c r="AT540" s="81">
        <v>6</v>
      </c>
      <c r="AU540" s="81">
        <v>0</v>
      </c>
      <c r="AV540" s="81">
        <v>1</v>
      </c>
      <c r="AW540" s="81"/>
      <c r="AX540" s="82"/>
      <c r="AY540" s="81">
        <v>17292.732999999949</v>
      </c>
      <c r="AZ540" s="81">
        <v>108856.27499999983</v>
      </c>
      <c r="BA540" s="81">
        <v>0</v>
      </c>
      <c r="BB540" s="81">
        <v>1937</v>
      </c>
      <c r="BC540" s="81">
        <v>0</v>
      </c>
      <c r="BD540" s="81">
        <v>1179.95</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2242</v>
      </c>
      <c r="B541" s="80">
        <v>256</v>
      </c>
      <c r="C541" s="80">
        <v>1</v>
      </c>
      <c r="D541" s="80">
        <v>16</v>
      </c>
      <c r="E541" s="80">
        <v>1990</v>
      </c>
      <c r="F541" s="80" t="s">
        <v>562</v>
      </c>
      <c r="G541" s="80" t="s">
        <v>2243</v>
      </c>
      <c r="H541" s="80" t="s">
        <v>2244</v>
      </c>
      <c r="I541" s="177"/>
      <c r="J541" s="81">
        <v>152.78186080044205</v>
      </c>
      <c r="K541" s="81">
        <v>27.389792195337073</v>
      </c>
      <c r="L541" s="81">
        <v>33.485964658177025</v>
      </c>
      <c r="M541" s="81">
        <v>90.142607929142287</v>
      </c>
      <c r="N541" s="81">
        <v>136.00137908741661</v>
      </c>
      <c r="O541" s="81">
        <v>86.880583615066286</v>
      </c>
      <c r="P541" s="81">
        <v>143.36659627142868</v>
      </c>
      <c r="Q541" s="81">
        <v>7.5662377463989401</v>
      </c>
      <c r="R541" s="81">
        <v>7.3685204239147675</v>
      </c>
      <c r="S541" s="81">
        <v>6.1728544612560485</v>
      </c>
      <c r="T541" s="82"/>
      <c r="U541" s="81">
        <v>24825291</v>
      </c>
      <c r="V541" s="81">
        <v>7873</v>
      </c>
      <c r="W541" s="81">
        <v>481</v>
      </c>
      <c r="X541" s="81">
        <v>37809</v>
      </c>
      <c r="Y541" s="81">
        <v>35353</v>
      </c>
      <c r="Z541" s="81">
        <v>35735</v>
      </c>
      <c r="AA541" s="81">
        <v>34811</v>
      </c>
      <c r="AB541" s="81">
        <v>122850</v>
      </c>
      <c r="AC541" s="81">
        <v>1276241</v>
      </c>
      <c r="AD541" s="81">
        <v>6.1728544612560485</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2245</v>
      </c>
      <c r="B542" s="80">
        <v>257</v>
      </c>
      <c r="C542" s="80">
        <v>2</v>
      </c>
      <c r="D542" s="80">
        <v>16</v>
      </c>
      <c r="E542" s="80">
        <v>2005</v>
      </c>
      <c r="F542" s="80" t="s">
        <v>565</v>
      </c>
      <c r="G542" s="80" t="s">
        <v>2243</v>
      </c>
      <c r="H542" s="80" t="s">
        <v>2244</v>
      </c>
      <c r="I542" s="177"/>
      <c r="J542" s="81">
        <v>171.72275088918212</v>
      </c>
      <c r="K542" s="81">
        <v>18.061569641557792</v>
      </c>
      <c r="L542" s="81">
        <v>19.714027687278623</v>
      </c>
      <c r="M542" s="81">
        <v>198.60597248856953</v>
      </c>
      <c r="N542" s="81">
        <v>224.59274107283005</v>
      </c>
      <c r="O542" s="81">
        <v>134.71338846112462</v>
      </c>
      <c r="P542" s="81">
        <v>126.79272169157485</v>
      </c>
      <c r="Q542" s="81">
        <v>6.9280862462688333</v>
      </c>
      <c r="R542" s="81">
        <v>7.7417772143204351</v>
      </c>
      <c r="S542" s="81">
        <v>17.777138042740233</v>
      </c>
      <c r="T542" s="82"/>
      <c r="U542" s="81">
        <v>22179601</v>
      </c>
      <c r="V542" s="81">
        <v>6661</v>
      </c>
      <c r="W542" s="81">
        <v>221</v>
      </c>
      <c r="X542" s="81">
        <v>33076</v>
      </c>
      <c r="Y542" s="81">
        <v>41713</v>
      </c>
      <c r="Z542" s="81">
        <v>64119</v>
      </c>
      <c r="AA542" s="81">
        <v>25214</v>
      </c>
      <c r="AB542" s="81">
        <v>117595</v>
      </c>
      <c r="AC542" s="81">
        <v>1368973</v>
      </c>
      <c r="AD542" s="81">
        <v>17.777138042740233</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2246</v>
      </c>
      <c r="B543" s="80">
        <v>258</v>
      </c>
      <c r="C543" s="80">
        <v>3</v>
      </c>
      <c r="D543" s="80">
        <v>16</v>
      </c>
      <c r="E543" s="80">
        <v>2006</v>
      </c>
      <c r="F543" s="80" t="s">
        <v>566</v>
      </c>
      <c r="G543" s="80" t="s">
        <v>2243</v>
      </c>
      <c r="H543" s="80" t="s">
        <v>2244</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2247</v>
      </c>
      <c r="B544" s="80">
        <v>259</v>
      </c>
      <c r="C544" s="80">
        <v>4</v>
      </c>
      <c r="D544" s="80">
        <v>16</v>
      </c>
      <c r="E544" s="80">
        <v>2007</v>
      </c>
      <c r="F544" s="80" t="s">
        <v>567</v>
      </c>
      <c r="G544" s="80" t="s">
        <v>2243</v>
      </c>
      <c r="H544" s="80" t="s">
        <v>2244</v>
      </c>
      <c r="I544" s="177"/>
      <c r="J544" s="81">
        <v>156.00605169491206</v>
      </c>
      <c r="K544" s="81">
        <v>16.087972768542002</v>
      </c>
      <c r="L544" s="81">
        <v>20.370300090775963</v>
      </c>
      <c r="M544" s="81">
        <v>191.05032883950309</v>
      </c>
      <c r="N544" s="81">
        <v>222.41673567539547</v>
      </c>
      <c r="O544" s="81">
        <v>129.78805934056925</v>
      </c>
      <c r="P544" s="81">
        <v>123.38839357920003</v>
      </c>
      <c r="Q544" s="81">
        <v>7.1540781051049933</v>
      </c>
      <c r="R544" s="81">
        <v>5.6271919892852083</v>
      </c>
      <c r="S544" s="81">
        <v>15.77239307137444</v>
      </c>
      <c r="T544" s="82"/>
      <c r="U544" s="81">
        <v>22426545</v>
      </c>
      <c r="V544" s="81">
        <v>6262</v>
      </c>
      <c r="W544" s="81">
        <v>236</v>
      </c>
      <c r="X544" s="81">
        <v>39202</v>
      </c>
      <c r="Y544" s="81">
        <v>41427</v>
      </c>
      <c r="Z544" s="81">
        <v>64218</v>
      </c>
      <c r="AA544" s="81">
        <v>24163</v>
      </c>
      <c r="AB544" s="81">
        <v>115009</v>
      </c>
      <c r="AC544" s="81">
        <v>1023603</v>
      </c>
      <c r="AD544" s="81">
        <v>15.77239307137444</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2248</v>
      </c>
      <c r="B545" s="80">
        <v>260</v>
      </c>
      <c r="C545" s="80">
        <v>5</v>
      </c>
      <c r="D545" s="80">
        <v>16</v>
      </c>
      <c r="E545" s="80">
        <v>2008</v>
      </c>
      <c r="F545" s="80" t="s">
        <v>84</v>
      </c>
      <c r="G545" s="80" t="s">
        <v>2243</v>
      </c>
      <c r="H545" s="80" t="s">
        <v>2244</v>
      </c>
      <c r="I545" s="177"/>
      <c r="J545" s="81">
        <v>138.24450741380886</v>
      </c>
      <c r="K545" s="81">
        <v>12.032195255796372</v>
      </c>
      <c r="L545" s="81">
        <v>18.147814297736279</v>
      </c>
      <c r="M545" s="81">
        <v>193.25432106342643</v>
      </c>
      <c r="N545" s="81">
        <v>215.86176567537868</v>
      </c>
      <c r="O545" s="81">
        <v>125.75816832161551</v>
      </c>
      <c r="P545" s="81">
        <v>119.77931061926273</v>
      </c>
      <c r="Q545" s="81">
        <v>6.9737343887584391</v>
      </c>
      <c r="R545" s="81">
        <v>5.9275307423342847</v>
      </c>
      <c r="S545" s="81">
        <v>13.765745479776429</v>
      </c>
      <c r="T545" s="82"/>
      <c r="U545" s="81">
        <v>22736151</v>
      </c>
      <c r="V545" s="81">
        <v>6262</v>
      </c>
      <c r="W545" s="81">
        <v>236</v>
      </c>
      <c r="X545" s="81">
        <v>39202</v>
      </c>
      <c r="Y545" s="81">
        <v>41366</v>
      </c>
      <c r="Z545" s="81">
        <v>64408</v>
      </c>
      <c r="AA545" s="81">
        <v>23483</v>
      </c>
      <c r="AB545" s="81">
        <v>113952</v>
      </c>
      <c r="AC545" s="81">
        <v>1119629</v>
      </c>
      <c r="AD545" s="81">
        <v>13.765745479776429</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2249</v>
      </c>
      <c r="B546" s="80">
        <v>261</v>
      </c>
      <c r="C546" s="80">
        <v>6</v>
      </c>
      <c r="D546" s="80">
        <v>16</v>
      </c>
      <c r="E546" s="80">
        <v>2009</v>
      </c>
      <c r="F546" s="80" t="s">
        <v>85</v>
      </c>
      <c r="G546" s="80" t="s">
        <v>2243</v>
      </c>
      <c r="H546" s="80" t="s">
        <v>2244</v>
      </c>
      <c r="I546" s="177"/>
      <c r="J546" s="81">
        <v>145.90909096390814</v>
      </c>
      <c r="K546" s="81">
        <v>11.693647033570464</v>
      </c>
      <c r="L546" s="81">
        <v>27.496533797086144</v>
      </c>
      <c r="M546" s="81">
        <v>193.96620175206976</v>
      </c>
      <c r="N546" s="81">
        <v>195.30657515820513</v>
      </c>
      <c r="O546" s="81">
        <v>127.71885377544332</v>
      </c>
      <c r="P546" s="81">
        <v>114.42853036594612</v>
      </c>
      <c r="Q546" s="81">
        <v>6.5844338951362751</v>
      </c>
      <c r="R546" s="81">
        <v>5.1289802238360043</v>
      </c>
      <c r="S546" s="81">
        <v>14.955340484416325</v>
      </c>
      <c r="T546" s="82"/>
      <c r="U546" s="81">
        <v>18992072</v>
      </c>
      <c r="V546" s="81">
        <v>5593</v>
      </c>
      <c r="W546" s="81">
        <v>511</v>
      </c>
      <c r="X546" s="81">
        <v>39633</v>
      </c>
      <c r="Y546" s="81">
        <v>41443</v>
      </c>
      <c r="Z546" s="81">
        <v>64565</v>
      </c>
      <c r="AA546" s="81">
        <v>23031</v>
      </c>
      <c r="AB546" s="81">
        <v>112944</v>
      </c>
      <c r="AC546" s="81">
        <v>945136</v>
      </c>
      <c r="AD546" s="81">
        <v>14.955340484416325</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213.40100000000001</v>
      </c>
      <c r="BJ546" s="81">
        <v>254.44</v>
      </c>
      <c r="BK546" s="81">
        <v>43.322000000000003</v>
      </c>
      <c r="BL546" s="81">
        <v>0</v>
      </c>
      <c r="BM546" s="82"/>
      <c r="BN546" s="81">
        <v>0</v>
      </c>
      <c r="BO546" s="81">
        <v>0</v>
      </c>
      <c r="BP546" s="81">
        <v>7</v>
      </c>
      <c r="BQ546" s="81">
        <v>1</v>
      </c>
      <c r="BR546" s="81">
        <v>3</v>
      </c>
      <c r="BS546" s="81">
        <v>0</v>
      </c>
      <c r="BT546"/>
      <c r="BU546" s="80"/>
      <c r="BV546" s="80"/>
      <c r="BW546" s="80"/>
      <c r="BX546" s="80"/>
      <c r="BY546" s="80"/>
      <c r="BZ546" s="80"/>
      <c r="CA546" s="80"/>
      <c r="CB546" s="80"/>
      <c r="CC546" s="80"/>
    </row>
    <row r="547" spans="1:81">
      <c r="A547" s="80" t="s">
        <v>2250</v>
      </c>
      <c r="B547" s="80">
        <v>262</v>
      </c>
      <c r="C547" s="80">
        <v>7</v>
      </c>
      <c r="D547" s="80">
        <v>16</v>
      </c>
      <c r="E547" s="80">
        <v>2010</v>
      </c>
      <c r="F547" s="80" t="s">
        <v>86</v>
      </c>
      <c r="G547" s="80" t="s">
        <v>2243</v>
      </c>
      <c r="H547" s="80" t="s">
        <v>2244</v>
      </c>
      <c r="I547" s="177"/>
      <c r="J547" s="81">
        <v>137.17543587116046</v>
      </c>
      <c r="K547" s="81">
        <v>11.979038331710029</v>
      </c>
      <c r="L547" s="81">
        <v>26.072493361008416</v>
      </c>
      <c r="M547" s="81">
        <v>186.25885362414064</v>
      </c>
      <c r="N547" s="81">
        <v>201.33576965220323</v>
      </c>
      <c r="O547" s="81">
        <v>127.95115451445689</v>
      </c>
      <c r="P547" s="81">
        <v>115.20394054746879</v>
      </c>
      <c r="Q547" s="81">
        <v>6.8182990063462272</v>
      </c>
      <c r="R547" s="81">
        <v>6.2482217295012754</v>
      </c>
      <c r="S547" s="81">
        <v>12.872401198552112</v>
      </c>
      <c r="T547" s="82"/>
      <c r="U547" s="81">
        <v>20458527</v>
      </c>
      <c r="V547" s="81">
        <v>5593</v>
      </c>
      <c r="W547" s="81">
        <v>511</v>
      </c>
      <c r="X547" s="81">
        <v>39633</v>
      </c>
      <c r="Y547" s="81">
        <v>41507</v>
      </c>
      <c r="Z547" s="81">
        <v>64983</v>
      </c>
      <c r="AA547" s="81">
        <v>22608</v>
      </c>
      <c r="AB547" s="81">
        <v>112067</v>
      </c>
      <c r="AC547" s="81">
        <v>1091118</v>
      </c>
      <c r="AD547" s="81">
        <v>12.872401198552112</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237.49600000000001</v>
      </c>
      <c r="BJ547" s="81">
        <v>257.44</v>
      </c>
      <c r="BK547" s="81">
        <v>40.825000000000003</v>
      </c>
      <c r="BL547" s="81">
        <v>0</v>
      </c>
      <c r="BM547" s="82"/>
      <c r="BN547" s="81">
        <v>0</v>
      </c>
      <c r="BO547" s="81">
        <v>0</v>
      </c>
      <c r="BP547" s="81">
        <v>7</v>
      </c>
      <c r="BQ547" s="81">
        <v>1</v>
      </c>
      <c r="BR547" s="81">
        <v>3</v>
      </c>
      <c r="BS547" s="81">
        <v>0</v>
      </c>
      <c r="BT547"/>
      <c r="BU547" s="80">
        <v>478.91500000000002</v>
      </c>
      <c r="BV547" s="80">
        <v>16.006</v>
      </c>
      <c r="BW547" s="80">
        <v>0</v>
      </c>
      <c r="BX547" s="80">
        <v>0</v>
      </c>
      <c r="BY547" s="80">
        <v>7.44</v>
      </c>
      <c r="BZ547" s="80">
        <v>0</v>
      </c>
      <c r="CA547" s="80">
        <v>28</v>
      </c>
      <c r="CB547" s="80">
        <v>5.4</v>
      </c>
      <c r="CC547" s="80">
        <v>0</v>
      </c>
    </row>
    <row r="548" spans="1:81">
      <c r="A548" s="80" t="s">
        <v>2251</v>
      </c>
      <c r="B548" s="80">
        <v>263</v>
      </c>
      <c r="C548" s="80">
        <v>8</v>
      </c>
      <c r="D548" s="80">
        <v>16</v>
      </c>
      <c r="E548" s="80">
        <v>2011</v>
      </c>
      <c r="F548" s="80" t="s">
        <v>87</v>
      </c>
      <c r="G548" s="80" t="s">
        <v>2243</v>
      </c>
      <c r="H548" s="80" t="s">
        <v>2244</v>
      </c>
      <c r="I548" s="177"/>
      <c r="J548" s="81">
        <v>139.77513277696283</v>
      </c>
      <c r="K548" s="81">
        <v>15.388680740833371</v>
      </c>
      <c r="L548" s="81">
        <v>20.602873340592964</v>
      </c>
      <c r="M548" s="81">
        <v>209.84964618191336</v>
      </c>
      <c r="N548" s="81">
        <v>233.132593312788</v>
      </c>
      <c r="O548" s="81">
        <v>126.42341283620802</v>
      </c>
      <c r="P548" s="81">
        <v>111.50854093267007</v>
      </c>
      <c r="Q548" s="81">
        <v>7.7753363175424779</v>
      </c>
      <c r="R548" s="81">
        <v>7.2309899837443457</v>
      </c>
      <c r="S548" s="81">
        <v>13.844464543256114</v>
      </c>
      <c r="T548" s="82"/>
      <c r="U548" s="81">
        <v>19237640</v>
      </c>
      <c r="V548" s="81">
        <v>5593</v>
      </c>
      <c r="W548" s="81">
        <v>511</v>
      </c>
      <c r="X548" s="81">
        <v>39633</v>
      </c>
      <c r="Y548" s="81">
        <v>41525</v>
      </c>
      <c r="Z548" s="81">
        <v>65602</v>
      </c>
      <c r="AA548" s="81">
        <v>22534</v>
      </c>
      <c r="AB548" s="81">
        <v>110794</v>
      </c>
      <c r="AC548" s="81">
        <v>1260649</v>
      </c>
      <c r="AD548" s="81">
        <v>13.844464543256114</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226.88499999999999</v>
      </c>
      <c r="BJ548" s="81">
        <v>315.61</v>
      </c>
      <c r="BK548" s="81">
        <v>41.03</v>
      </c>
      <c r="BL548" s="81">
        <v>0</v>
      </c>
      <c r="BM548" s="82"/>
      <c r="BN548" s="81">
        <v>0</v>
      </c>
      <c r="BO548" s="81">
        <v>0</v>
      </c>
      <c r="BP548" s="81">
        <v>8</v>
      </c>
      <c r="BQ548" s="81">
        <v>1</v>
      </c>
      <c r="BR548" s="81">
        <v>3</v>
      </c>
      <c r="BS548" s="81">
        <v>0</v>
      </c>
      <c r="BT548"/>
      <c r="BU548" s="80">
        <v>532.351</v>
      </c>
      <c r="BV548" s="80">
        <v>18.064</v>
      </c>
      <c r="BW548" s="80">
        <v>0</v>
      </c>
      <c r="BX548" s="80">
        <v>0</v>
      </c>
      <c r="BY548" s="80">
        <v>9.61</v>
      </c>
      <c r="BZ548" s="80">
        <v>0</v>
      </c>
      <c r="CA548" s="80">
        <v>18</v>
      </c>
      <c r="CB548" s="80">
        <v>5.5</v>
      </c>
      <c r="CC548" s="80">
        <v>0</v>
      </c>
    </row>
    <row r="549" spans="1:81">
      <c r="A549" s="80" t="s">
        <v>2252</v>
      </c>
      <c r="B549" s="80">
        <v>264</v>
      </c>
      <c r="C549" s="80">
        <v>9</v>
      </c>
      <c r="D549" s="80">
        <v>16</v>
      </c>
      <c r="E549" s="80">
        <v>2012</v>
      </c>
      <c r="F549" s="80" t="s">
        <v>88</v>
      </c>
      <c r="G549" s="80" t="s">
        <v>2243</v>
      </c>
      <c r="H549" s="80" t="s">
        <v>2244</v>
      </c>
      <c r="I549" s="177"/>
      <c r="J549" s="81">
        <v>159.14248263791364</v>
      </c>
      <c r="K549" s="81">
        <v>14.444070759498278</v>
      </c>
      <c r="L549" s="81">
        <v>20.292949488005732</v>
      </c>
      <c r="M549" s="81">
        <v>209.07817414261527</v>
      </c>
      <c r="N549" s="81">
        <v>233.54112603134882</v>
      </c>
      <c r="O549" s="81">
        <v>126.8032637363488</v>
      </c>
      <c r="P549" s="81">
        <v>110.51065384607568</v>
      </c>
      <c r="Q549" s="81">
        <v>8.390150531346821</v>
      </c>
      <c r="R549" s="81">
        <v>6.5438725804210085</v>
      </c>
      <c r="S549" s="81">
        <v>17.585806802744695</v>
      </c>
      <c r="T549" s="82"/>
      <c r="U549" s="81">
        <v>19313481</v>
      </c>
      <c r="V549" s="81">
        <v>5593</v>
      </c>
      <c r="W549" s="81">
        <v>511</v>
      </c>
      <c r="X549" s="81">
        <v>39633</v>
      </c>
      <c r="Y549" s="81">
        <v>41724</v>
      </c>
      <c r="Z549" s="81">
        <v>66321</v>
      </c>
      <c r="AA549" s="81">
        <v>22206</v>
      </c>
      <c r="AB549" s="81">
        <v>110039</v>
      </c>
      <c r="AC549" s="81">
        <v>1111308</v>
      </c>
      <c r="AD549" s="81">
        <v>17.585806802744695</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243.47200000000001</v>
      </c>
      <c r="BJ549" s="81">
        <v>304.2</v>
      </c>
      <c r="BK549" s="81">
        <v>50.905999999999999</v>
      </c>
      <c r="BL549" s="81">
        <v>0</v>
      </c>
      <c r="BM549" s="82"/>
      <c r="BN549" s="81">
        <v>0</v>
      </c>
      <c r="BO549" s="81">
        <v>0</v>
      </c>
      <c r="BP549" s="81">
        <v>8</v>
      </c>
      <c r="BQ549" s="81">
        <v>1</v>
      </c>
      <c r="BR549" s="81">
        <v>3</v>
      </c>
      <c r="BS549" s="81">
        <v>0</v>
      </c>
      <c r="BT549"/>
      <c r="BU549" s="80">
        <v>543.54</v>
      </c>
      <c r="BV549" s="80">
        <v>21.238</v>
      </c>
      <c r="BW549" s="80">
        <v>0</v>
      </c>
      <c r="BX549" s="80">
        <v>0</v>
      </c>
      <c r="BY549" s="80">
        <v>9.1999999999999993</v>
      </c>
      <c r="BZ549" s="80">
        <v>0</v>
      </c>
      <c r="CA549" s="80">
        <v>19</v>
      </c>
      <c r="CB549" s="80">
        <v>5.6</v>
      </c>
      <c r="CC549" s="80">
        <v>0</v>
      </c>
    </row>
    <row r="550" spans="1:81">
      <c r="A550" s="80" t="s">
        <v>2253</v>
      </c>
      <c r="B550" s="80">
        <v>265</v>
      </c>
      <c r="C550" s="80">
        <v>10</v>
      </c>
      <c r="D550" s="80">
        <v>16</v>
      </c>
      <c r="E550" s="80">
        <v>2013</v>
      </c>
      <c r="F550" s="80" t="s">
        <v>89</v>
      </c>
      <c r="G550" s="80" t="s">
        <v>2243</v>
      </c>
      <c r="H550" s="80" t="s">
        <v>2244</v>
      </c>
      <c r="I550" s="177"/>
      <c r="J550" s="81">
        <v>169.18764641299077</v>
      </c>
      <c r="K550" s="81">
        <v>12.458852207473544</v>
      </c>
      <c r="L550" s="81">
        <v>18.537865976871633</v>
      </c>
      <c r="M550" s="81">
        <v>200.55877523081145</v>
      </c>
      <c r="N550" s="81">
        <v>246.59523186410615</v>
      </c>
      <c r="O550" s="81">
        <v>122.24575014040953</v>
      </c>
      <c r="P550" s="81">
        <v>109.5483257250464</v>
      </c>
      <c r="Q550" s="81">
        <v>8.4595210289565408</v>
      </c>
      <c r="R550" s="81">
        <v>7.8254921758531202</v>
      </c>
      <c r="S550" s="81">
        <v>15.393590532048931</v>
      </c>
      <c r="T550" s="82"/>
      <c r="U550" s="81">
        <v>20134152</v>
      </c>
      <c r="V550" s="81">
        <v>5593</v>
      </c>
      <c r="W550" s="81">
        <v>511</v>
      </c>
      <c r="X550" s="81">
        <v>39633</v>
      </c>
      <c r="Y550" s="81">
        <v>41822</v>
      </c>
      <c r="Z550" s="81">
        <v>66792</v>
      </c>
      <c r="AA550" s="81">
        <v>21930</v>
      </c>
      <c r="AB550" s="81">
        <v>109358</v>
      </c>
      <c r="AC550" s="81">
        <v>1297246</v>
      </c>
      <c r="AD550" s="81">
        <v>15.393590532048931</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282.43900000000002</v>
      </c>
      <c r="BJ550" s="81">
        <v>287.60000000000002</v>
      </c>
      <c r="BK550" s="81">
        <v>50.287000000000006</v>
      </c>
      <c r="BL550" s="81">
        <v>0</v>
      </c>
      <c r="BM550" s="82"/>
      <c r="BN550" s="81">
        <v>0</v>
      </c>
      <c r="BO550" s="81">
        <v>0</v>
      </c>
      <c r="BP550" s="81">
        <v>8</v>
      </c>
      <c r="BQ550" s="81">
        <v>1</v>
      </c>
      <c r="BR550" s="81">
        <v>3</v>
      </c>
      <c r="BS550" s="81">
        <v>0</v>
      </c>
      <c r="BT550"/>
      <c r="BU550" s="80">
        <v>571.38699999999994</v>
      </c>
      <c r="BV550" s="80">
        <v>18.739000000000001</v>
      </c>
      <c r="BW550" s="80">
        <v>0</v>
      </c>
      <c r="BX550" s="80">
        <v>0</v>
      </c>
      <c r="BY550" s="80">
        <v>8.6</v>
      </c>
      <c r="BZ550" s="80">
        <v>0</v>
      </c>
      <c r="CA550" s="80">
        <v>16</v>
      </c>
      <c r="CB550" s="80">
        <v>5.6</v>
      </c>
      <c r="CC550" s="80">
        <v>0</v>
      </c>
    </row>
    <row r="551" spans="1:81">
      <c r="A551" s="80" t="s">
        <v>2254</v>
      </c>
      <c r="B551" s="80">
        <v>266</v>
      </c>
      <c r="C551" s="80">
        <v>11</v>
      </c>
      <c r="D551" s="80">
        <v>16</v>
      </c>
      <c r="E551" s="80">
        <v>2014</v>
      </c>
      <c r="F551" s="80" t="s">
        <v>90</v>
      </c>
      <c r="G551" s="80" t="s">
        <v>2243</v>
      </c>
      <c r="H551" s="80" t="s">
        <v>2244</v>
      </c>
      <c r="I551" s="177"/>
      <c r="J551" s="81">
        <v>171.04200380644895</v>
      </c>
      <c r="K551" s="81">
        <v>12.913979378295398</v>
      </c>
      <c r="L551" s="81">
        <v>23.261573870299323</v>
      </c>
      <c r="M551" s="81">
        <v>191.20902749684512</v>
      </c>
      <c r="N551" s="81">
        <v>215.60659087915889</v>
      </c>
      <c r="O551" s="81">
        <v>116.73337829699143</v>
      </c>
      <c r="P551" s="81">
        <v>108.64684177919445</v>
      </c>
      <c r="Q551" s="81">
        <v>8.02301148838988</v>
      </c>
      <c r="R551" s="81">
        <v>7.6750287232037087</v>
      </c>
      <c r="S551" s="81">
        <v>14.426780137362114</v>
      </c>
      <c r="T551" s="82"/>
      <c r="U551" s="81">
        <v>24371890</v>
      </c>
      <c r="V551" s="81">
        <v>5297</v>
      </c>
      <c r="W551" s="81">
        <v>529</v>
      </c>
      <c r="X551" s="81">
        <v>37558</v>
      </c>
      <c r="Y551" s="81">
        <v>41893</v>
      </c>
      <c r="Z551" s="81">
        <v>67174</v>
      </c>
      <c r="AA551" s="81">
        <v>21637</v>
      </c>
      <c r="AB551" s="81">
        <v>108098</v>
      </c>
      <c r="AC551" s="81">
        <v>1276304</v>
      </c>
      <c r="AD551" s="81">
        <v>14.426780137362114</v>
      </c>
      <c r="AE551" s="82"/>
      <c r="AF551" s="81">
        <v>233516533.63261479</v>
      </c>
      <c r="AG551" s="81">
        <v>10094958.653048525</v>
      </c>
      <c r="AH551" s="81">
        <v>5626199.0212881695</v>
      </c>
      <c r="AI551" s="81">
        <v>223161617.9971711</v>
      </c>
      <c r="AJ551" s="81">
        <v>249509743.56736839</v>
      </c>
      <c r="AK551" s="81">
        <v>0</v>
      </c>
      <c r="AL551" s="81">
        <v>0</v>
      </c>
      <c r="AM551" s="81">
        <v>14840240.068348438</v>
      </c>
      <c r="AN551" s="81">
        <v>0</v>
      </c>
      <c r="AO551" s="81">
        <v>0</v>
      </c>
      <c r="AP551" s="82"/>
      <c r="AQ551" s="81">
        <v>765</v>
      </c>
      <c r="AR551" s="81">
        <v>77</v>
      </c>
      <c r="AS551" s="81">
        <v>5</v>
      </c>
      <c r="AT551" s="81">
        <v>1</v>
      </c>
      <c r="AU551" s="81">
        <v>0</v>
      </c>
      <c r="AV551" s="81">
        <v>1</v>
      </c>
      <c r="AW551" s="81" t="s">
        <v>564</v>
      </c>
      <c r="AX551" s="82"/>
      <c r="AY551" s="81">
        <v>3069.8999999999996</v>
      </c>
      <c r="AZ551" s="81">
        <v>8131.5</v>
      </c>
      <c r="BA551" s="81">
        <v>23280</v>
      </c>
      <c r="BB551" s="81">
        <v>490</v>
      </c>
      <c r="BC551" s="81">
        <v>0</v>
      </c>
      <c r="BD551" s="81">
        <v>1213.9000000000001</v>
      </c>
      <c r="BE551" s="81" t="s">
        <v>564</v>
      </c>
      <c r="BF551" s="82"/>
      <c r="BG551" s="81">
        <v>0</v>
      </c>
      <c r="BH551" s="81">
        <v>0</v>
      </c>
      <c r="BI551" s="81">
        <v>276.65800000000002</v>
      </c>
      <c r="BJ551" s="81">
        <v>261.827</v>
      </c>
      <c r="BK551" s="81">
        <v>49.572000000000003</v>
      </c>
      <c r="BL551" s="81">
        <v>0</v>
      </c>
      <c r="BM551" s="82"/>
      <c r="BN551" s="81">
        <v>0</v>
      </c>
      <c r="BO551" s="81">
        <v>0</v>
      </c>
      <c r="BP551" s="81">
        <v>8</v>
      </c>
      <c r="BQ551" s="81">
        <v>1</v>
      </c>
      <c r="BR551" s="81">
        <v>3</v>
      </c>
      <c r="BS551" s="81">
        <v>0</v>
      </c>
      <c r="BT551"/>
      <c r="BU551" s="80">
        <v>534.88199999999995</v>
      </c>
      <c r="BV551" s="80">
        <v>18.079000000000001</v>
      </c>
      <c r="BW551" s="80">
        <v>0</v>
      </c>
      <c r="BX551" s="80">
        <v>0</v>
      </c>
      <c r="BY551" s="80">
        <v>7.883</v>
      </c>
      <c r="BZ551" s="80">
        <v>0</v>
      </c>
      <c r="CA551" s="80">
        <v>18.59</v>
      </c>
      <c r="CB551" s="80">
        <v>8.6229999999999993</v>
      </c>
      <c r="CC551" s="80">
        <v>0</v>
      </c>
    </row>
    <row r="552" spans="1:81">
      <c r="A552" s="80" t="s">
        <v>2255</v>
      </c>
      <c r="B552" s="80">
        <v>267</v>
      </c>
      <c r="C552" s="80">
        <v>12</v>
      </c>
      <c r="D552" s="80">
        <v>16</v>
      </c>
      <c r="E552" s="80">
        <v>2015</v>
      </c>
      <c r="F552" s="80" t="s">
        <v>91</v>
      </c>
      <c r="G552" s="80" t="s">
        <v>2243</v>
      </c>
      <c r="H552" s="80" t="s">
        <v>2244</v>
      </c>
      <c r="I552" s="177"/>
      <c r="J552" s="81">
        <v>182.66491557810826</v>
      </c>
      <c r="K552" s="81">
        <v>13.074369306831571</v>
      </c>
      <c r="L552" s="81">
        <v>23.655544293795895</v>
      </c>
      <c r="M552" s="81">
        <v>195.67766695306668</v>
      </c>
      <c r="N552" s="81">
        <v>193.72689398332002</v>
      </c>
      <c r="O552" s="81">
        <v>116.27002384081101</v>
      </c>
      <c r="P552" s="81">
        <v>106.74230976945771</v>
      </c>
      <c r="Q552" s="81">
        <v>7.754952475655295</v>
      </c>
      <c r="R552" s="81">
        <v>6.7060377031561451</v>
      </c>
      <c r="S552" s="81">
        <v>14.921120226403765</v>
      </c>
      <c r="T552" s="82"/>
      <c r="U552" s="81">
        <v>25581462</v>
      </c>
      <c r="V552" s="81">
        <v>5297</v>
      </c>
      <c r="W552" s="81">
        <v>529</v>
      </c>
      <c r="X552" s="81">
        <v>37558</v>
      </c>
      <c r="Y552" s="81">
        <v>41902</v>
      </c>
      <c r="Z552" s="81">
        <v>67552</v>
      </c>
      <c r="AA552" s="81">
        <v>21241</v>
      </c>
      <c r="AB552" s="81">
        <v>106733</v>
      </c>
      <c r="AC552" s="81">
        <v>1148763</v>
      </c>
      <c r="AD552" s="81">
        <v>14.921120226403765</v>
      </c>
      <c r="AE552" s="82"/>
      <c r="AF552" s="81">
        <v>254625864.98308143</v>
      </c>
      <c r="AG552" s="81">
        <v>9435203.2477121893</v>
      </c>
      <c r="AH552" s="81">
        <v>4675499.9363120096</v>
      </c>
      <c r="AI552" s="81">
        <v>251742134.76108405</v>
      </c>
      <c r="AJ552" s="81">
        <v>233854149.37029323</v>
      </c>
      <c r="AK552" s="81">
        <v>0</v>
      </c>
      <c r="AL552" s="81">
        <v>0</v>
      </c>
      <c r="AM552" s="81">
        <v>14627309.921904376</v>
      </c>
      <c r="AN552" s="81">
        <v>0</v>
      </c>
      <c r="AO552" s="81">
        <v>0</v>
      </c>
      <c r="AP552" s="82"/>
      <c r="AQ552" s="81">
        <v>872</v>
      </c>
      <c r="AR552" s="81">
        <v>110</v>
      </c>
      <c r="AS552" s="81">
        <v>5</v>
      </c>
      <c r="AT552" s="81">
        <v>1</v>
      </c>
      <c r="AU552" s="81">
        <v>0</v>
      </c>
      <c r="AV552" s="81">
        <v>1</v>
      </c>
      <c r="AW552" s="81" t="s">
        <v>564</v>
      </c>
      <c r="AX552" s="82"/>
      <c r="AY552" s="81">
        <v>3614.3999999999996</v>
      </c>
      <c r="AZ552" s="81">
        <v>28886.6</v>
      </c>
      <c r="BA552" s="81">
        <v>23280</v>
      </c>
      <c r="BB552" s="81">
        <v>490</v>
      </c>
      <c r="BC552" s="81">
        <v>0</v>
      </c>
      <c r="BD552" s="81">
        <v>1213.9000000000001</v>
      </c>
      <c r="BE552" s="81" t="s">
        <v>564</v>
      </c>
      <c r="BF552" s="82"/>
      <c r="BG552" s="81">
        <v>0</v>
      </c>
      <c r="BH552" s="81">
        <v>0</v>
      </c>
      <c r="BI552" s="81">
        <v>278.31200000000001</v>
      </c>
      <c r="BJ552" s="81">
        <v>278.88799999999998</v>
      </c>
      <c r="BK552" s="81">
        <v>47.772999999999996</v>
      </c>
      <c r="BL552" s="81">
        <v>0</v>
      </c>
      <c r="BM552" s="82"/>
      <c r="BN552" s="81">
        <v>0</v>
      </c>
      <c r="BO552" s="81">
        <v>0</v>
      </c>
      <c r="BP552" s="81">
        <v>8</v>
      </c>
      <c r="BQ552" s="81">
        <v>1</v>
      </c>
      <c r="BR552" s="81">
        <v>3</v>
      </c>
      <c r="BS552" s="81">
        <v>0</v>
      </c>
      <c r="BT552"/>
      <c r="BU552" s="80">
        <v>550.08600000000001</v>
      </c>
      <c r="BV552" s="80">
        <v>18.733000000000001</v>
      </c>
      <c r="BW552" s="80">
        <v>0</v>
      </c>
      <c r="BX552" s="80">
        <v>0</v>
      </c>
      <c r="BY552" s="80">
        <v>8.3160000000000007</v>
      </c>
      <c r="BZ552" s="80">
        <v>0</v>
      </c>
      <c r="CA552" s="80">
        <v>17.596</v>
      </c>
      <c r="CB552" s="80">
        <v>5.782</v>
      </c>
      <c r="CC552" s="80">
        <v>4.46</v>
      </c>
    </row>
    <row r="553" spans="1:81">
      <c r="A553" s="80" t="s">
        <v>2256</v>
      </c>
      <c r="B553" s="80">
        <v>268</v>
      </c>
      <c r="C553" s="80">
        <v>13</v>
      </c>
      <c r="D553" s="80">
        <v>16</v>
      </c>
      <c r="E553" s="80">
        <v>2016</v>
      </c>
      <c r="F553" s="80" t="s">
        <v>92</v>
      </c>
      <c r="G553" s="80" t="s">
        <v>2243</v>
      </c>
      <c r="H553" s="80" t="s">
        <v>2244</v>
      </c>
      <c r="I553" s="177"/>
      <c r="J553" s="81">
        <v>166.63052381604237</v>
      </c>
      <c r="K553" s="81">
        <v>13.056835093223532</v>
      </c>
      <c r="L553" s="81">
        <v>27.61715456355428</v>
      </c>
      <c r="M553" s="81">
        <v>166.5968084363534</v>
      </c>
      <c r="N553" s="81">
        <v>192.72750727786968</v>
      </c>
      <c r="O553" s="81">
        <v>115.43960475571139</v>
      </c>
      <c r="P553" s="81">
        <v>104.89008911250278</v>
      </c>
      <c r="Q553" s="81">
        <v>7.4494187134215499</v>
      </c>
      <c r="R553" s="81">
        <v>6.1717369286296222</v>
      </c>
      <c r="S553" s="81">
        <v>12.625567612754921</v>
      </c>
      <c r="T553" s="82"/>
      <c r="U553" s="81">
        <v>24796215</v>
      </c>
      <c r="V553" s="81">
        <v>5297</v>
      </c>
      <c r="W553" s="81">
        <v>529</v>
      </c>
      <c r="X553" s="81">
        <v>37558</v>
      </c>
      <c r="Y553" s="81">
        <v>41905</v>
      </c>
      <c r="Z553" s="81">
        <v>67894</v>
      </c>
      <c r="AA553" s="81">
        <v>21588</v>
      </c>
      <c r="AB553" s="81">
        <v>105468</v>
      </c>
      <c r="AC553" s="81">
        <v>1054071.916040624</v>
      </c>
      <c r="AD553" s="81">
        <v>12.625567612754921</v>
      </c>
      <c r="AE553" s="82"/>
      <c r="AF553" s="81">
        <v>232238900.5441798</v>
      </c>
      <c r="AG553" s="81">
        <v>9137080.3358825892</v>
      </c>
      <c r="AH553" s="81">
        <v>4156446.7886013431</v>
      </c>
      <c r="AI553" s="81">
        <v>233463596.3717556</v>
      </c>
      <c r="AJ553" s="81">
        <v>210046013.7932848</v>
      </c>
      <c r="AK553" s="81">
        <v>0</v>
      </c>
      <c r="AL553" s="81">
        <v>0</v>
      </c>
      <c r="AM553" s="81">
        <v>14465176.27697343</v>
      </c>
      <c r="AN553" s="81">
        <v>0</v>
      </c>
      <c r="AO553" s="81">
        <v>0</v>
      </c>
      <c r="AP553" s="82"/>
      <c r="AQ553" s="81">
        <v>968</v>
      </c>
      <c r="AR553" s="81">
        <v>165</v>
      </c>
      <c r="AS553" s="81">
        <v>5</v>
      </c>
      <c r="AT553" s="81">
        <v>1</v>
      </c>
      <c r="AU553" s="81">
        <v>0</v>
      </c>
      <c r="AV553" s="81">
        <v>1</v>
      </c>
      <c r="AW553" s="81" t="s">
        <v>564</v>
      </c>
      <c r="AX553" s="82"/>
      <c r="AY553" s="81">
        <v>4125.8999999999996</v>
      </c>
      <c r="AZ553" s="81">
        <v>31210.2</v>
      </c>
      <c r="BA553" s="81">
        <v>23280</v>
      </c>
      <c r="BB553" s="81">
        <v>490</v>
      </c>
      <c r="BC553" s="81">
        <v>0</v>
      </c>
      <c r="BD553" s="81">
        <v>1213.9000000000001</v>
      </c>
      <c r="BE553" s="81" t="s">
        <v>564</v>
      </c>
      <c r="BF553" s="82"/>
      <c r="BG553" s="81">
        <v>0</v>
      </c>
      <c r="BH553" s="81">
        <v>0</v>
      </c>
      <c r="BI553" s="81">
        <v>280.06400000000002</v>
      </c>
      <c r="BJ553" s="81">
        <v>279.56900000000002</v>
      </c>
      <c r="BK553" s="81">
        <v>22.377000000000002</v>
      </c>
      <c r="BL553" s="81">
        <v>0</v>
      </c>
      <c r="BM553" s="82"/>
      <c r="BN553" s="81">
        <v>0</v>
      </c>
      <c r="BO553" s="81">
        <v>0</v>
      </c>
      <c r="BP553" s="81">
        <v>7</v>
      </c>
      <c r="BQ553" s="81">
        <v>1</v>
      </c>
      <c r="BR553" s="81">
        <v>2</v>
      </c>
      <c r="BS553" s="81">
        <v>0</v>
      </c>
      <c r="BT553"/>
      <c r="BU553" s="80">
        <v>522.26800000000003</v>
      </c>
      <c r="BV553" s="80">
        <v>16.023</v>
      </c>
      <c r="BW553" s="80">
        <v>0</v>
      </c>
      <c r="BX553" s="80">
        <v>0</v>
      </c>
      <c r="BY553" s="80">
        <v>8.2159999999999993</v>
      </c>
      <c r="BZ553" s="80">
        <v>0</v>
      </c>
      <c r="CA553" s="80">
        <v>22.791</v>
      </c>
      <c r="CB553" s="80">
        <v>7.9619999999999997</v>
      </c>
      <c r="CC553" s="80">
        <v>4.75</v>
      </c>
    </row>
    <row r="554" spans="1:81">
      <c r="A554" s="80" t="s">
        <v>2257</v>
      </c>
      <c r="B554" s="80">
        <v>269</v>
      </c>
      <c r="C554" s="80">
        <v>14</v>
      </c>
      <c r="D554" s="80">
        <v>16</v>
      </c>
      <c r="E554" s="80">
        <v>2017</v>
      </c>
      <c r="F554" s="80" t="s">
        <v>71</v>
      </c>
      <c r="G554" s="80" t="s">
        <v>2243</v>
      </c>
      <c r="H554" s="80" t="s">
        <v>2244</v>
      </c>
      <c r="I554" s="177"/>
      <c r="J554" s="81">
        <v>157.6885899211664</v>
      </c>
      <c r="K554" s="81">
        <v>12.548576732208735</v>
      </c>
      <c r="L554" s="81">
        <v>24.528554548570099</v>
      </c>
      <c r="M554" s="81">
        <v>143.87074320163595</v>
      </c>
      <c r="N554" s="81">
        <v>204.70597283285426</v>
      </c>
      <c r="O554" s="81">
        <v>113.86699920959958</v>
      </c>
      <c r="P554" s="81">
        <v>103.53042396502661</v>
      </c>
      <c r="Q554" s="81">
        <v>7.1249198308671158</v>
      </c>
      <c r="R554" s="81">
        <v>6.6630711760727017</v>
      </c>
      <c r="S554" s="81">
        <v>14.990826810097579</v>
      </c>
      <c r="T554" s="82"/>
      <c r="U554" s="81">
        <v>27060437</v>
      </c>
      <c r="V554" s="81">
        <v>5297</v>
      </c>
      <c r="W554" s="81">
        <v>529</v>
      </c>
      <c r="X554" s="81">
        <v>37558</v>
      </c>
      <c r="Y554" s="81">
        <v>42048</v>
      </c>
      <c r="Z554" s="81">
        <v>68080</v>
      </c>
      <c r="AA554" s="81">
        <v>21444</v>
      </c>
      <c r="AB554" s="81">
        <v>104317</v>
      </c>
      <c r="AC554" s="81">
        <v>1160567</v>
      </c>
      <c r="AD554" s="81">
        <v>14.99082681009758</v>
      </c>
      <c r="AE554" s="82"/>
      <c r="AF554" s="81">
        <v>227239420.6494264</v>
      </c>
      <c r="AG554" s="81">
        <v>8953741.6052565426</v>
      </c>
      <c r="AH554" s="81">
        <v>4953289.109353249</v>
      </c>
      <c r="AI554" s="81">
        <v>211125047.7705352</v>
      </c>
      <c r="AJ554" s="81">
        <v>238921987.63023081</v>
      </c>
      <c r="AK554" s="81">
        <v>0</v>
      </c>
      <c r="AL554" s="81">
        <v>0</v>
      </c>
      <c r="AM554" s="81">
        <v>14329701.047894239</v>
      </c>
      <c r="AN554" s="81">
        <v>0</v>
      </c>
      <c r="AO554" s="81">
        <v>0</v>
      </c>
      <c r="AP554" s="82"/>
      <c r="AQ554" s="81">
        <v>1048</v>
      </c>
      <c r="AR554" s="81">
        <v>172</v>
      </c>
      <c r="AS554" s="81">
        <v>7</v>
      </c>
      <c r="AT554" s="81">
        <v>1</v>
      </c>
      <c r="AU554" s="81">
        <v>0</v>
      </c>
      <c r="AV554" s="81">
        <v>1</v>
      </c>
      <c r="AW554" s="81" t="s">
        <v>564</v>
      </c>
      <c r="AX554" s="82"/>
      <c r="AY554" s="81">
        <v>4586.6000000000004</v>
      </c>
      <c r="AZ554" s="81">
        <v>31381.9</v>
      </c>
      <c r="BA554" s="81">
        <v>32280</v>
      </c>
      <c r="BB554" s="81">
        <v>490</v>
      </c>
      <c r="BC554" s="81">
        <v>0</v>
      </c>
      <c r="BD554" s="81">
        <v>1213.9000000000001</v>
      </c>
      <c r="BE554" s="81" t="s">
        <v>564</v>
      </c>
      <c r="BF554" s="82"/>
      <c r="BG554" s="81">
        <v>0</v>
      </c>
      <c r="BH554" s="81">
        <v>0</v>
      </c>
      <c r="BI554" s="81">
        <v>298.20800000000003</v>
      </c>
      <c r="BJ554" s="81">
        <v>277.18299999999999</v>
      </c>
      <c r="BK554" s="81">
        <v>41.911000000000001</v>
      </c>
      <c r="BL554" s="81">
        <v>0</v>
      </c>
      <c r="BM554" s="82"/>
      <c r="BN554" s="81">
        <v>0</v>
      </c>
      <c r="BO554" s="81">
        <v>0</v>
      </c>
      <c r="BP554" s="81">
        <v>8</v>
      </c>
      <c r="BQ554" s="81">
        <v>1</v>
      </c>
      <c r="BR554" s="81">
        <v>4</v>
      </c>
      <c r="BS554" s="81">
        <v>0</v>
      </c>
      <c r="BT554"/>
      <c r="BU554" s="80">
        <v>547.15300000000002</v>
      </c>
      <c r="BV554" s="80">
        <v>19.367000000000001</v>
      </c>
      <c r="BW554" s="80">
        <v>0</v>
      </c>
      <c r="BX554" s="80">
        <v>0</v>
      </c>
      <c r="BY554" s="80">
        <v>8.1229999999999993</v>
      </c>
      <c r="BZ554" s="80">
        <v>0</v>
      </c>
      <c r="CA554" s="80">
        <v>25.850999999999999</v>
      </c>
      <c r="CB554" s="80">
        <v>10.705</v>
      </c>
      <c r="CC554" s="80">
        <v>6.1029999999999998</v>
      </c>
    </row>
    <row r="555" spans="1:81">
      <c r="A555" s="80" t="s">
        <v>2258</v>
      </c>
      <c r="B555" s="80">
        <v>270</v>
      </c>
      <c r="C555" s="80">
        <v>15</v>
      </c>
      <c r="D555" s="80">
        <v>16</v>
      </c>
      <c r="E555" s="80">
        <v>2018</v>
      </c>
      <c r="F555" s="80" t="s">
        <v>93</v>
      </c>
      <c r="G555" s="80" t="s">
        <v>2243</v>
      </c>
      <c r="H555" s="80" t="s">
        <v>2244</v>
      </c>
      <c r="I555" s="177"/>
      <c r="J555" s="81">
        <v>156.02306811325124</v>
      </c>
      <c r="K555" s="81">
        <v>11.914359386987957</v>
      </c>
      <c r="L555" s="81">
        <v>22.634704256652022</v>
      </c>
      <c r="M555" s="81">
        <v>145.36088346115267</v>
      </c>
      <c r="N555" s="81">
        <v>184.34210316788719</v>
      </c>
      <c r="O555" s="81">
        <v>111.55208658993264</v>
      </c>
      <c r="P555" s="81">
        <v>101.58689948405369</v>
      </c>
      <c r="Q555" s="81">
        <v>6.5147220630213463</v>
      </c>
      <c r="R555" s="81">
        <v>5.8865328148016554</v>
      </c>
      <c r="S555" s="81">
        <v>12.513775089242927</v>
      </c>
      <c r="T555" s="82"/>
      <c r="U555" s="81">
        <v>25437201</v>
      </c>
      <c r="V555" s="81">
        <v>5297</v>
      </c>
      <c r="W555" s="81">
        <v>529</v>
      </c>
      <c r="X555" s="81">
        <v>37558</v>
      </c>
      <c r="Y555" s="81">
        <v>42033</v>
      </c>
      <c r="Z555" s="81">
        <v>67973</v>
      </c>
      <c r="AA555" s="81">
        <v>21253</v>
      </c>
      <c r="AB555" s="81">
        <v>102789</v>
      </c>
      <c r="AC555" s="81">
        <v>1021292</v>
      </c>
      <c r="AD555" s="81">
        <v>12.51377508924293</v>
      </c>
      <c r="AE555" s="82"/>
      <c r="AF555" s="81">
        <v>223350927.82386571</v>
      </c>
      <c r="AG555" s="81">
        <v>7957737.4924631156</v>
      </c>
      <c r="AH555" s="81">
        <v>4700125.6623038817</v>
      </c>
      <c r="AI555" s="81">
        <v>208867112.33184251</v>
      </c>
      <c r="AJ555" s="81">
        <v>224392967.510759</v>
      </c>
      <c r="AK555" s="81">
        <v>0</v>
      </c>
      <c r="AL555" s="81">
        <v>0</v>
      </c>
      <c r="AM555" s="81">
        <v>14149020.01893967</v>
      </c>
      <c r="AN555" s="81">
        <v>0</v>
      </c>
      <c r="AO555" s="81">
        <v>0</v>
      </c>
      <c r="AP555" s="82"/>
      <c r="AQ555" s="81">
        <v>1159</v>
      </c>
      <c r="AR555" s="81">
        <v>191</v>
      </c>
      <c r="AS555" s="81">
        <v>8</v>
      </c>
      <c r="AT555" s="81">
        <v>2</v>
      </c>
      <c r="AU555" s="81">
        <v>0</v>
      </c>
      <c r="AV555" s="81">
        <v>2</v>
      </c>
      <c r="AW555" s="81" t="s">
        <v>564</v>
      </c>
      <c r="AX555" s="82"/>
      <c r="AY555" s="81">
        <v>5180.9000000000005</v>
      </c>
      <c r="AZ555" s="81">
        <v>32596.1</v>
      </c>
      <c r="BA555" s="81">
        <v>32290</v>
      </c>
      <c r="BB555" s="81">
        <v>610</v>
      </c>
      <c r="BC555" s="81">
        <v>0</v>
      </c>
      <c r="BD555" s="81">
        <v>50213.9</v>
      </c>
      <c r="BE555" s="81" t="s">
        <v>564</v>
      </c>
      <c r="BF555" s="82"/>
      <c r="BG555" s="81">
        <v>0</v>
      </c>
      <c r="BH555" s="81">
        <v>0</v>
      </c>
      <c r="BI555" s="81">
        <v>276.339</v>
      </c>
      <c r="BJ555" s="81">
        <v>283.46699999999998</v>
      </c>
      <c r="BK555" s="81">
        <v>25.262</v>
      </c>
      <c r="BL555" s="81">
        <v>0</v>
      </c>
      <c r="BM555" s="82"/>
      <c r="BN555" s="81">
        <v>0</v>
      </c>
      <c r="BO555" s="81">
        <v>0</v>
      </c>
      <c r="BP555" s="81">
        <v>8</v>
      </c>
      <c r="BQ555" s="81">
        <v>2</v>
      </c>
      <c r="BR555" s="81">
        <v>2</v>
      </c>
      <c r="BS555" s="81">
        <v>0</v>
      </c>
      <c r="BT555"/>
      <c r="BU555" s="80">
        <v>518.53800000000001</v>
      </c>
      <c r="BV555" s="80">
        <v>19.358000000000001</v>
      </c>
      <c r="BW555" s="80">
        <v>0</v>
      </c>
      <c r="BX555" s="80">
        <v>0</v>
      </c>
      <c r="BY555" s="80">
        <v>8.2420000000000009</v>
      </c>
      <c r="BZ555" s="80">
        <v>0</v>
      </c>
      <c r="CA555" s="80">
        <v>25.332000000000001</v>
      </c>
      <c r="CB555" s="80">
        <v>7.367</v>
      </c>
      <c r="CC555" s="80">
        <v>6.2309999999999999</v>
      </c>
    </row>
    <row r="556" spans="1:81">
      <c r="A556" s="80" t="s">
        <v>2259</v>
      </c>
      <c r="B556" s="80">
        <v>271</v>
      </c>
      <c r="C556" s="80">
        <v>16</v>
      </c>
      <c r="D556" s="80">
        <v>16</v>
      </c>
      <c r="E556" s="80">
        <v>2019</v>
      </c>
      <c r="F556" s="80" t="s">
        <v>73</v>
      </c>
      <c r="G556" s="80" t="s">
        <v>2243</v>
      </c>
      <c r="H556" s="80" t="s">
        <v>2244</v>
      </c>
      <c r="I556" s="177"/>
      <c r="J556" s="81">
        <v>129.4931835891953</v>
      </c>
      <c r="K556" s="81">
        <v>11.018613517067095</v>
      </c>
      <c r="L556" s="81">
        <v>22.864267050721814</v>
      </c>
      <c r="M556" s="81">
        <v>142.54303481569141</v>
      </c>
      <c r="N556" s="81">
        <v>177.5693660827846</v>
      </c>
      <c r="O556" s="81">
        <v>108.53284839178181</v>
      </c>
      <c r="P556" s="81">
        <v>98.374996922435869</v>
      </c>
      <c r="Q556" s="81">
        <v>6.253013391463738</v>
      </c>
      <c r="R556" s="81">
        <v>5.4632857802380759</v>
      </c>
      <c r="S556" s="81">
        <v>10.58837959474401</v>
      </c>
      <c r="T556" s="82"/>
      <c r="U556" s="81">
        <v>24165263</v>
      </c>
      <c r="V556" s="81">
        <v>5297</v>
      </c>
      <c r="W556" s="81">
        <v>529</v>
      </c>
      <c r="X556" s="81">
        <v>37558</v>
      </c>
      <c r="Y556" s="81">
        <v>42130</v>
      </c>
      <c r="Z556" s="81">
        <v>67949</v>
      </c>
      <c r="AA556" s="81">
        <v>20427</v>
      </c>
      <c r="AB556" s="81">
        <v>101331</v>
      </c>
      <c r="AC556" s="81">
        <v>963385</v>
      </c>
      <c r="AD556" s="81">
        <v>10.58837959474401</v>
      </c>
      <c r="AE556" s="82"/>
      <c r="AF556" s="81">
        <v>186854480.6130226</v>
      </c>
      <c r="AG556" s="81">
        <v>7698507.0081982138</v>
      </c>
      <c r="AH556" s="81">
        <v>4993959.4976326441</v>
      </c>
      <c r="AI556" s="81">
        <v>211166361.45558709</v>
      </c>
      <c r="AJ556" s="81">
        <v>218413492.92114237</v>
      </c>
      <c r="AK556" s="81">
        <v>0</v>
      </c>
      <c r="AL556" s="81">
        <v>0</v>
      </c>
      <c r="AM556" s="81">
        <v>13800519.380640412</v>
      </c>
      <c r="AN556" s="81">
        <v>0</v>
      </c>
      <c r="AO556" s="81">
        <v>0</v>
      </c>
      <c r="AP556" s="82"/>
      <c r="AQ556" s="81">
        <v>1232</v>
      </c>
      <c r="AR556" s="81">
        <v>217</v>
      </c>
      <c r="AS556" s="81">
        <v>8</v>
      </c>
      <c r="AT556" s="81">
        <v>2</v>
      </c>
      <c r="AU556" s="81">
        <v>0</v>
      </c>
      <c r="AV556" s="81">
        <v>2</v>
      </c>
      <c r="AW556" s="81" t="s">
        <v>564</v>
      </c>
      <c r="AX556" s="82"/>
      <c r="AY556" s="81">
        <v>5558.7000000000007</v>
      </c>
      <c r="AZ556" s="81">
        <v>33583.1</v>
      </c>
      <c r="BA556" s="81">
        <v>32289.5</v>
      </c>
      <c r="BB556" s="81">
        <v>610</v>
      </c>
      <c r="BC556" s="81">
        <v>0</v>
      </c>
      <c r="BD556" s="81">
        <v>50213.9</v>
      </c>
      <c r="BE556" s="81" t="s">
        <v>564</v>
      </c>
      <c r="BF556" s="82"/>
      <c r="BG556" s="81">
        <v>0</v>
      </c>
      <c r="BH556" s="81">
        <v>0</v>
      </c>
      <c r="BI556" s="81">
        <v>269.59800000000001</v>
      </c>
      <c r="BJ556" s="81">
        <v>276.84100000000001</v>
      </c>
      <c r="BK556" s="81">
        <v>24.841999999999999</v>
      </c>
      <c r="BL556" s="81">
        <v>0</v>
      </c>
      <c r="BM556" s="82"/>
      <c r="BN556" s="81">
        <v>0</v>
      </c>
      <c r="BO556" s="81">
        <v>0</v>
      </c>
      <c r="BP556" s="81">
        <v>8</v>
      </c>
      <c r="BQ556" s="81">
        <v>2</v>
      </c>
      <c r="BR556" s="81">
        <v>2</v>
      </c>
      <c r="BS556" s="81">
        <v>0</v>
      </c>
      <c r="BT556"/>
      <c r="BU556" s="80">
        <v>511.96800000000002</v>
      </c>
      <c r="BV556" s="80">
        <v>18.948</v>
      </c>
      <c r="BW556" s="80">
        <v>0</v>
      </c>
      <c r="BX556" s="80">
        <v>0</v>
      </c>
      <c r="BY556" s="80">
        <v>7.79</v>
      </c>
      <c r="BZ556" s="80">
        <v>0</v>
      </c>
      <c r="CA556" s="80">
        <v>20.361999999999998</v>
      </c>
      <c r="CB556" s="80">
        <v>6.2009999999999996</v>
      </c>
      <c r="CC556" s="80">
        <v>6.0119999999999996</v>
      </c>
    </row>
    <row r="557" spans="1:81">
      <c r="A557" s="80" t="s">
        <v>2260</v>
      </c>
      <c r="B557" s="80">
        <v>272</v>
      </c>
      <c r="C557" s="80">
        <v>17</v>
      </c>
      <c r="D557" s="80">
        <v>16</v>
      </c>
      <c r="E557" s="80">
        <v>2020</v>
      </c>
      <c r="F557" s="80" t="s">
        <v>218</v>
      </c>
      <c r="G557" s="80" t="s">
        <v>2243</v>
      </c>
      <c r="H557" s="80" t="s">
        <v>2244</v>
      </c>
      <c r="I557" s="177"/>
      <c r="J557" s="81">
        <v>120.2470090136041</v>
      </c>
      <c r="K557" s="81">
        <v>11.538657699325498</v>
      </c>
      <c r="L557" s="81">
        <v>28.079618772553982</v>
      </c>
      <c r="M557" s="81">
        <v>138.57921329338018</v>
      </c>
      <c r="N557" s="81">
        <v>166.08579084013903</v>
      </c>
      <c r="O557" s="81">
        <v>94.980976911011368</v>
      </c>
      <c r="P557" s="81">
        <v>93.14193019076319</v>
      </c>
      <c r="Q557" s="81">
        <v>5.9064587706407821</v>
      </c>
      <c r="R557" s="81">
        <v>6.1786730448879466</v>
      </c>
      <c r="S557" s="81">
        <v>10.696818915852299</v>
      </c>
      <c r="T557" s="82"/>
      <c r="U557" s="81">
        <v>23186620</v>
      </c>
      <c r="V557" s="81">
        <v>4904</v>
      </c>
      <c r="W557" s="81">
        <v>821</v>
      </c>
      <c r="X557" s="81">
        <v>37144</v>
      </c>
      <c r="Y557" s="81">
        <v>42359</v>
      </c>
      <c r="Z557" s="81">
        <v>67871</v>
      </c>
      <c r="AA557" s="81">
        <v>21013</v>
      </c>
      <c r="AB557" s="81">
        <v>100172</v>
      </c>
      <c r="AC557" s="81">
        <v>1095219</v>
      </c>
      <c r="AD557" s="81">
        <v>10.696818915852299</v>
      </c>
      <c r="AE557" s="82"/>
      <c r="AF557" s="81">
        <v>187930668.99129671</v>
      </c>
      <c r="AG557" s="81">
        <v>7818531.4747455288</v>
      </c>
      <c r="AH557" s="81">
        <v>6945686.0921835853</v>
      </c>
      <c r="AI557" s="81">
        <v>218341400.11986783</v>
      </c>
      <c r="AJ557" s="81">
        <v>224118188.57008883</v>
      </c>
      <c r="AK557" s="81"/>
      <c r="AL557" s="81"/>
      <c r="AM557" s="81">
        <v>13073558.934132518</v>
      </c>
      <c r="AN557" s="81"/>
      <c r="AO557" s="81"/>
      <c r="AP557" s="82"/>
      <c r="AQ557" s="81">
        <v>1292</v>
      </c>
      <c r="AR557" s="81">
        <v>230</v>
      </c>
      <c r="AS557" s="81">
        <v>8</v>
      </c>
      <c r="AT557" s="81">
        <v>2</v>
      </c>
      <c r="AU557" s="81">
        <v>0</v>
      </c>
      <c r="AV557" s="81">
        <v>2</v>
      </c>
      <c r="AW557" s="81">
        <v>8</v>
      </c>
      <c r="AX557" s="82"/>
      <c r="AY557" s="81">
        <v>5876.4000000000024</v>
      </c>
      <c r="AZ557" s="81">
        <v>34470.400000000001</v>
      </c>
      <c r="BA557" s="81">
        <v>32289.5</v>
      </c>
      <c r="BB557" s="81">
        <v>610</v>
      </c>
      <c r="BC557" s="81">
        <v>0</v>
      </c>
      <c r="BD557" s="81">
        <v>50213.9</v>
      </c>
      <c r="BE557" s="81">
        <v>32289.5</v>
      </c>
      <c r="BF557" s="82"/>
      <c r="BG557" s="81">
        <v>0</v>
      </c>
      <c r="BH557" s="81">
        <v>0</v>
      </c>
      <c r="BI557" s="81">
        <v>261.21499999999997</v>
      </c>
      <c r="BJ557" s="81">
        <v>264.31799999999998</v>
      </c>
      <c r="BK557" s="81">
        <v>25.338000000000001</v>
      </c>
      <c r="BL557" s="81">
        <v>0</v>
      </c>
      <c r="BM557" s="82"/>
      <c r="BN557" s="81">
        <v>0</v>
      </c>
      <c r="BO557" s="81">
        <v>0</v>
      </c>
      <c r="BP557" s="81">
        <v>7</v>
      </c>
      <c r="BQ557" s="81">
        <v>2</v>
      </c>
      <c r="BR557" s="81">
        <v>2</v>
      </c>
      <c r="BS557" s="81">
        <v>0</v>
      </c>
      <c r="BT557"/>
      <c r="BU557" s="80">
        <v>484.28300000000002</v>
      </c>
      <c r="BV557" s="80">
        <v>18.510999999999999</v>
      </c>
      <c r="BW557" s="80">
        <v>0</v>
      </c>
      <c r="BX557" s="80">
        <v>0</v>
      </c>
      <c r="BY557" s="80">
        <v>6.6349999999999998</v>
      </c>
      <c r="BZ557" s="80">
        <v>0</v>
      </c>
      <c r="CA557" s="80">
        <v>28.541</v>
      </c>
      <c r="CB557" s="80">
        <v>6.2610000000000001</v>
      </c>
      <c r="CC557" s="80">
        <v>6.64</v>
      </c>
    </row>
    <row r="558" spans="1:81">
      <c r="A558" s="80" t="s">
        <v>2261</v>
      </c>
      <c r="B558" s="80">
        <v>272</v>
      </c>
      <c r="C558" s="80">
        <v>18</v>
      </c>
      <c r="D558" s="80">
        <v>16</v>
      </c>
      <c r="E558" s="80">
        <v>2021</v>
      </c>
      <c r="F558" s="80" t="s">
        <v>75</v>
      </c>
      <c r="G558" s="174" t="s">
        <v>2243</v>
      </c>
      <c r="H558" s="80" t="s">
        <v>2244</v>
      </c>
      <c r="I558" s="177"/>
      <c r="J558" s="81">
        <v>110.75392507345354</v>
      </c>
      <c r="K558" s="81">
        <v>12.015891336503049</v>
      </c>
      <c r="L558" s="81">
        <v>24.397268244427497</v>
      </c>
      <c r="M558" s="81">
        <v>144.84435182952143</v>
      </c>
      <c r="N558" s="81">
        <v>168.27713015899903</v>
      </c>
      <c r="O558" s="81">
        <v>92.051092706489968</v>
      </c>
      <c r="P558" s="81">
        <v>94.814789279743636</v>
      </c>
      <c r="Q558" s="81">
        <v>5.8951744056064364</v>
      </c>
      <c r="R558" s="81">
        <v>6.469028492323103</v>
      </c>
      <c r="S558" s="81">
        <v>10.53093460389824</v>
      </c>
      <c r="T558" s="82"/>
      <c r="U558" s="81">
        <v>23148999</v>
      </c>
      <c r="V558" s="81">
        <v>4904</v>
      </c>
      <c r="W558" s="81">
        <v>821</v>
      </c>
      <c r="X558" s="81">
        <v>37144</v>
      </c>
      <c r="Y558" s="81">
        <v>42493</v>
      </c>
      <c r="Z558" s="81">
        <v>67730</v>
      </c>
      <c r="AA558" s="81">
        <v>20860</v>
      </c>
      <c r="AB558" s="81">
        <v>98795</v>
      </c>
      <c r="AC558" s="81">
        <v>1111442</v>
      </c>
      <c r="AD558" s="81">
        <v>10.53093460389824</v>
      </c>
      <c r="AE558" s="82"/>
      <c r="AF558" s="81">
        <v>166825471.22255239</v>
      </c>
      <c r="AG558" s="81">
        <v>7931916.2364956522</v>
      </c>
      <c r="AH558" s="81">
        <v>5456623.8163903104</v>
      </c>
      <c r="AI558" s="81">
        <v>224265461.70799449</v>
      </c>
      <c r="AJ558" s="81">
        <v>217008259.08151561</v>
      </c>
      <c r="AK558" s="81">
        <v>0</v>
      </c>
      <c r="AL558" s="81">
        <v>0</v>
      </c>
      <c r="AM558" s="81">
        <v>12968215.795971891</v>
      </c>
      <c r="AN558" s="81">
        <v>0</v>
      </c>
      <c r="AO558" s="81">
        <v>0</v>
      </c>
      <c r="AP558" s="82"/>
      <c r="AQ558" s="81">
        <v>1371</v>
      </c>
      <c r="AR558" s="81">
        <v>239</v>
      </c>
      <c r="AS558" s="81">
        <v>10</v>
      </c>
      <c r="AT558" s="81">
        <v>2</v>
      </c>
      <c r="AU558" s="81">
        <v>0</v>
      </c>
      <c r="AV558" s="81">
        <v>3</v>
      </c>
      <c r="AW558" s="81"/>
      <c r="AX558" s="82"/>
      <c r="AY558" s="81">
        <v>6343.0000000000009</v>
      </c>
      <c r="AZ558" s="81">
        <v>34865.300000000003</v>
      </c>
      <c r="BA558" s="81">
        <v>46089.5</v>
      </c>
      <c r="BB558" s="81">
        <v>610</v>
      </c>
      <c r="BC558" s="81">
        <v>0</v>
      </c>
      <c r="BD558" s="81">
        <v>50363.9</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2262</v>
      </c>
      <c r="B559" s="80">
        <v>272</v>
      </c>
      <c r="C559" s="80">
        <v>19</v>
      </c>
      <c r="D559" s="80">
        <v>16</v>
      </c>
      <c r="E559" s="80">
        <v>2022</v>
      </c>
      <c r="F559" s="80" t="s">
        <v>568</v>
      </c>
      <c r="G559" s="174" t="s">
        <v>2243</v>
      </c>
      <c r="H559" s="80" t="s">
        <v>2244</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1447</v>
      </c>
      <c r="AR559" s="81">
        <v>247</v>
      </c>
      <c r="AS559" s="81">
        <v>10</v>
      </c>
      <c r="AT559" s="81">
        <v>2</v>
      </c>
      <c r="AU559" s="81">
        <v>0</v>
      </c>
      <c r="AV559" s="81">
        <v>3</v>
      </c>
      <c r="AW559" s="81"/>
      <c r="AX559" s="82"/>
      <c r="AY559" s="81">
        <v>6791.3999999999915</v>
      </c>
      <c r="AZ559" s="81">
        <v>36044.300000000003</v>
      </c>
      <c r="BA559" s="81">
        <v>46089.5</v>
      </c>
      <c r="BB559" s="81">
        <v>610</v>
      </c>
      <c r="BC559" s="81">
        <v>0</v>
      </c>
      <c r="BD559" s="81">
        <v>50363.9</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2423</v>
      </c>
      <c r="B560" s="80">
        <v>511</v>
      </c>
      <c r="C560" s="80">
        <v>1</v>
      </c>
      <c r="D560" s="80">
        <v>31</v>
      </c>
      <c r="E560" s="80">
        <v>1990</v>
      </c>
      <c r="F560" s="80" t="s">
        <v>562</v>
      </c>
      <c r="G560" s="80" t="s">
        <v>2424</v>
      </c>
      <c r="H560" s="80" t="s">
        <v>2425</v>
      </c>
      <c r="I560" s="177"/>
      <c r="J560" s="81">
        <v>1117.9043502164636</v>
      </c>
      <c r="K560" s="81">
        <v>205.78283694266386</v>
      </c>
      <c r="L560" s="81">
        <v>137.80444020744508</v>
      </c>
      <c r="M560" s="81">
        <v>1820.6760887847261</v>
      </c>
      <c r="N560" s="81">
        <v>1602.0425447056211</v>
      </c>
      <c r="O560" s="81">
        <v>879.46685081841338</v>
      </c>
      <c r="P560" s="81">
        <v>874.83647065516288</v>
      </c>
      <c r="Q560" s="81">
        <v>75.286559940761663</v>
      </c>
      <c r="R560" s="81">
        <v>165.86500842993877</v>
      </c>
      <c r="S560" s="81">
        <v>76.996599999999987</v>
      </c>
      <c r="T560" s="82"/>
      <c r="U560" s="81">
        <v>52816596</v>
      </c>
      <c r="V560" s="81">
        <v>48051</v>
      </c>
      <c r="W560" s="81">
        <v>1451</v>
      </c>
      <c r="X560" s="81">
        <v>394744</v>
      </c>
      <c r="Y560" s="81">
        <v>368295</v>
      </c>
      <c r="Z560" s="81">
        <v>361735</v>
      </c>
      <c r="AA560" s="81">
        <v>212420</v>
      </c>
      <c r="AB560" s="81">
        <v>1222398</v>
      </c>
      <c r="AC560" s="81">
        <v>28728117.999999993</v>
      </c>
      <c r="AD560" s="81">
        <v>76.996599999999987</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2426</v>
      </c>
      <c r="B561" s="80">
        <v>512</v>
      </c>
      <c r="C561" s="80">
        <v>2</v>
      </c>
      <c r="D561" s="80">
        <v>31</v>
      </c>
      <c r="E561" s="80">
        <v>2005</v>
      </c>
      <c r="F561" s="80" t="s">
        <v>565</v>
      </c>
      <c r="G561" s="80" t="s">
        <v>2424</v>
      </c>
      <c r="H561" s="80" t="s">
        <v>2425</v>
      </c>
      <c r="I561" s="177"/>
      <c r="J561" s="81">
        <v>1261.3041538601587</v>
      </c>
      <c r="K561" s="81">
        <v>176.41026894672592</v>
      </c>
      <c r="L561" s="81">
        <v>167.26041286125528</v>
      </c>
      <c r="M561" s="81">
        <v>3987.1268712384572</v>
      </c>
      <c r="N561" s="81">
        <v>2595.9179404029542</v>
      </c>
      <c r="O561" s="81">
        <v>1381.2602678794512</v>
      </c>
      <c r="P561" s="81">
        <v>1148.7680064293697</v>
      </c>
      <c r="Q561" s="81">
        <v>81.409652934386656</v>
      </c>
      <c r="R561" s="81">
        <v>214.65458644777561</v>
      </c>
      <c r="S561" s="81">
        <v>169.72750953252</v>
      </c>
      <c r="T561" s="82"/>
      <c r="U561" s="81">
        <v>51454386</v>
      </c>
      <c r="V561" s="81">
        <v>46784</v>
      </c>
      <c r="W561" s="81">
        <v>1818</v>
      </c>
      <c r="X561" s="81">
        <v>371648</v>
      </c>
      <c r="Y561" s="81">
        <v>523579</v>
      </c>
      <c r="Z561" s="81">
        <v>657433</v>
      </c>
      <c r="AA561" s="81">
        <v>228444</v>
      </c>
      <c r="AB561" s="81">
        <v>1381820</v>
      </c>
      <c r="AC561" s="81">
        <v>37957219</v>
      </c>
      <c r="AD561" s="81">
        <v>169.72750953251992</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2427</v>
      </c>
      <c r="B562" s="80">
        <v>513</v>
      </c>
      <c r="C562" s="80">
        <v>3</v>
      </c>
      <c r="D562" s="80">
        <v>31</v>
      </c>
      <c r="E562" s="80">
        <v>2006</v>
      </c>
      <c r="F562" s="80" t="s">
        <v>566</v>
      </c>
      <c r="G562" s="80" t="s">
        <v>2424</v>
      </c>
      <c r="H562" s="80" t="s">
        <v>2425</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2428</v>
      </c>
      <c r="B563" s="80">
        <v>514</v>
      </c>
      <c r="C563" s="80">
        <v>4</v>
      </c>
      <c r="D563" s="80">
        <v>31</v>
      </c>
      <c r="E563" s="80">
        <v>2007</v>
      </c>
      <c r="F563" s="80" t="s">
        <v>567</v>
      </c>
      <c r="G563" s="80" t="s">
        <v>2424</v>
      </c>
      <c r="H563" s="80" t="s">
        <v>2425</v>
      </c>
      <c r="I563" s="177"/>
      <c r="J563" s="81">
        <v>1244.8895144756136</v>
      </c>
      <c r="K563" s="81">
        <v>164.63233045307305</v>
      </c>
      <c r="L563" s="81">
        <v>160.432984227513</v>
      </c>
      <c r="M563" s="81">
        <v>3719.4280307755939</v>
      </c>
      <c r="N563" s="81">
        <v>2383.726632746806</v>
      </c>
      <c r="O563" s="81">
        <v>1341.2544378341695</v>
      </c>
      <c r="P563" s="81">
        <v>1159.7528548174007</v>
      </c>
      <c r="Q563" s="81">
        <v>86.539842716601697</v>
      </c>
      <c r="R563" s="81">
        <v>206.9969700409475</v>
      </c>
      <c r="S563" s="81">
        <v>178.21899395573001</v>
      </c>
      <c r="T563" s="82"/>
      <c r="U563" s="81">
        <v>55825508</v>
      </c>
      <c r="V563" s="81">
        <v>44256</v>
      </c>
      <c r="W563" s="81">
        <v>2130</v>
      </c>
      <c r="X563" s="81">
        <v>481448</v>
      </c>
      <c r="Y563" s="81">
        <v>541444</v>
      </c>
      <c r="Z563" s="81">
        <v>663641</v>
      </c>
      <c r="AA563" s="81">
        <v>227113</v>
      </c>
      <c r="AB563" s="81">
        <v>1391215</v>
      </c>
      <c r="AC563" s="81">
        <v>37653366</v>
      </c>
      <c r="AD563" s="81">
        <v>178.21899395573007</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2429</v>
      </c>
      <c r="B564" s="80">
        <v>515</v>
      </c>
      <c r="C564" s="80">
        <v>5</v>
      </c>
      <c r="D564" s="80">
        <v>31</v>
      </c>
      <c r="E564" s="80">
        <v>2008</v>
      </c>
      <c r="F564" s="80" t="s">
        <v>84</v>
      </c>
      <c r="G564" s="80" t="s">
        <v>2424</v>
      </c>
      <c r="H564" s="80" t="s">
        <v>2425</v>
      </c>
      <c r="I564" s="177"/>
      <c r="J564" s="81">
        <v>1161.4309909777594</v>
      </c>
      <c r="K564" s="81">
        <v>127.45109582489792</v>
      </c>
      <c r="L564" s="81">
        <v>145.75014846154983</v>
      </c>
      <c r="M564" s="81">
        <v>4157.4636718936354</v>
      </c>
      <c r="N564" s="81">
        <v>2561.0554800365358</v>
      </c>
      <c r="O564" s="81">
        <v>1318.5453412944341</v>
      </c>
      <c r="P564" s="81">
        <v>1132.8002187459365</v>
      </c>
      <c r="Q564" s="81">
        <v>85.544524127871483</v>
      </c>
      <c r="R564" s="81">
        <v>187.71697092800414</v>
      </c>
      <c r="S564" s="81">
        <v>183.40146687240872</v>
      </c>
      <c r="T564" s="82"/>
      <c r="U564" s="81">
        <v>60304312</v>
      </c>
      <c r="V564" s="81">
        <v>44256</v>
      </c>
      <c r="W564" s="81">
        <v>2130</v>
      </c>
      <c r="X564" s="81">
        <v>481448</v>
      </c>
      <c r="Y564" s="81">
        <v>550420</v>
      </c>
      <c r="Z564" s="81">
        <v>675303</v>
      </c>
      <c r="AA564" s="81">
        <v>222088</v>
      </c>
      <c r="AB564" s="81">
        <v>1397812</v>
      </c>
      <c r="AC564" s="81">
        <v>35457153.000000007</v>
      </c>
      <c r="AD564" s="81">
        <v>183.40146687240878</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2430</v>
      </c>
      <c r="B565" s="80">
        <v>516</v>
      </c>
      <c r="C565" s="80">
        <v>6</v>
      </c>
      <c r="D565" s="80">
        <v>31</v>
      </c>
      <c r="E565" s="80">
        <v>2009</v>
      </c>
      <c r="F565" s="80" t="s">
        <v>85</v>
      </c>
      <c r="G565" s="80" t="s">
        <v>2424</v>
      </c>
      <c r="H565" s="80" t="s">
        <v>2425</v>
      </c>
      <c r="I565" s="177"/>
      <c r="J565" s="81">
        <v>1174.730750608381</v>
      </c>
      <c r="K565" s="81">
        <v>120.42983386815027</v>
      </c>
      <c r="L565" s="81">
        <v>158.35960497295395</v>
      </c>
      <c r="M565" s="81">
        <v>3926.8405166954567</v>
      </c>
      <c r="N565" s="81">
        <v>2322.3877512276999</v>
      </c>
      <c r="O565" s="81">
        <v>1360.8936922113041</v>
      </c>
      <c r="P565" s="81">
        <v>1107.5982180695109</v>
      </c>
      <c r="Q565" s="81">
        <v>81.97755451309628</v>
      </c>
      <c r="R565" s="81">
        <v>193.304981372952</v>
      </c>
      <c r="S565" s="81">
        <v>153.26257870573073</v>
      </c>
      <c r="T565" s="82"/>
      <c r="U565" s="81">
        <v>54599028</v>
      </c>
      <c r="V565" s="81">
        <v>41736</v>
      </c>
      <c r="W565" s="81">
        <v>3513</v>
      </c>
      <c r="X565" s="81">
        <v>507460</v>
      </c>
      <c r="Y565" s="81">
        <v>559851</v>
      </c>
      <c r="Z565" s="81">
        <v>687965</v>
      </c>
      <c r="AA565" s="81">
        <v>222926</v>
      </c>
      <c r="AB565" s="81">
        <v>1406176</v>
      </c>
      <c r="AC565" s="81">
        <v>35621018</v>
      </c>
      <c r="AD565" s="81">
        <v>153.26257870573079</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0</v>
      </c>
      <c r="BH565" s="81">
        <v>4.9939999999999998</v>
      </c>
      <c r="BI565" s="81">
        <v>675.05</v>
      </c>
      <c r="BJ565" s="81">
        <v>906.23699999999997</v>
      </c>
      <c r="BK565" s="81">
        <v>661.42200000000014</v>
      </c>
      <c r="BL565" s="81">
        <v>0</v>
      </c>
      <c r="BM565" s="82"/>
      <c r="BN565" s="81">
        <v>0</v>
      </c>
      <c r="BO565" s="81">
        <v>1</v>
      </c>
      <c r="BP565" s="81">
        <v>16</v>
      </c>
      <c r="BQ565" s="81">
        <v>14</v>
      </c>
      <c r="BR565" s="81">
        <v>66</v>
      </c>
      <c r="BS565" s="81">
        <v>0</v>
      </c>
      <c r="BT565"/>
      <c r="BU565" s="80"/>
      <c r="BV565" s="80"/>
      <c r="BW565" s="80"/>
      <c r="BX565" s="80"/>
      <c r="BY565" s="80"/>
      <c r="BZ565" s="80"/>
      <c r="CA565" s="80"/>
      <c r="CB565" s="80"/>
      <c r="CC565" s="80"/>
    </row>
    <row r="566" spans="1:81">
      <c r="A566" s="80" t="s">
        <v>2431</v>
      </c>
      <c r="B566" s="80">
        <v>517</v>
      </c>
      <c r="C566" s="80">
        <v>7</v>
      </c>
      <c r="D566" s="80">
        <v>31</v>
      </c>
      <c r="E566" s="80">
        <v>2010</v>
      </c>
      <c r="F566" s="80" t="s">
        <v>86</v>
      </c>
      <c r="G566" s="80" t="s">
        <v>2424</v>
      </c>
      <c r="H566" s="80" t="s">
        <v>2425</v>
      </c>
      <c r="I566" s="177"/>
      <c r="J566" s="81">
        <v>1071.2800722364098</v>
      </c>
      <c r="K566" s="81">
        <v>127.6777203284847</v>
      </c>
      <c r="L566" s="81">
        <v>154.39513345885598</v>
      </c>
      <c r="M566" s="81">
        <v>4071.0326498342638</v>
      </c>
      <c r="N566" s="81">
        <v>2490.6609419092733</v>
      </c>
      <c r="O566" s="81">
        <v>1382.9861319140894</v>
      </c>
      <c r="P566" s="81">
        <v>1128.5736346758074</v>
      </c>
      <c r="Q566" s="81">
        <v>86.004190031748109</v>
      </c>
      <c r="R566" s="81">
        <v>205.86937089186949</v>
      </c>
      <c r="S566" s="81">
        <v>177.28133891606052</v>
      </c>
      <c r="T566" s="82"/>
      <c r="U566" s="81">
        <v>56458027</v>
      </c>
      <c r="V566" s="81">
        <v>41736</v>
      </c>
      <c r="W566" s="81">
        <v>3513</v>
      </c>
      <c r="X566" s="81">
        <v>507460</v>
      </c>
      <c r="Y566" s="81">
        <v>568860</v>
      </c>
      <c r="Z566" s="81">
        <v>702382</v>
      </c>
      <c r="AA566" s="81">
        <v>221475</v>
      </c>
      <c r="AB566" s="81">
        <v>1413583</v>
      </c>
      <c r="AC566" s="81">
        <v>35950673</v>
      </c>
      <c r="AD566" s="81">
        <v>177.28133891606043</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0</v>
      </c>
      <c r="BH566" s="81">
        <v>3.45</v>
      </c>
      <c r="BI566" s="81">
        <v>715.32600000000002</v>
      </c>
      <c r="BJ566" s="81">
        <v>919.63199999999995</v>
      </c>
      <c r="BK566" s="81">
        <v>689.601</v>
      </c>
      <c r="BL566" s="81">
        <v>0</v>
      </c>
      <c r="BM566" s="82"/>
      <c r="BN566" s="81">
        <v>0</v>
      </c>
      <c r="BO566" s="81">
        <v>1</v>
      </c>
      <c r="BP566" s="81">
        <v>16</v>
      </c>
      <c r="BQ566" s="81">
        <v>14</v>
      </c>
      <c r="BR566" s="81">
        <v>73</v>
      </c>
      <c r="BS566" s="81">
        <v>0</v>
      </c>
      <c r="BT566"/>
      <c r="BU566" s="80">
        <v>2036.5260000000001</v>
      </c>
      <c r="BV566" s="80">
        <v>280.03899999999999</v>
      </c>
      <c r="BW566" s="80">
        <v>6.8000000000000005E-2</v>
      </c>
      <c r="BX566" s="80">
        <v>0</v>
      </c>
      <c r="BY566" s="80">
        <v>11.375999999999999</v>
      </c>
      <c r="BZ566" s="80">
        <v>0</v>
      </c>
      <c r="CA566" s="80">
        <v>0</v>
      </c>
      <c r="CB566" s="80">
        <v>0</v>
      </c>
      <c r="CC566" s="80">
        <v>0</v>
      </c>
    </row>
    <row r="567" spans="1:81">
      <c r="A567" s="80" t="s">
        <v>2432</v>
      </c>
      <c r="B567" s="80">
        <v>518</v>
      </c>
      <c r="C567" s="80">
        <v>8</v>
      </c>
      <c r="D567" s="80">
        <v>31</v>
      </c>
      <c r="E567" s="80">
        <v>2011</v>
      </c>
      <c r="F567" s="80" t="s">
        <v>87</v>
      </c>
      <c r="G567" s="80" t="s">
        <v>2424</v>
      </c>
      <c r="H567" s="80" t="s">
        <v>2425</v>
      </c>
      <c r="I567" s="177"/>
      <c r="J567" s="81">
        <v>1079.8889262992204</v>
      </c>
      <c r="K567" s="81">
        <v>144.25221614961185</v>
      </c>
      <c r="L567" s="81">
        <v>173.33274868949269</v>
      </c>
      <c r="M567" s="81">
        <v>3962.8221006034883</v>
      </c>
      <c r="N567" s="81">
        <v>2613.9764861068888</v>
      </c>
      <c r="O567" s="81">
        <v>1383.9203037470616</v>
      </c>
      <c r="P567" s="81">
        <v>1094.3018878960975</v>
      </c>
      <c r="Q567" s="81">
        <v>99.859392286687509</v>
      </c>
      <c r="R567" s="81">
        <v>207.02402980219907</v>
      </c>
      <c r="S567" s="81">
        <v>184.86193270684399</v>
      </c>
      <c r="T567" s="82"/>
      <c r="U567" s="81">
        <v>60389012</v>
      </c>
      <c r="V567" s="81">
        <v>41736</v>
      </c>
      <c r="W567" s="81">
        <v>3513</v>
      </c>
      <c r="X567" s="81">
        <v>507460</v>
      </c>
      <c r="Y567" s="81">
        <v>578976</v>
      </c>
      <c r="Z567" s="81">
        <v>718126</v>
      </c>
      <c r="AA567" s="81">
        <v>221140</v>
      </c>
      <c r="AB567" s="81">
        <v>1422938</v>
      </c>
      <c r="AC567" s="81">
        <v>36092518</v>
      </c>
      <c r="AD567" s="81">
        <v>184.86193270684404</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0</v>
      </c>
      <c r="BH567" s="81">
        <v>3.7480000000000002</v>
      </c>
      <c r="BI567" s="81">
        <v>634.31100000000004</v>
      </c>
      <c r="BJ567" s="81">
        <v>938.50099999999998</v>
      </c>
      <c r="BK567" s="81">
        <v>595.54200000000003</v>
      </c>
      <c r="BL567" s="81">
        <v>0</v>
      </c>
      <c r="BM567" s="82"/>
      <c r="BN567" s="81">
        <v>0</v>
      </c>
      <c r="BO567" s="81">
        <v>1</v>
      </c>
      <c r="BP567" s="81">
        <v>12</v>
      </c>
      <c r="BQ567" s="81">
        <v>14</v>
      </c>
      <c r="BR567" s="81">
        <v>62</v>
      </c>
      <c r="BS567" s="81">
        <v>0</v>
      </c>
      <c r="BT567"/>
      <c r="BU567" s="80">
        <v>1905.9690000000001</v>
      </c>
      <c r="BV567" s="80">
        <v>257.92099999999999</v>
      </c>
      <c r="BW567" s="80">
        <v>7.0000000000000001E-3</v>
      </c>
      <c r="BX567" s="80">
        <v>0</v>
      </c>
      <c r="BY567" s="80">
        <v>8.2050000000000001</v>
      </c>
      <c r="BZ567" s="80">
        <v>0</v>
      </c>
      <c r="CA567" s="80">
        <v>0</v>
      </c>
      <c r="CB567" s="80">
        <v>0</v>
      </c>
      <c r="CC567" s="80">
        <v>0</v>
      </c>
    </row>
    <row r="568" spans="1:81">
      <c r="A568" s="80" t="s">
        <v>2433</v>
      </c>
      <c r="B568" s="80">
        <v>519</v>
      </c>
      <c r="C568" s="80">
        <v>9</v>
      </c>
      <c r="D568" s="80">
        <v>31</v>
      </c>
      <c r="E568" s="80">
        <v>2012</v>
      </c>
      <c r="F568" s="80" t="s">
        <v>88</v>
      </c>
      <c r="G568" s="80" t="s">
        <v>2424</v>
      </c>
      <c r="H568" s="80" t="s">
        <v>2425</v>
      </c>
      <c r="I568" s="177"/>
      <c r="J568" s="81">
        <v>980.68028686946855</v>
      </c>
      <c r="K568" s="81">
        <v>127.66741722578844</v>
      </c>
      <c r="L568" s="81">
        <v>167.23595497084017</v>
      </c>
      <c r="M568" s="81">
        <v>4107.5812163512246</v>
      </c>
      <c r="N568" s="81">
        <v>2323.5455403138249</v>
      </c>
      <c r="O568" s="81">
        <v>1413.8981670405099</v>
      </c>
      <c r="P568" s="81">
        <v>1092.903884978339</v>
      </c>
      <c r="Q568" s="81">
        <v>109.64281866586886</v>
      </c>
      <c r="R568" s="81">
        <v>208.46645907074091</v>
      </c>
      <c r="S568" s="81">
        <v>202.86331579862588</v>
      </c>
      <c r="T568" s="82"/>
      <c r="U568" s="81">
        <v>61752900</v>
      </c>
      <c r="V568" s="81">
        <v>41736</v>
      </c>
      <c r="W568" s="81">
        <v>3513</v>
      </c>
      <c r="X568" s="81">
        <v>507460</v>
      </c>
      <c r="Y568" s="81">
        <v>591269</v>
      </c>
      <c r="Z568" s="81">
        <v>739501</v>
      </c>
      <c r="AA568" s="81">
        <v>219608</v>
      </c>
      <c r="AB568" s="81">
        <v>1437994</v>
      </c>
      <c r="AC568" s="81">
        <v>35402652</v>
      </c>
      <c r="AD568" s="81">
        <v>202.86331579862593</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0</v>
      </c>
      <c r="BH568" s="81">
        <v>4.1180000000000003</v>
      </c>
      <c r="BI568" s="81">
        <v>668.51800000000003</v>
      </c>
      <c r="BJ568" s="81">
        <v>778.60500000000002</v>
      </c>
      <c r="BK568" s="81">
        <v>551.03499999999997</v>
      </c>
      <c r="BL568" s="81">
        <v>0</v>
      </c>
      <c r="BM568" s="82"/>
      <c r="BN568" s="81">
        <v>0</v>
      </c>
      <c r="BO568" s="81">
        <v>1</v>
      </c>
      <c r="BP568" s="81">
        <v>18</v>
      </c>
      <c r="BQ568" s="81">
        <v>14</v>
      </c>
      <c r="BR568" s="81">
        <v>53</v>
      </c>
      <c r="BS568" s="81">
        <v>0</v>
      </c>
      <c r="BT568"/>
      <c r="BU568" s="80">
        <v>1748.087</v>
      </c>
      <c r="BV568" s="80">
        <v>249.71299999999999</v>
      </c>
      <c r="BW568" s="80">
        <v>0</v>
      </c>
      <c r="BX568" s="80">
        <v>0</v>
      </c>
      <c r="BY568" s="80">
        <v>4.476</v>
      </c>
      <c r="BZ568" s="80">
        <v>0</v>
      </c>
      <c r="CA568" s="80">
        <v>0</v>
      </c>
      <c r="CB568" s="80">
        <v>0</v>
      </c>
      <c r="CC568" s="80">
        <v>0</v>
      </c>
    </row>
    <row r="569" spans="1:81">
      <c r="A569" s="80" t="s">
        <v>2434</v>
      </c>
      <c r="B569" s="80">
        <v>520</v>
      </c>
      <c r="C569" s="80">
        <v>10</v>
      </c>
      <c r="D569" s="80">
        <v>31</v>
      </c>
      <c r="E569" s="80">
        <v>2013</v>
      </c>
      <c r="F569" s="80" t="s">
        <v>89</v>
      </c>
      <c r="G569" s="80" t="s">
        <v>2424</v>
      </c>
      <c r="H569" s="80" t="s">
        <v>2425</v>
      </c>
      <c r="I569" s="177"/>
      <c r="J569" s="81">
        <v>1032.2300263064185</v>
      </c>
      <c r="K569" s="81">
        <v>118.61045812665461</v>
      </c>
      <c r="L569" s="81">
        <v>149.89465693185301</v>
      </c>
      <c r="M569" s="81">
        <v>4239.882499836719</v>
      </c>
      <c r="N569" s="81">
        <v>2361.1331253087783</v>
      </c>
      <c r="O569" s="81">
        <v>1394.1235375861165</v>
      </c>
      <c r="P569" s="81">
        <v>1093.1853899529938</v>
      </c>
      <c r="Q569" s="81">
        <v>112.03949375864082</v>
      </c>
      <c r="R569" s="81">
        <v>221.13639261251564</v>
      </c>
      <c r="S569" s="81">
        <v>192.72149892261902</v>
      </c>
      <c r="T569" s="82"/>
      <c r="U569" s="81">
        <v>62751074</v>
      </c>
      <c r="V569" s="81">
        <v>41736</v>
      </c>
      <c r="W569" s="81">
        <v>3513</v>
      </c>
      <c r="X569" s="81">
        <v>507460</v>
      </c>
      <c r="Y569" s="81">
        <v>600573</v>
      </c>
      <c r="Z569" s="81">
        <v>761714</v>
      </c>
      <c r="AA569" s="81">
        <v>218840</v>
      </c>
      <c r="AB569" s="81">
        <v>1448358</v>
      </c>
      <c r="AC569" s="81">
        <v>36658180.000000015</v>
      </c>
      <c r="AD569" s="81">
        <v>192.72149892261902</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0</v>
      </c>
      <c r="BH569" s="81">
        <v>4.7789999999999999</v>
      </c>
      <c r="BI569" s="81">
        <v>727.44899999999996</v>
      </c>
      <c r="BJ569" s="81">
        <v>845.35500000000002</v>
      </c>
      <c r="BK569" s="81">
        <v>669.17700000000002</v>
      </c>
      <c r="BL569" s="81">
        <v>0</v>
      </c>
      <c r="BM569" s="82"/>
      <c r="BN569" s="81">
        <v>0</v>
      </c>
      <c r="BO569" s="81">
        <v>1</v>
      </c>
      <c r="BP569" s="81">
        <v>18</v>
      </c>
      <c r="BQ569" s="81">
        <v>15</v>
      </c>
      <c r="BR569" s="81">
        <v>70</v>
      </c>
      <c r="BS569" s="81">
        <v>0</v>
      </c>
      <c r="BT569"/>
      <c r="BU569" s="80">
        <v>1976.9349999999999</v>
      </c>
      <c r="BV569" s="80">
        <v>262.30500000000001</v>
      </c>
      <c r="BW569" s="80">
        <v>0</v>
      </c>
      <c r="BX569" s="80">
        <v>0</v>
      </c>
      <c r="BY569" s="80">
        <v>7.52</v>
      </c>
      <c r="BZ569" s="80">
        <v>0</v>
      </c>
      <c r="CA569" s="80">
        <v>0</v>
      </c>
      <c r="CB569" s="80">
        <v>0</v>
      </c>
      <c r="CC569" s="80">
        <v>0</v>
      </c>
    </row>
    <row r="570" spans="1:81">
      <c r="A570" s="80" t="s">
        <v>2435</v>
      </c>
      <c r="B570" s="80">
        <v>521</v>
      </c>
      <c r="C570" s="80">
        <v>11</v>
      </c>
      <c r="D570" s="80">
        <v>31</v>
      </c>
      <c r="E570" s="80">
        <v>2014</v>
      </c>
      <c r="F570" s="80" t="s">
        <v>90</v>
      </c>
      <c r="G570" s="80" t="s">
        <v>2424</v>
      </c>
      <c r="H570" s="80" t="s">
        <v>2425</v>
      </c>
      <c r="I570" s="177"/>
      <c r="J570" s="81">
        <v>1055.9595417421749</v>
      </c>
      <c r="K570" s="81">
        <v>121.0180688166263</v>
      </c>
      <c r="L570" s="81">
        <v>168.48881590547401</v>
      </c>
      <c r="M570" s="81">
        <v>3946.368307633692</v>
      </c>
      <c r="N570" s="81">
        <v>2405.0540683583458</v>
      </c>
      <c r="O570" s="81">
        <v>1360.5380028419067</v>
      </c>
      <c r="P570" s="81">
        <v>1096.4558729982493</v>
      </c>
      <c r="Q570" s="81">
        <v>107.91729017542524</v>
      </c>
      <c r="R570" s="81">
        <v>225.76623673946</v>
      </c>
      <c r="S570" s="81">
        <v>197.82756472003001</v>
      </c>
      <c r="T570" s="82"/>
      <c r="U570" s="81">
        <v>63314045</v>
      </c>
      <c r="V570" s="81">
        <v>39052</v>
      </c>
      <c r="W570" s="81">
        <v>3512</v>
      </c>
      <c r="X570" s="81">
        <v>534586</v>
      </c>
      <c r="Y570" s="81">
        <v>610129</v>
      </c>
      <c r="Z570" s="81">
        <v>782919</v>
      </c>
      <c r="AA570" s="81">
        <v>218359</v>
      </c>
      <c r="AB570" s="81">
        <v>1454023</v>
      </c>
      <c r="AC570" s="81">
        <v>37543358</v>
      </c>
      <c r="AD570" s="81">
        <v>197.82756472002993</v>
      </c>
      <c r="AE570" s="82"/>
      <c r="AF570" s="81">
        <v>657803730.3446517</v>
      </c>
      <c r="AG570" s="81">
        <v>76266399.78352122</v>
      </c>
      <c r="AH570" s="81">
        <v>40332427.058505833</v>
      </c>
      <c r="AI570" s="81">
        <v>3710381998.5474696</v>
      </c>
      <c r="AJ570" s="81">
        <v>2509963418.6402831</v>
      </c>
      <c r="AK570" s="81">
        <v>0</v>
      </c>
      <c r="AL570" s="81">
        <v>0</v>
      </c>
      <c r="AM570" s="81">
        <v>199615630.12174329</v>
      </c>
      <c r="AN570" s="81">
        <v>0</v>
      </c>
      <c r="AO570" s="81">
        <v>0</v>
      </c>
      <c r="AP570" s="82"/>
      <c r="AQ570" s="81">
        <v>13159</v>
      </c>
      <c r="AR570" s="81">
        <v>7546</v>
      </c>
      <c r="AS570" s="81">
        <v>11</v>
      </c>
      <c r="AT570" s="81">
        <v>1</v>
      </c>
      <c r="AU570" s="81">
        <v>0</v>
      </c>
      <c r="AV570" s="81">
        <v>4</v>
      </c>
      <c r="AW570" s="81" t="s">
        <v>564</v>
      </c>
      <c r="AX570" s="82"/>
      <c r="AY570" s="81">
        <v>65980.326000000001</v>
      </c>
      <c r="AZ570" s="81">
        <v>163424.24899999995</v>
      </c>
      <c r="BA570" s="81">
        <v>16238</v>
      </c>
      <c r="BB570" s="81">
        <v>370</v>
      </c>
      <c r="BC570" s="81">
        <v>0</v>
      </c>
      <c r="BD570" s="81">
        <v>8044.8</v>
      </c>
      <c r="BE570" s="81" t="s">
        <v>564</v>
      </c>
      <c r="BF570" s="82"/>
      <c r="BG570" s="81">
        <v>0</v>
      </c>
      <c r="BH570" s="81">
        <v>6.4409999999999998</v>
      </c>
      <c r="BI570" s="81">
        <v>784.64099999999996</v>
      </c>
      <c r="BJ570" s="81">
        <v>842.93700000000001</v>
      </c>
      <c r="BK570" s="81">
        <v>657.64299999999992</v>
      </c>
      <c r="BL570" s="81">
        <v>0</v>
      </c>
      <c r="BM570" s="82"/>
      <c r="BN570" s="81">
        <v>0</v>
      </c>
      <c r="BO570" s="81">
        <v>1</v>
      </c>
      <c r="BP570" s="81">
        <v>18</v>
      </c>
      <c r="BQ570" s="81">
        <v>15</v>
      </c>
      <c r="BR570" s="81">
        <v>72</v>
      </c>
      <c r="BS570" s="81">
        <v>0</v>
      </c>
      <c r="BT570"/>
      <c r="BU570" s="80">
        <v>1966.018</v>
      </c>
      <c r="BV570" s="80">
        <v>321.38</v>
      </c>
      <c r="BW570" s="80">
        <v>0</v>
      </c>
      <c r="BX570" s="80">
        <v>0</v>
      </c>
      <c r="BY570" s="80">
        <v>4.2640000000000002</v>
      </c>
      <c r="BZ570" s="80">
        <v>0</v>
      </c>
      <c r="CA570" s="80">
        <v>0</v>
      </c>
      <c r="CB570" s="80">
        <v>0</v>
      </c>
      <c r="CC570" s="80">
        <v>0</v>
      </c>
    </row>
    <row r="571" spans="1:81">
      <c r="A571" s="80" t="s">
        <v>2436</v>
      </c>
      <c r="B571" s="80">
        <v>522</v>
      </c>
      <c r="C571" s="80">
        <v>12</v>
      </c>
      <c r="D571" s="80">
        <v>31</v>
      </c>
      <c r="E571" s="80">
        <v>2015</v>
      </c>
      <c r="F571" s="80" t="s">
        <v>91</v>
      </c>
      <c r="G571" s="80" t="s">
        <v>2424</v>
      </c>
      <c r="H571" s="80" t="s">
        <v>2425</v>
      </c>
      <c r="I571" s="177"/>
      <c r="J571" s="81">
        <v>931.84480054058736</v>
      </c>
      <c r="K571" s="81">
        <v>120.35707411956457</v>
      </c>
      <c r="L571" s="81">
        <v>193.51703079897459</v>
      </c>
      <c r="M571" s="81">
        <v>3572.7709464548589</v>
      </c>
      <c r="N571" s="81">
        <v>2321.0787112927951</v>
      </c>
      <c r="O571" s="81">
        <v>1378.1126953856829</v>
      </c>
      <c r="P571" s="81">
        <v>1096.5195608349734</v>
      </c>
      <c r="Q571" s="81">
        <v>106.16938492269739</v>
      </c>
      <c r="R571" s="81">
        <v>212.35878878094866</v>
      </c>
      <c r="S571" s="81">
        <v>198.60394768302794</v>
      </c>
      <c r="T571" s="82"/>
      <c r="U571" s="81">
        <v>54221319</v>
      </c>
      <c r="V571" s="81">
        <v>39052</v>
      </c>
      <c r="W571" s="81">
        <v>3512</v>
      </c>
      <c r="X571" s="81">
        <v>534586</v>
      </c>
      <c r="Y571" s="81">
        <v>621790</v>
      </c>
      <c r="Z571" s="81">
        <v>800673</v>
      </c>
      <c r="AA571" s="81">
        <v>218200</v>
      </c>
      <c r="AB571" s="81">
        <v>1461231</v>
      </c>
      <c r="AC571" s="81">
        <v>36377654.000000007</v>
      </c>
      <c r="AD571" s="81">
        <v>198.60394768302791</v>
      </c>
      <c r="AE571" s="82"/>
      <c r="AF571" s="81">
        <v>703652807.89515185</v>
      </c>
      <c r="AG571" s="81">
        <v>77081250.791703299</v>
      </c>
      <c r="AH571" s="81">
        <v>38912314.901050277</v>
      </c>
      <c r="AI571" s="81">
        <v>3600890370.9019322</v>
      </c>
      <c r="AJ571" s="81">
        <v>2407889530.5553551</v>
      </c>
      <c r="AK571" s="81">
        <v>0</v>
      </c>
      <c r="AL571" s="81">
        <v>0</v>
      </c>
      <c r="AM571" s="81">
        <v>200255578.91649491</v>
      </c>
      <c r="AN571" s="81">
        <v>0</v>
      </c>
      <c r="AO571" s="81">
        <v>0</v>
      </c>
      <c r="AP571" s="82"/>
      <c r="AQ571" s="81">
        <v>13680</v>
      </c>
      <c r="AR571" s="81">
        <v>8684</v>
      </c>
      <c r="AS571" s="81">
        <v>11</v>
      </c>
      <c r="AT571" s="81">
        <v>1</v>
      </c>
      <c r="AU571" s="81">
        <v>0</v>
      </c>
      <c r="AV571" s="81">
        <v>3</v>
      </c>
      <c r="AW571" s="81" t="s">
        <v>564</v>
      </c>
      <c r="AX571" s="82"/>
      <c r="AY571" s="81">
        <v>69008.062999999995</v>
      </c>
      <c r="AZ571" s="81">
        <v>213237.49300000002</v>
      </c>
      <c r="BA571" s="81">
        <v>16238</v>
      </c>
      <c r="BB571" s="81">
        <v>370</v>
      </c>
      <c r="BC571" s="81">
        <v>0</v>
      </c>
      <c r="BD571" s="81">
        <v>7728</v>
      </c>
      <c r="BE571" s="81" t="s">
        <v>564</v>
      </c>
      <c r="BF571" s="82"/>
      <c r="BG571" s="81">
        <v>0</v>
      </c>
      <c r="BH571" s="81">
        <v>9.282</v>
      </c>
      <c r="BI571" s="81">
        <v>754.07500000000005</v>
      </c>
      <c r="BJ571" s="81">
        <v>674.154</v>
      </c>
      <c r="BK571" s="81">
        <v>637.00099999999998</v>
      </c>
      <c r="BL571" s="81">
        <v>0</v>
      </c>
      <c r="BM571" s="82"/>
      <c r="BN571" s="81">
        <v>0</v>
      </c>
      <c r="BO571" s="81">
        <v>1</v>
      </c>
      <c r="BP571" s="81">
        <v>18</v>
      </c>
      <c r="BQ571" s="81">
        <v>15</v>
      </c>
      <c r="BR571" s="81">
        <v>71</v>
      </c>
      <c r="BS571" s="81">
        <v>0</v>
      </c>
      <c r="BT571"/>
      <c r="BU571" s="80">
        <v>1752.623</v>
      </c>
      <c r="BV571" s="80">
        <v>315.423</v>
      </c>
      <c r="BW571" s="80">
        <v>0</v>
      </c>
      <c r="BX571" s="80">
        <v>0</v>
      </c>
      <c r="BY571" s="80">
        <v>6.4660000000000002</v>
      </c>
      <c r="BZ571" s="80">
        <v>0</v>
      </c>
      <c r="CA571" s="80">
        <v>0</v>
      </c>
      <c r="CB571" s="80">
        <v>0</v>
      </c>
      <c r="CC571" s="80">
        <v>0</v>
      </c>
    </row>
    <row r="572" spans="1:81">
      <c r="A572" s="80" t="s">
        <v>2437</v>
      </c>
      <c r="B572" s="80">
        <v>523</v>
      </c>
      <c r="C572" s="80">
        <v>13</v>
      </c>
      <c r="D572" s="80">
        <v>31</v>
      </c>
      <c r="E572" s="80">
        <v>2016</v>
      </c>
      <c r="F572" s="80" t="s">
        <v>92</v>
      </c>
      <c r="G572" s="80" t="s">
        <v>2424</v>
      </c>
      <c r="H572" s="80" t="s">
        <v>2425</v>
      </c>
      <c r="I572" s="177"/>
      <c r="J572" s="81">
        <v>932.79861579112696</v>
      </c>
      <c r="K572" s="81">
        <v>114.76966191396873</v>
      </c>
      <c r="L572" s="81">
        <v>184.68639095708411</v>
      </c>
      <c r="M572" s="81">
        <v>3702.9344194439486</v>
      </c>
      <c r="N572" s="81">
        <v>2351.5020279375717</v>
      </c>
      <c r="O572" s="81">
        <v>1393.3142362314222</v>
      </c>
      <c r="P572" s="81">
        <v>1074.3168655620991</v>
      </c>
      <c r="Q572" s="81">
        <v>103.62219973184345</v>
      </c>
      <c r="R572" s="81">
        <v>224.14085856135094</v>
      </c>
      <c r="S572" s="81">
        <v>191.8687943373836</v>
      </c>
      <c r="T572" s="82"/>
      <c r="U572" s="81">
        <v>44761183</v>
      </c>
      <c r="V572" s="81">
        <v>39052</v>
      </c>
      <c r="W572" s="81">
        <v>3512</v>
      </c>
      <c r="X572" s="81">
        <v>534586</v>
      </c>
      <c r="Y572" s="81">
        <v>632826</v>
      </c>
      <c r="Z572" s="81">
        <v>819456</v>
      </c>
      <c r="AA572" s="81">
        <v>221111</v>
      </c>
      <c r="AB572" s="81">
        <v>1467071</v>
      </c>
      <c r="AC572" s="81">
        <v>38281052.316209689</v>
      </c>
      <c r="AD572" s="81">
        <v>191.8687943373836</v>
      </c>
      <c r="AE572" s="82"/>
      <c r="AF572" s="81">
        <v>772935990.40947068</v>
      </c>
      <c r="AG572" s="81">
        <v>67198838.292354032</v>
      </c>
      <c r="AH572" s="81">
        <v>29246555.03631556</v>
      </c>
      <c r="AI572" s="81">
        <v>3865496974.3582201</v>
      </c>
      <c r="AJ572" s="81">
        <v>2596363622.0229468</v>
      </c>
      <c r="AK572" s="81"/>
      <c r="AL572" s="81"/>
      <c r="AM572" s="81">
        <v>201212127.14601299</v>
      </c>
      <c r="AN572" s="81"/>
      <c r="AO572" s="81"/>
      <c r="AP572" s="82"/>
      <c r="AQ572" s="81">
        <v>14447</v>
      </c>
      <c r="AR572" s="81">
        <v>9457</v>
      </c>
      <c r="AS572" s="81">
        <v>11</v>
      </c>
      <c r="AT572" s="81">
        <v>3</v>
      </c>
      <c r="AU572" s="81">
        <v>0</v>
      </c>
      <c r="AV572" s="81">
        <v>6</v>
      </c>
      <c r="AW572" s="81" t="s">
        <v>564</v>
      </c>
      <c r="AX572" s="82"/>
      <c r="AY572" s="81">
        <v>73725.527000000016</v>
      </c>
      <c r="AZ572" s="81">
        <v>245115.59299999999</v>
      </c>
      <c r="BA572" s="81">
        <v>17618</v>
      </c>
      <c r="BB572" s="81">
        <v>1384.9</v>
      </c>
      <c r="BC572" s="81">
        <v>0</v>
      </c>
      <c r="BD572" s="81">
        <v>9868</v>
      </c>
      <c r="BE572" s="81" t="s">
        <v>564</v>
      </c>
      <c r="BF572" s="82"/>
      <c r="BG572" s="81">
        <v>0</v>
      </c>
      <c r="BH572" s="81">
        <v>8.3320000000000007</v>
      </c>
      <c r="BI572" s="81">
        <v>725.69600000000003</v>
      </c>
      <c r="BJ572" s="81">
        <v>614.91099999999994</v>
      </c>
      <c r="BK572" s="81">
        <v>732.97700000000009</v>
      </c>
      <c r="BL572" s="81">
        <v>0</v>
      </c>
      <c r="BM572" s="82"/>
      <c r="BN572" s="81">
        <v>0</v>
      </c>
      <c r="BO572" s="81">
        <v>1</v>
      </c>
      <c r="BP572" s="81">
        <v>17</v>
      </c>
      <c r="BQ572" s="81">
        <v>13</v>
      </c>
      <c r="BR572" s="81">
        <v>81</v>
      </c>
      <c r="BS572" s="81">
        <v>0</v>
      </c>
      <c r="BT572"/>
      <c r="BU572" s="80">
        <v>1760.5809999999999</v>
      </c>
      <c r="BV572" s="80">
        <v>317.18599999999998</v>
      </c>
      <c r="BW572" s="80">
        <v>0</v>
      </c>
      <c r="BX572" s="80">
        <v>0</v>
      </c>
      <c r="BY572" s="80">
        <v>4.149</v>
      </c>
      <c r="BZ572" s="80">
        <v>0</v>
      </c>
      <c r="CA572" s="80">
        <v>0</v>
      </c>
      <c r="CB572" s="80">
        <v>0</v>
      </c>
      <c r="CC572" s="80">
        <v>0</v>
      </c>
    </row>
    <row r="573" spans="1:81">
      <c r="A573" s="80" t="s">
        <v>2438</v>
      </c>
      <c r="B573" s="80">
        <v>524</v>
      </c>
      <c r="C573" s="80">
        <v>14</v>
      </c>
      <c r="D573" s="80">
        <v>31</v>
      </c>
      <c r="E573" s="80">
        <v>2017</v>
      </c>
      <c r="F573" s="80" t="s">
        <v>71</v>
      </c>
      <c r="G573" s="80" t="s">
        <v>2424</v>
      </c>
      <c r="H573" s="80" t="s">
        <v>2425</v>
      </c>
      <c r="I573" s="177"/>
      <c r="J573" s="81">
        <v>906.83548564246723</v>
      </c>
      <c r="K573" s="81">
        <v>123.55287889793398</v>
      </c>
      <c r="L573" s="81">
        <v>143.38885051968509</v>
      </c>
      <c r="M573" s="81">
        <v>3718.2116749835563</v>
      </c>
      <c r="N573" s="81">
        <v>2457.5133690430953</v>
      </c>
      <c r="O573" s="81">
        <v>1397.7625740666167</v>
      </c>
      <c r="P573" s="81">
        <v>1075.9603532582441</v>
      </c>
      <c r="Q573" s="81">
        <v>100.50687834422838</v>
      </c>
      <c r="R573" s="81">
        <v>230.47151822355323</v>
      </c>
      <c r="S573" s="81">
        <v>214.79917067191099</v>
      </c>
      <c r="T573" s="82"/>
      <c r="U573" s="81">
        <v>47856309</v>
      </c>
      <c r="V573" s="81">
        <v>39052</v>
      </c>
      <c r="W573" s="81">
        <v>3512</v>
      </c>
      <c r="X573" s="81">
        <v>534586</v>
      </c>
      <c r="Y573" s="81">
        <v>643056</v>
      </c>
      <c r="Z573" s="81">
        <v>835709</v>
      </c>
      <c r="AA573" s="81">
        <v>222861</v>
      </c>
      <c r="AB573" s="81">
        <v>1471536</v>
      </c>
      <c r="AC573" s="81">
        <v>40143295.999999993</v>
      </c>
      <c r="AD573" s="81">
        <v>214.79917067191101</v>
      </c>
      <c r="AE573" s="82"/>
      <c r="AF573" s="81">
        <v>712297149.28387129</v>
      </c>
      <c r="AG573" s="81">
        <v>72694198.888172835</v>
      </c>
      <c r="AH573" s="81">
        <v>30576384.216921661</v>
      </c>
      <c r="AI573" s="81">
        <v>3963739733.1595721</v>
      </c>
      <c r="AJ573" s="81">
        <v>2695535367.9332199</v>
      </c>
      <c r="AK573" s="81"/>
      <c r="AL573" s="81"/>
      <c r="AM573" s="81">
        <v>202140312.3289021</v>
      </c>
      <c r="AN573" s="81"/>
      <c r="AO573" s="81"/>
      <c r="AP573" s="82"/>
      <c r="AQ573" s="81">
        <v>15049</v>
      </c>
      <c r="AR573" s="81">
        <v>9960</v>
      </c>
      <c r="AS573" s="81">
        <v>13</v>
      </c>
      <c r="AT573" s="81">
        <v>5</v>
      </c>
      <c r="AU573" s="81">
        <v>0</v>
      </c>
      <c r="AV573" s="81">
        <v>6</v>
      </c>
      <c r="AW573" s="81" t="s">
        <v>564</v>
      </c>
      <c r="AX573" s="82"/>
      <c r="AY573" s="81">
        <v>77449.72600000001</v>
      </c>
      <c r="AZ573" s="81">
        <v>266635.59300000011</v>
      </c>
      <c r="BA573" s="81">
        <v>17656</v>
      </c>
      <c r="BB573" s="81">
        <v>1761.9</v>
      </c>
      <c r="BC573" s="81">
        <v>0</v>
      </c>
      <c r="BD573" s="81">
        <v>10378</v>
      </c>
      <c r="BE573" s="81" t="s">
        <v>564</v>
      </c>
      <c r="BF573" s="82"/>
      <c r="BG573" s="81">
        <v>0</v>
      </c>
      <c r="BH573" s="81">
        <v>8.5559999999999992</v>
      </c>
      <c r="BI573" s="81">
        <v>801.572</v>
      </c>
      <c r="BJ573" s="81">
        <v>614.63400000000001</v>
      </c>
      <c r="BK573" s="81">
        <v>702.59</v>
      </c>
      <c r="BL573" s="81">
        <v>0</v>
      </c>
      <c r="BM573" s="82"/>
      <c r="BN573" s="81">
        <v>0</v>
      </c>
      <c r="BO573" s="81">
        <v>1</v>
      </c>
      <c r="BP573" s="81">
        <v>18</v>
      </c>
      <c r="BQ573" s="81">
        <v>13</v>
      </c>
      <c r="BR573" s="81">
        <v>79</v>
      </c>
      <c r="BS573" s="81">
        <v>0</v>
      </c>
      <c r="BT573"/>
      <c r="BU573" s="80">
        <v>1761.3</v>
      </c>
      <c r="BV573" s="80">
        <v>361.596</v>
      </c>
      <c r="BW573" s="80">
        <v>0</v>
      </c>
      <c r="BX573" s="80">
        <v>1E-3</v>
      </c>
      <c r="BY573" s="80">
        <v>4.4550000000000001</v>
      </c>
      <c r="BZ573" s="80">
        <v>0</v>
      </c>
      <c r="CA573" s="80">
        <v>0</v>
      </c>
      <c r="CB573" s="80">
        <v>0</v>
      </c>
      <c r="CC573" s="80">
        <v>0</v>
      </c>
    </row>
    <row r="574" spans="1:81">
      <c r="A574" s="80" t="s">
        <v>2439</v>
      </c>
      <c r="B574" s="80">
        <v>525</v>
      </c>
      <c r="C574" s="80">
        <v>15</v>
      </c>
      <c r="D574" s="80">
        <v>31</v>
      </c>
      <c r="E574" s="80">
        <v>2018</v>
      </c>
      <c r="F574" s="80" t="s">
        <v>93</v>
      </c>
      <c r="G574" s="80" t="s">
        <v>2424</v>
      </c>
      <c r="H574" s="80" t="s">
        <v>2425</v>
      </c>
      <c r="I574" s="177"/>
      <c r="J574" s="81">
        <v>914.06093362290665</v>
      </c>
      <c r="K574" s="81">
        <v>117.87872042256255</v>
      </c>
      <c r="L574" s="81">
        <v>134.98279647670509</v>
      </c>
      <c r="M574" s="81">
        <v>4302.0371799083432</v>
      </c>
      <c r="N574" s="81">
        <v>2244.3076220723838</v>
      </c>
      <c r="O574" s="81">
        <v>1397.5577833959724</v>
      </c>
      <c r="P574" s="81">
        <v>1075.5697605938813</v>
      </c>
      <c r="Q574" s="81">
        <v>93.559518874069468</v>
      </c>
      <c r="R574" s="81">
        <v>222.50373217899539</v>
      </c>
      <c r="S574" s="81">
        <v>217.58855254040631</v>
      </c>
      <c r="T574" s="82"/>
      <c r="U574" s="81">
        <v>63772614</v>
      </c>
      <c r="V574" s="81">
        <v>39052</v>
      </c>
      <c r="W574" s="81">
        <v>3512</v>
      </c>
      <c r="X574" s="81">
        <v>534586</v>
      </c>
      <c r="Y574" s="81">
        <v>654128</v>
      </c>
      <c r="Z574" s="81">
        <v>851586</v>
      </c>
      <c r="AA574" s="81">
        <v>225020</v>
      </c>
      <c r="AB574" s="81">
        <v>1476178</v>
      </c>
      <c r="AC574" s="81">
        <v>38603587.000000007</v>
      </c>
      <c r="AD574" s="81">
        <v>217.58855254040631</v>
      </c>
      <c r="AE574" s="82"/>
      <c r="AF574" s="81">
        <v>748655509.0244205</v>
      </c>
      <c r="AG574" s="81">
        <v>65094486.04424642</v>
      </c>
      <c r="AH574" s="81">
        <v>28244821.942903329</v>
      </c>
      <c r="AI574" s="81">
        <v>4648176816.6291189</v>
      </c>
      <c r="AJ574" s="81">
        <v>2420044590.662467</v>
      </c>
      <c r="AK574" s="81"/>
      <c r="AL574" s="81"/>
      <c r="AM574" s="81">
        <v>203197541.30810049</v>
      </c>
      <c r="AN574" s="81"/>
      <c r="AO574" s="81"/>
      <c r="AP574" s="82"/>
      <c r="AQ574" s="81">
        <v>15948</v>
      </c>
      <c r="AR574" s="81">
        <v>10246</v>
      </c>
      <c r="AS574" s="81">
        <v>13</v>
      </c>
      <c r="AT574" s="81">
        <v>5</v>
      </c>
      <c r="AU574" s="81">
        <v>0</v>
      </c>
      <c r="AV574" s="81">
        <v>7</v>
      </c>
      <c r="AW574" s="81" t="s">
        <v>564</v>
      </c>
      <c r="AX574" s="82"/>
      <c r="AY574" s="81">
        <v>83289.155999999959</v>
      </c>
      <c r="AZ574" s="81">
        <v>280749.39299999998</v>
      </c>
      <c r="BA574" s="81">
        <v>17656</v>
      </c>
      <c r="BB574" s="81">
        <v>1762</v>
      </c>
      <c r="BC574" s="81">
        <v>0</v>
      </c>
      <c r="BD574" s="81">
        <v>10403</v>
      </c>
      <c r="BE574" s="81" t="s">
        <v>564</v>
      </c>
      <c r="BF574" s="82"/>
      <c r="BG574" s="81">
        <v>0</v>
      </c>
      <c r="BH574" s="81">
        <v>9.1370000000000005</v>
      </c>
      <c r="BI574" s="81">
        <v>796.80899999999997</v>
      </c>
      <c r="BJ574" s="81">
        <v>585.01800000000003</v>
      </c>
      <c r="BK574" s="81">
        <v>676.15599999999995</v>
      </c>
      <c r="BL574" s="81">
        <v>0</v>
      </c>
      <c r="BM574" s="82"/>
      <c r="BN574" s="81">
        <v>0</v>
      </c>
      <c r="BO574" s="81">
        <v>1</v>
      </c>
      <c r="BP574" s="81">
        <v>18</v>
      </c>
      <c r="BQ574" s="81">
        <v>13</v>
      </c>
      <c r="BR574" s="81">
        <v>79</v>
      </c>
      <c r="BS574" s="81">
        <v>0</v>
      </c>
      <c r="BT574"/>
      <c r="BU574" s="80">
        <v>1690.423</v>
      </c>
      <c r="BV574" s="80">
        <v>372.91699999999997</v>
      </c>
      <c r="BW574" s="80">
        <v>0</v>
      </c>
      <c r="BX574" s="80">
        <v>1E-3</v>
      </c>
      <c r="BY574" s="80">
        <v>3.7789999999999999</v>
      </c>
      <c r="BZ574" s="80">
        <v>0</v>
      </c>
      <c r="CA574" s="80">
        <v>0</v>
      </c>
      <c r="CB574" s="80">
        <v>0</v>
      </c>
      <c r="CC574" s="80">
        <v>0</v>
      </c>
    </row>
    <row r="575" spans="1:81">
      <c r="A575" s="80" t="s">
        <v>2440</v>
      </c>
      <c r="B575" s="80">
        <v>526</v>
      </c>
      <c r="C575" s="80">
        <v>16</v>
      </c>
      <c r="D575" s="80">
        <v>31</v>
      </c>
      <c r="E575" s="80">
        <v>2019</v>
      </c>
      <c r="F575" s="80" t="s">
        <v>73</v>
      </c>
      <c r="G575" s="80" t="s">
        <v>2424</v>
      </c>
      <c r="H575" s="80" t="s">
        <v>2425</v>
      </c>
      <c r="I575" s="177"/>
      <c r="J575" s="81">
        <v>886.38319601286776</v>
      </c>
      <c r="K575" s="81">
        <v>110.29648375779512</v>
      </c>
      <c r="L575" s="81">
        <v>137.26987483246288</v>
      </c>
      <c r="M575" s="81">
        <v>3540.6310439729314</v>
      </c>
      <c r="N575" s="81">
        <v>2246.4759806622737</v>
      </c>
      <c r="O575" s="81">
        <v>1379.5774254877317</v>
      </c>
      <c r="P575" s="81">
        <v>1082.3946582125727</v>
      </c>
      <c r="Q575" s="81">
        <v>91.424472580779124</v>
      </c>
      <c r="R575" s="81">
        <v>211.33235981082075</v>
      </c>
      <c r="S575" s="81">
        <v>237.84731106468183</v>
      </c>
      <c r="T575" s="82"/>
      <c r="U575" s="81">
        <v>48510858</v>
      </c>
      <c r="V575" s="81">
        <v>39052</v>
      </c>
      <c r="W575" s="81">
        <v>3512</v>
      </c>
      <c r="X575" s="81">
        <v>534586</v>
      </c>
      <c r="Y575" s="81">
        <v>666861</v>
      </c>
      <c r="Z575" s="81">
        <v>863710</v>
      </c>
      <c r="AA575" s="81">
        <v>224753</v>
      </c>
      <c r="AB575" s="81">
        <v>1481547</v>
      </c>
      <c r="AC575" s="81">
        <v>37265930</v>
      </c>
      <c r="AD575" s="81">
        <v>237.8473110646818</v>
      </c>
      <c r="AE575" s="82"/>
      <c r="AF575" s="81">
        <v>722527288.07783365</v>
      </c>
      <c r="AG575" s="81">
        <v>63280212.192671597</v>
      </c>
      <c r="AH575" s="81">
        <v>31203924.891887289</v>
      </c>
      <c r="AI575" s="81">
        <v>3670187568.1628637</v>
      </c>
      <c r="AJ575" s="81">
        <v>2382010627.9313397</v>
      </c>
      <c r="AK575" s="81">
        <v>0</v>
      </c>
      <c r="AL575" s="81">
        <v>0</v>
      </c>
      <c r="AM575" s="81">
        <v>201775548.32015535</v>
      </c>
      <c r="AN575" s="81">
        <v>0</v>
      </c>
      <c r="AO575" s="81">
        <v>0</v>
      </c>
      <c r="AP575" s="82"/>
      <c r="AQ575" s="81">
        <v>16815</v>
      </c>
      <c r="AR575" s="81">
        <v>10420</v>
      </c>
      <c r="AS575" s="81">
        <v>14</v>
      </c>
      <c r="AT575" s="81">
        <v>5</v>
      </c>
      <c r="AU575" s="81">
        <v>0</v>
      </c>
      <c r="AV575" s="81">
        <v>8</v>
      </c>
      <c r="AW575" s="81" t="s">
        <v>564</v>
      </c>
      <c r="AX575" s="82"/>
      <c r="AY575" s="81">
        <v>88826.703000000009</v>
      </c>
      <c r="AZ575" s="81">
        <v>292174.09299999999</v>
      </c>
      <c r="BA575" s="81">
        <v>17675</v>
      </c>
      <c r="BB575" s="81">
        <v>1761.9</v>
      </c>
      <c r="BC575" s="81">
        <v>0</v>
      </c>
      <c r="BD575" s="81">
        <v>2800</v>
      </c>
      <c r="BE575" s="81" t="s">
        <v>564</v>
      </c>
      <c r="BF575" s="82"/>
      <c r="BG575" s="81">
        <v>0</v>
      </c>
      <c r="BH575" s="81">
        <v>0</v>
      </c>
      <c r="BI575" s="81">
        <v>771.255</v>
      </c>
      <c r="BJ575" s="81">
        <v>611.77</v>
      </c>
      <c r="BK575" s="81">
        <v>677.91099999999994</v>
      </c>
      <c r="BL575" s="81">
        <v>0</v>
      </c>
      <c r="BM575" s="82"/>
      <c r="BN575" s="81">
        <v>0</v>
      </c>
      <c r="BO575" s="81">
        <v>0</v>
      </c>
      <c r="BP575" s="81">
        <v>18</v>
      </c>
      <c r="BQ575" s="81">
        <v>13</v>
      </c>
      <c r="BR575" s="81">
        <v>80</v>
      </c>
      <c r="BS575" s="81">
        <v>0</v>
      </c>
      <c r="BT575"/>
      <c r="BU575" s="80">
        <v>1688.289</v>
      </c>
      <c r="BV575" s="80">
        <v>368.66699999999997</v>
      </c>
      <c r="BW575" s="80">
        <v>0</v>
      </c>
      <c r="BX575" s="80">
        <v>1E-3</v>
      </c>
      <c r="BY575" s="80">
        <v>3.9790000000000001</v>
      </c>
      <c r="BZ575" s="80">
        <v>0</v>
      </c>
      <c r="CA575" s="80">
        <v>0</v>
      </c>
      <c r="CB575" s="80">
        <v>0</v>
      </c>
      <c r="CC575" s="80">
        <v>0</v>
      </c>
    </row>
    <row r="576" spans="1:81">
      <c r="A576" s="80" t="s">
        <v>2441</v>
      </c>
      <c r="B576" s="80">
        <v>527</v>
      </c>
      <c r="C576" s="80">
        <v>17</v>
      </c>
      <c r="D576" s="80">
        <v>31</v>
      </c>
      <c r="E576" s="80">
        <v>2020</v>
      </c>
      <c r="F576" s="80" t="s">
        <v>218</v>
      </c>
      <c r="G576" s="80" t="s">
        <v>2424</v>
      </c>
      <c r="H576" s="80" t="s">
        <v>2425</v>
      </c>
      <c r="I576" s="177"/>
      <c r="J576" s="81">
        <v>732.80673127716818</v>
      </c>
      <c r="K576" s="81">
        <v>109.01957856892244</v>
      </c>
      <c r="L576" s="81">
        <v>157.41568040424877</v>
      </c>
      <c r="M576" s="81">
        <v>2943.8082810428573</v>
      </c>
      <c r="N576" s="81">
        <v>2125.2673894762174</v>
      </c>
      <c r="O576" s="81">
        <v>1214.6666253547262</v>
      </c>
      <c r="P576" s="81">
        <v>1018.275825111744</v>
      </c>
      <c r="Q576" s="81">
        <v>87.588847187303358</v>
      </c>
      <c r="R576" s="81">
        <v>230.30324411829628</v>
      </c>
      <c r="S576" s="81">
        <v>221.08057859288448</v>
      </c>
      <c r="T576" s="82"/>
      <c r="U576" s="81">
        <v>46942737</v>
      </c>
      <c r="V576" s="81">
        <v>45561</v>
      </c>
      <c r="W576" s="81">
        <v>3966</v>
      </c>
      <c r="X576" s="81">
        <v>575158</v>
      </c>
      <c r="Y576" s="81">
        <v>676643</v>
      </c>
      <c r="Z576" s="81">
        <v>867970</v>
      </c>
      <c r="AA576" s="81">
        <v>229725</v>
      </c>
      <c r="AB576" s="81">
        <v>1485484</v>
      </c>
      <c r="AC576" s="81">
        <v>40823083.999999993</v>
      </c>
      <c r="AD576" s="81">
        <v>221.08057859288448</v>
      </c>
      <c r="AE576" s="82"/>
      <c r="AF576" s="81">
        <v>625176052.99237895</v>
      </c>
      <c r="AG576" s="81">
        <v>62387012.224446215</v>
      </c>
      <c r="AH576" s="81">
        <v>39464497.373315334</v>
      </c>
      <c r="AI576" s="81">
        <v>3306352948.668057</v>
      </c>
      <c r="AJ576" s="81">
        <v>2524727580.6643262</v>
      </c>
      <c r="AK576" s="81">
        <v>0</v>
      </c>
      <c r="AL576" s="81">
        <v>0</v>
      </c>
      <c r="AM576" s="81">
        <v>193872166.07146612</v>
      </c>
      <c r="AN576" s="81">
        <v>0</v>
      </c>
      <c r="AO576" s="81">
        <v>0</v>
      </c>
      <c r="AP576" s="82"/>
      <c r="AQ576" s="81">
        <v>18065</v>
      </c>
      <c r="AR576" s="81">
        <v>10522</v>
      </c>
      <c r="AS576" s="81">
        <v>12</v>
      </c>
      <c r="AT576" s="81">
        <v>5</v>
      </c>
      <c r="AU576" s="81">
        <v>0</v>
      </c>
      <c r="AV576" s="81">
        <v>8</v>
      </c>
      <c r="AW576" s="81">
        <v>12</v>
      </c>
      <c r="AX576" s="82"/>
      <c r="AY576" s="81">
        <v>96535.568000000014</v>
      </c>
      <c r="AZ576" s="81">
        <v>299806.39299999998</v>
      </c>
      <c r="BA576" s="81">
        <v>16456</v>
      </c>
      <c r="BB576" s="81">
        <v>1761.9</v>
      </c>
      <c r="BC576" s="81">
        <v>0</v>
      </c>
      <c r="BD576" s="81">
        <v>10603</v>
      </c>
      <c r="BE576" s="81">
        <v>16456</v>
      </c>
      <c r="BF576" s="82"/>
      <c r="BG576" s="81">
        <v>0</v>
      </c>
      <c r="BH576" s="81">
        <v>9.7769999999999992</v>
      </c>
      <c r="BI576" s="81">
        <v>702.97</v>
      </c>
      <c r="BJ576" s="81">
        <v>604.99</v>
      </c>
      <c r="BK576" s="81">
        <v>647.47699999999998</v>
      </c>
      <c r="BL576" s="81">
        <v>0</v>
      </c>
      <c r="BM576" s="82"/>
      <c r="BN576" s="81">
        <v>0</v>
      </c>
      <c r="BO576" s="81">
        <v>1</v>
      </c>
      <c r="BP576" s="81">
        <v>19</v>
      </c>
      <c r="BQ576" s="81">
        <v>13</v>
      </c>
      <c r="BR576" s="81">
        <v>82</v>
      </c>
      <c r="BS576" s="81">
        <v>0</v>
      </c>
      <c r="BT576"/>
      <c r="BU576" s="80">
        <v>1654.05</v>
      </c>
      <c r="BV576" s="80">
        <v>311.16399999999999</v>
      </c>
      <c r="BW576" s="80">
        <v>0</v>
      </c>
      <c r="BX576" s="80">
        <v>0</v>
      </c>
      <c r="BY576" s="80">
        <v>0</v>
      </c>
      <c r="BZ576" s="80">
        <v>0</v>
      </c>
      <c r="CA576" s="80">
        <v>0</v>
      </c>
      <c r="CB576" s="80">
        <v>0</v>
      </c>
      <c r="CC576" s="80">
        <v>0</v>
      </c>
    </row>
    <row r="577" spans="1:81">
      <c r="A577" s="80" t="s">
        <v>2442</v>
      </c>
      <c r="B577" s="80">
        <v>527</v>
      </c>
      <c r="C577" s="80">
        <v>18</v>
      </c>
      <c r="D577" s="80">
        <v>31</v>
      </c>
      <c r="E577" s="80">
        <v>2021</v>
      </c>
      <c r="F577" s="80" t="s">
        <v>75</v>
      </c>
      <c r="G577" s="174" t="s">
        <v>2424</v>
      </c>
      <c r="H577" s="80" t="s">
        <v>2425</v>
      </c>
      <c r="I577" s="177"/>
      <c r="J577" s="81">
        <v>677.81409975506301</v>
      </c>
      <c r="K577" s="81">
        <v>115.44859936704586</v>
      </c>
      <c r="L577" s="81">
        <v>169.68975666685307</v>
      </c>
      <c r="M577" s="81">
        <v>3169.0033328546256</v>
      </c>
      <c r="N577" s="81">
        <v>2124.7839764429978</v>
      </c>
      <c r="O577" s="81">
        <v>1187.2511553086106</v>
      </c>
      <c r="P577" s="81">
        <v>1049.6897141066149</v>
      </c>
      <c r="Q577" s="81">
        <v>88.651083143654191</v>
      </c>
      <c r="R577" s="81">
        <v>232.75430553228651</v>
      </c>
      <c r="S577" s="81">
        <v>200.40627506996796</v>
      </c>
      <c r="T577" s="82"/>
      <c r="U577" s="81">
        <v>45990545</v>
      </c>
      <c r="V577" s="81">
        <v>45561</v>
      </c>
      <c r="W577" s="81">
        <v>3966</v>
      </c>
      <c r="X577" s="81">
        <v>575158</v>
      </c>
      <c r="Y577" s="81">
        <v>684209</v>
      </c>
      <c r="Z577" s="81">
        <v>873564</v>
      </c>
      <c r="AA577" s="81">
        <v>230940</v>
      </c>
      <c r="AB577" s="81">
        <v>1485670</v>
      </c>
      <c r="AC577" s="81">
        <v>39989453.000000007</v>
      </c>
      <c r="AD577" s="81">
        <v>200.40627506996796</v>
      </c>
      <c r="AE577" s="82"/>
      <c r="AF577" s="81">
        <v>572719277.84140313</v>
      </c>
      <c r="AG577" s="81">
        <v>66857538.354371332</v>
      </c>
      <c r="AH577" s="81">
        <v>41727998.68444591</v>
      </c>
      <c r="AI577" s="81">
        <v>3622817013.4138122</v>
      </c>
      <c r="AJ577" s="81">
        <v>2532011296.930872</v>
      </c>
      <c r="AK577" s="81">
        <v>0</v>
      </c>
      <c r="AL577" s="81">
        <v>0</v>
      </c>
      <c r="AM577" s="81">
        <v>195014820.19941854</v>
      </c>
      <c r="AN577" s="81">
        <v>0</v>
      </c>
      <c r="AO577" s="81">
        <v>0</v>
      </c>
      <c r="AP577" s="82"/>
      <c r="AQ577" s="81">
        <v>22881</v>
      </c>
      <c r="AR577" s="81">
        <v>10607</v>
      </c>
      <c r="AS577" s="81">
        <v>12</v>
      </c>
      <c r="AT577" s="81">
        <v>5</v>
      </c>
      <c r="AU577" s="81">
        <v>0</v>
      </c>
      <c r="AV577" s="81">
        <v>9</v>
      </c>
      <c r="AW577" s="81"/>
      <c r="AX577" s="82"/>
      <c r="AY577" s="81">
        <v>119846.2200000015</v>
      </c>
      <c r="AZ577" s="81">
        <v>302593.9400000046</v>
      </c>
      <c r="BA577" s="81">
        <v>16456</v>
      </c>
      <c r="BB577" s="81">
        <v>1761.9</v>
      </c>
      <c r="BC577" s="81">
        <v>0</v>
      </c>
      <c r="BD577" s="81">
        <v>59603</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2443</v>
      </c>
      <c r="B578" s="80">
        <v>527</v>
      </c>
      <c r="C578" s="80">
        <v>19</v>
      </c>
      <c r="D578" s="80">
        <v>31</v>
      </c>
      <c r="E578" s="80">
        <v>2022</v>
      </c>
      <c r="F578" s="80" t="s">
        <v>568</v>
      </c>
      <c r="G578" s="174" t="s">
        <v>2424</v>
      </c>
      <c r="H578" s="80" t="s">
        <v>2425</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24194</v>
      </c>
      <c r="AR578" s="81">
        <v>10624</v>
      </c>
      <c r="AS578" s="81">
        <v>12</v>
      </c>
      <c r="AT578" s="81">
        <v>5</v>
      </c>
      <c r="AU578" s="81">
        <v>0</v>
      </c>
      <c r="AV578" s="81">
        <v>10</v>
      </c>
      <c r="AW578" s="81"/>
      <c r="AX578" s="82"/>
      <c r="AY578" s="81">
        <v>127998.10000000124</v>
      </c>
      <c r="AZ578" s="81">
        <v>303623.34000000474</v>
      </c>
      <c r="BA578" s="81">
        <v>16456</v>
      </c>
      <c r="BB578" s="81">
        <v>1761.9</v>
      </c>
      <c r="BC578" s="81">
        <v>0</v>
      </c>
      <c r="BD578" s="81">
        <v>59652</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2057</v>
      </c>
      <c r="B9" s="80">
        <v>1</v>
      </c>
      <c r="C9" s="80">
        <v>1</v>
      </c>
      <c r="D9" s="80">
        <v>1</v>
      </c>
      <c r="E9" s="80">
        <v>1990</v>
      </c>
      <c r="F9" s="80" t="s">
        <v>562</v>
      </c>
      <c r="G9" s="182" t="s">
        <v>2058</v>
      </c>
      <c r="H9" s="80" t="s">
        <v>2059</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2060</v>
      </c>
      <c r="B10" s="80">
        <v>2</v>
      </c>
      <c r="C10" s="80">
        <v>2</v>
      </c>
      <c r="D10" s="80">
        <v>1</v>
      </c>
      <c r="E10" s="80">
        <v>2005</v>
      </c>
      <c r="F10" s="80" t="s">
        <v>565</v>
      </c>
      <c r="G10" s="182" t="s">
        <v>2058</v>
      </c>
      <c r="H10" s="80" t="s">
        <v>2059</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2061</v>
      </c>
      <c r="B11" s="80">
        <v>3</v>
      </c>
      <c r="C11" s="80">
        <v>3</v>
      </c>
      <c r="D11" s="80">
        <v>1</v>
      </c>
      <c r="E11" s="80">
        <v>2006</v>
      </c>
      <c r="F11" s="80" t="s">
        <v>566</v>
      </c>
      <c r="G11" s="182" t="s">
        <v>2058</v>
      </c>
      <c r="H11" s="80" t="s">
        <v>2059</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2062</v>
      </c>
      <c r="B12" s="80">
        <v>4</v>
      </c>
      <c r="C12" s="80">
        <v>4</v>
      </c>
      <c r="D12" s="80">
        <v>1</v>
      </c>
      <c r="E12" s="80">
        <v>2007</v>
      </c>
      <c r="F12" s="80" t="s">
        <v>567</v>
      </c>
      <c r="G12" s="182" t="s">
        <v>2058</v>
      </c>
      <c r="H12" s="80" t="s">
        <v>2059</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2063</v>
      </c>
      <c r="B13" s="80">
        <v>5</v>
      </c>
      <c r="C13" s="80">
        <v>5</v>
      </c>
      <c r="D13" s="80">
        <v>1</v>
      </c>
      <c r="E13" s="80">
        <v>2008</v>
      </c>
      <c r="F13" s="80" t="s">
        <v>84</v>
      </c>
      <c r="G13" s="182" t="s">
        <v>2058</v>
      </c>
      <c r="H13" s="80" t="s">
        <v>2059</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2064</v>
      </c>
      <c r="B14" s="80">
        <v>6</v>
      </c>
      <c r="C14" s="80">
        <v>6</v>
      </c>
      <c r="D14" s="80">
        <v>1</v>
      </c>
      <c r="E14" s="80">
        <v>2009</v>
      </c>
      <c r="F14" s="80" t="s">
        <v>85</v>
      </c>
      <c r="G14" s="182" t="s">
        <v>2058</v>
      </c>
      <c r="H14" s="80" t="s">
        <v>2059</v>
      </c>
      <c r="I14" s="173"/>
      <c r="J14" s="83">
        <v>0</v>
      </c>
      <c r="K14" s="83">
        <v>0</v>
      </c>
      <c r="L14" s="83">
        <v>0</v>
      </c>
      <c r="M14" s="83">
        <v>0</v>
      </c>
      <c r="N14" s="83">
        <v>0</v>
      </c>
      <c r="O14" s="83">
        <v>0</v>
      </c>
      <c r="P14" s="83">
        <v>0</v>
      </c>
      <c r="Q14" s="83">
        <v>0</v>
      </c>
      <c r="R14" s="83">
        <v>8.6199999999999992</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7.61</v>
      </c>
      <c r="CG14" s="83">
        <v>0</v>
      </c>
      <c r="CH14" s="83">
        <v>0</v>
      </c>
      <c r="CI14" s="83">
        <v>4.62</v>
      </c>
      <c r="CJ14" s="83">
        <v>0</v>
      </c>
      <c r="CK14" s="83">
        <v>0</v>
      </c>
      <c r="CL14" s="83">
        <v>5.96</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6.96</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8.6199999999999992</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7.61</v>
      </c>
      <c r="GH14" s="83">
        <v>0</v>
      </c>
      <c r="GI14" s="83">
        <v>0</v>
      </c>
      <c r="GJ14" s="83">
        <v>4.62</v>
      </c>
      <c r="GK14" s="83">
        <v>0</v>
      </c>
      <c r="GL14" s="83">
        <v>0</v>
      </c>
      <c r="GM14" s="83">
        <v>5.96</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6.96</v>
      </c>
      <c r="HE14" s="83">
        <v>0</v>
      </c>
      <c r="HF14" s="83">
        <v>0</v>
      </c>
      <c r="HG14" s="83">
        <v>0</v>
      </c>
      <c r="HH14" s="83">
        <v>0</v>
      </c>
      <c r="HI14" s="83">
        <v>0</v>
      </c>
      <c r="HJ14" s="83">
        <v>0</v>
      </c>
      <c r="HK14" s="83">
        <v>8.6199999999999992</v>
      </c>
      <c r="HL14" s="83">
        <v>0</v>
      </c>
      <c r="HM14" s="83">
        <v>0</v>
      </c>
      <c r="HN14" s="83">
        <v>0</v>
      </c>
      <c r="HO14" s="83">
        <v>0</v>
      </c>
      <c r="HP14" s="83">
        <v>0</v>
      </c>
      <c r="HQ14" s="83">
        <v>0</v>
      </c>
      <c r="HR14" s="83">
        <v>0</v>
      </c>
      <c r="HS14" s="83">
        <v>7.61</v>
      </c>
      <c r="HT14" s="83">
        <v>4.62</v>
      </c>
      <c r="HU14" s="83">
        <v>5.96</v>
      </c>
      <c r="HV14" s="83">
        <v>0</v>
      </c>
      <c r="HW14" s="83">
        <v>0</v>
      </c>
      <c r="HX14" s="83">
        <v>0</v>
      </c>
      <c r="HY14" s="83">
        <v>6.96</v>
      </c>
      <c r="HZ14" s="83">
        <v>0</v>
      </c>
      <c r="IA14" s="83">
        <v>0</v>
      </c>
      <c r="IB14" s="83">
        <v>0</v>
      </c>
      <c r="IC14" s="83">
        <v>0</v>
      </c>
      <c r="ID14" s="83">
        <v>0</v>
      </c>
      <c r="IE14" s="83">
        <v>0</v>
      </c>
      <c r="IF14" s="83">
        <v>8.6199999999999992</v>
      </c>
      <c r="IG14" s="83">
        <v>0</v>
      </c>
      <c r="IH14" s="83">
        <v>0</v>
      </c>
      <c r="II14" s="83">
        <v>0</v>
      </c>
      <c r="IJ14" s="83">
        <v>0</v>
      </c>
      <c r="IK14" s="83">
        <v>0</v>
      </c>
      <c r="IL14" s="83">
        <v>0</v>
      </c>
      <c r="IM14" s="83">
        <v>0</v>
      </c>
      <c r="IN14" s="83">
        <v>7.61</v>
      </c>
      <c r="IO14" s="83">
        <v>4.62</v>
      </c>
      <c r="IP14" s="83">
        <v>5.96</v>
      </c>
      <c r="IQ14" s="83">
        <v>0</v>
      </c>
      <c r="IR14" s="83">
        <v>0</v>
      </c>
      <c r="IS14" s="83">
        <v>0</v>
      </c>
      <c r="IT14" s="83">
        <v>6.96</v>
      </c>
      <c r="IU14" s="83">
        <v>0</v>
      </c>
      <c r="IV14" s="84"/>
      <c r="IW14" s="81">
        <v>0</v>
      </c>
      <c r="IX14" s="81">
        <v>0</v>
      </c>
      <c r="IY14" s="81">
        <v>0</v>
      </c>
      <c r="IZ14" s="81">
        <v>0</v>
      </c>
      <c r="JA14" s="81">
        <v>0</v>
      </c>
      <c r="JB14" s="81">
        <v>0</v>
      </c>
      <c r="JC14" s="81">
        <v>0</v>
      </c>
      <c r="JD14" s="81">
        <v>0</v>
      </c>
      <c r="JE14" s="81">
        <v>1</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1</v>
      </c>
      <c r="LT14" s="81">
        <v>0</v>
      </c>
      <c r="LU14" s="81">
        <v>0</v>
      </c>
      <c r="LV14" s="81">
        <v>1</v>
      </c>
      <c r="LW14" s="81">
        <v>0</v>
      </c>
      <c r="LX14" s="81">
        <v>0</v>
      </c>
      <c r="LY14" s="81">
        <v>1</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1</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1</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1</v>
      </c>
      <c r="PU14" s="81">
        <v>0</v>
      </c>
      <c r="PV14" s="81">
        <v>0</v>
      </c>
      <c r="PW14" s="81">
        <v>1</v>
      </c>
      <c r="PX14" s="81">
        <v>0</v>
      </c>
      <c r="PY14" s="81">
        <v>0</v>
      </c>
      <c r="PZ14" s="81">
        <v>1</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1</v>
      </c>
      <c r="QR14" s="81">
        <v>0</v>
      </c>
      <c r="QS14" s="81">
        <v>0</v>
      </c>
      <c r="QT14" s="81">
        <v>0</v>
      </c>
      <c r="QU14" s="81">
        <v>0</v>
      </c>
      <c r="QV14" s="81">
        <v>0</v>
      </c>
      <c r="QW14" s="81">
        <v>0</v>
      </c>
      <c r="QX14" s="81">
        <v>1</v>
      </c>
      <c r="QY14" s="81">
        <v>0</v>
      </c>
      <c r="QZ14" s="81">
        <v>0</v>
      </c>
      <c r="RA14" s="81">
        <v>0</v>
      </c>
      <c r="RB14" s="81">
        <v>0</v>
      </c>
      <c r="RC14" s="81">
        <v>0</v>
      </c>
      <c r="RD14" s="81">
        <v>0</v>
      </c>
      <c r="RE14" s="81">
        <v>0</v>
      </c>
      <c r="RF14" s="81">
        <v>1</v>
      </c>
      <c r="RG14" s="81">
        <v>1</v>
      </c>
      <c r="RH14" s="81">
        <v>1</v>
      </c>
      <c r="RI14" s="81">
        <v>0</v>
      </c>
      <c r="RJ14" s="81">
        <v>0</v>
      </c>
      <c r="RK14" s="81">
        <v>0</v>
      </c>
      <c r="RL14" s="81">
        <v>1</v>
      </c>
      <c r="RM14" s="81">
        <v>0</v>
      </c>
      <c r="RN14" s="81">
        <v>0</v>
      </c>
      <c r="RO14" s="81">
        <v>0</v>
      </c>
      <c r="RP14" s="81">
        <v>0</v>
      </c>
      <c r="RQ14" s="81">
        <v>0</v>
      </c>
      <c r="RR14" s="81">
        <v>0</v>
      </c>
      <c r="RS14" s="81">
        <v>1</v>
      </c>
      <c r="RT14" s="81">
        <v>0</v>
      </c>
      <c r="RU14" s="81">
        <v>0</v>
      </c>
      <c r="RV14" s="81">
        <v>0</v>
      </c>
      <c r="RW14" s="81">
        <v>0</v>
      </c>
      <c r="RX14" s="81">
        <v>0</v>
      </c>
      <c r="RY14" s="81">
        <v>0</v>
      </c>
      <c r="RZ14" s="81">
        <v>0</v>
      </c>
      <c r="SA14" s="81">
        <v>1</v>
      </c>
      <c r="SB14" s="81">
        <v>1</v>
      </c>
      <c r="SC14" s="81">
        <v>1</v>
      </c>
      <c r="SD14" s="81">
        <v>0</v>
      </c>
      <c r="SE14" s="81">
        <v>0</v>
      </c>
      <c r="SF14" s="81">
        <v>0</v>
      </c>
      <c r="SG14" s="81">
        <v>1</v>
      </c>
      <c r="SH14" s="81">
        <v>0</v>
      </c>
    </row>
    <row r="15" spans="1:503">
      <c r="A15" s="18" t="s">
        <v>2065</v>
      </c>
      <c r="B15" s="80">
        <v>7</v>
      </c>
      <c r="C15" s="80">
        <v>7</v>
      </c>
      <c r="D15" s="80">
        <v>1</v>
      </c>
      <c r="E15" s="80">
        <v>2010</v>
      </c>
      <c r="F15" s="80" t="s">
        <v>86</v>
      </c>
      <c r="G15" s="182" t="s">
        <v>2058</v>
      </c>
      <c r="H15" s="80" t="s">
        <v>2059</v>
      </c>
      <c r="I15" s="173"/>
      <c r="J15" s="83">
        <v>0</v>
      </c>
      <c r="K15" s="83">
        <v>0</v>
      </c>
      <c r="L15" s="83">
        <v>0</v>
      </c>
      <c r="M15" s="83">
        <v>0</v>
      </c>
      <c r="N15" s="83">
        <v>0</v>
      </c>
      <c r="O15" s="83">
        <v>0</v>
      </c>
      <c r="P15" s="83">
        <v>0</v>
      </c>
      <c r="Q15" s="83">
        <v>0</v>
      </c>
      <c r="R15" s="83">
        <v>8.6159999999999997</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10.769</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7.6769999999999996</v>
      </c>
      <c r="CG15" s="83">
        <v>0</v>
      </c>
      <c r="CH15" s="83">
        <v>0</v>
      </c>
      <c r="CI15" s="83">
        <v>4.37</v>
      </c>
      <c r="CJ15" s="83">
        <v>0</v>
      </c>
      <c r="CK15" s="83">
        <v>0</v>
      </c>
      <c r="CL15" s="83">
        <v>5.8719999999999999</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8.6159999999999997</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10.769</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7.6769999999999996</v>
      </c>
      <c r="GH15" s="83">
        <v>0</v>
      </c>
      <c r="GI15" s="83">
        <v>0</v>
      </c>
      <c r="GJ15" s="83">
        <v>4.37</v>
      </c>
      <c r="GK15" s="83">
        <v>0</v>
      </c>
      <c r="GL15" s="83">
        <v>0</v>
      </c>
      <c r="GM15" s="83">
        <v>5.8719999999999999</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8.6159999999999997</v>
      </c>
      <c r="HL15" s="83">
        <v>10.769</v>
      </c>
      <c r="HM15" s="83">
        <v>0</v>
      </c>
      <c r="HN15" s="83">
        <v>0</v>
      </c>
      <c r="HO15" s="83">
        <v>0</v>
      </c>
      <c r="HP15" s="83">
        <v>0</v>
      </c>
      <c r="HQ15" s="83">
        <v>0</v>
      </c>
      <c r="HR15" s="83">
        <v>0</v>
      </c>
      <c r="HS15" s="83">
        <v>7.6769999999999996</v>
      </c>
      <c r="HT15" s="83">
        <v>4.37</v>
      </c>
      <c r="HU15" s="83">
        <v>5.8719999999999999</v>
      </c>
      <c r="HV15" s="83">
        <v>0</v>
      </c>
      <c r="HW15" s="83">
        <v>0</v>
      </c>
      <c r="HX15" s="83">
        <v>0</v>
      </c>
      <c r="HY15" s="83">
        <v>0</v>
      </c>
      <c r="HZ15" s="83">
        <v>0</v>
      </c>
      <c r="IA15" s="83">
        <v>0</v>
      </c>
      <c r="IB15" s="83">
        <v>0</v>
      </c>
      <c r="IC15" s="83">
        <v>0</v>
      </c>
      <c r="ID15" s="83">
        <v>0</v>
      </c>
      <c r="IE15" s="83">
        <v>0</v>
      </c>
      <c r="IF15" s="83">
        <v>8.6159999999999997</v>
      </c>
      <c r="IG15" s="83">
        <v>10.769</v>
      </c>
      <c r="IH15" s="83">
        <v>0</v>
      </c>
      <c r="II15" s="83">
        <v>0</v>
      </c>
      <c r="IJ15" s="83">
        <v>0</v>
      </c>
      <c r="IK15" s="83">
        <v>0</v>
      </c>
      <c r="IL15" s="83">
        <v>0</v>
      </c>
      <c r="IM15" s="83">
        <v>0</v>
      </c>
      <c r="IN15" s="83">
        <v>7.6769999999999996</v>
      </c>
      <c r="IO15" s="83">
        <v>4.37</v>
      </c>
      <c r="IP15" s="83">
        <v>5.8719999999999999</v>
      </c>
      <c r="IQ15" s="83">
        <v>0</v>
      </c>
      <c r="IR15" s="83">
        <v>0</v>
      </c>
      <c r="IS15" s="83">
        <v>0</v>
      </c>
      <c r="IT15" s="83">
        <v>0</v>
      </c>
      <c r="IU15" s="83">
        <v>0</v>
      </c>
      <c r="IV15" s="84">
        <v>0</v>
      </c>
      <c r="IW15" s="81">
        <v>0</v>
      </c>
      <c r="IX15" s="81">
        <v>0</v>
      </c>
      <c r="IY15" s="81">
        <v>0</v>
      </c>
      <c r="IZ15" s="81">
        <v>0</v>
      </c>
      <c r="JA15" s="81">
        <v>0</v>
      </c>
      <c r="JB15" s="81">
        <v>0</v>
      </c>
      <c r="JC15" s="81">
        <v>0</v>
      </c>
      <c r="JD15" s="81">
        <v>0</v>
      </c>
      <c r="JE15" s="81">
        <v>1</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1</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1</v>
      </c>
      <c r="LT15" s="81">
        <v>0</v>
      </c>
      <c r="LU15" s="81">
        <v>0</v>
      </c>
      <c r="LV15" s="81">
        <v>1</v>
      </c>
      <c r="LW15" s="81">
        <v>0</v>
      </c>
      <c r="LX15" s="81">
        <v>0</v>
      </c>
      <c r="LY15" s="81">
        <v>1</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1</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1</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1</v>
      </c>
      <c r="PU15" s="81">
        <v>0</v>
      </c>
      <c r="PV15" s="81">
        <v>0</v>
      </c>
      <c r="PW15" s="81">
        <v>1</v>
      </c>
      <c r="PX15" s="81">
        <v>0</v>
      </c>
      <c r="PY15" s="81">
        <v>0</v>
      </c>
      <c r="PZ15" s="81">
        <v>1</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1</v>
      </c>
      <c r="QY15" s="81">
        <v>1</v>
      </c>
      <c r="QZ15" s="81">
        <v>0</v>
      </c>
      <c r="RA15" s="81">
        <v>0</v>
      </c>
      <c r="RB15" s="81">
        <v>0</v>
      </c>
      <c r="RC15" s="81">
        <v>0</v>
      </c>
      <c r="RD15" s="81">
        <v>0</v>
      </c>
      <c r="RE15" s="81">
        <v>0</v>
      </c>
      <c r="RF15" s="81">
        <v>1</v>
      </c>
      <c r="RG15" s="81">
        <v>1</v>
      </c>
      <c r="RH15" s="81">
        <v>1</v>
      </c>
      <c r="RI15" s="81">
        <v>0</v>
      </c>
      <c r="RJ15" s="81">
        <v>0</v>
      </c>
      <c r="RK15" s="81">
        <v>0</v>
      </c>
      <c r="RL15" s="81">
        <v>0</v>
      </c>
      <c r="RM15" s="81">
        <v>0</v>
      </c>
      <c r="RN15" s="81">
        <v>0</v>
      </c>
      <c r="RO15" s="81">
        <v>0</v>
      </c>
      <c r="RP15" s="81">
        <v>0</v>
      </c>
      <c r="RQ15" s="81">
        <v>0</v>
      </c>
      <c r="RR15" s="81">
        <v>0</v>
      </c>
      <c r="RS15" s="81">
        <v>1</v>
      </c>
      <c r="RT15" s="81">
        <v>1</v>
      </c>
      <c r="RU15" s="81">
        <v>0</v>
      </c>
      <c r="RV15" s="81">
        <v>0</v>
      </c>
      <c r="RW15" s="81">
        <v>0</v>
      </c>
      <c r="RX15" s="81">
        <v>0</v>
      </c>
      <c r="RY15" s="81">
        <v>0</v>
      </c>
      <c r="RZ15" s="81">
        <v>0</v>
      </c>
      <c r="SA15" s="81">
        <v>1</v>
      </c>
      <c r="SB15" s="81">
        <v>1</v>
      </c>
      <c r="SC15" s="81">
        <v>1</v>
      </c>
      <c r="SD15" s="81">
        <v>0</v>
      </c>
      <c r="SE15" s="81">
        <v>0</v>
      </c>
      <c r="SF15" s="81">
        <v>0</v>
      </c>
      <c r="SG15" s="81">
        <v>0</v>
      </c>
      <c r="SH15" s="81">
        <v>0</v>
      </c>
    </row>
    <row r="16" spans="1:503">
      <c r="A16" s="18" t="s">
        <v>2066</v>
      </c>
      <c r="B16" s="80">
        <v>8</v>
      </c>
      <c r="C16" s="80">
        <v>8</v>
      </c>
      <c r="D16" s="80">
        <v>1</v>
      </c>
      <c r="E16" s="80">
        <v>2011</v>
      </c>
      <c r="F16" s="80" t="s">
        <v>87</v>
      </c>
      <c r="G16" s="182" t="s">
        <v>2058</v>
      </c>
      <c r="H16" s="80" t="s">
        <v>2059</v>
      </c>
      <c r="I16" s="173"/>
      <c r="J16" s="83">
        <v>0</v>
      </c>
      <c r="K16" s="83">
        <v>0</v>
      </c>
      <c r="L16" s="83">
        <v>0</v>
      </c>
      <c r="M16" s="83">
        <v>0</v>
      </c>
      <c r="N16" s="83">
        <v>0</v>
      </c>
      <c r="O16" s="83">
        <v>0</v>
      </c>
      <c r="P16" s="83">
        <v>0</v>
      </c>
      <c r="Q16" s="83">
        <v>0</v>
      </c>
      <c r="R16" s="83">
        <v>8.7439999999999998</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10.692</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7.85</v>
      </c>
      <c r="CG16" s="83">
        <v>0</v>
      </c>
      <c r="CH16" s="83">
        <v>0</v>
      </c>
      <c r="CI16" s="83">
        <v>4.3920000000000003</v>
      </c>
      <c r="CJ16" s="83">
        <v>0</v>
      </c>
      <c r="CK16" s="83">
        <v>0</v>
      </c>
      <c r="CL16" s="83">
        <v>5.8840000000000003</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8.7439999999999998</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10.692</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7.85</v>
      </c>
      <c r="GH16" s="83">
        <v>0</v>
      </c>
      <c r="GI16" s="83">
        <v>0</v>
      </c>
      <c r="GJ16" s="83">
        <v>4.3920000000000003</v>
      </c>
      <c r="GK16" s="83">
        <v>0</v>
      </c>
      <c r="GL16" s="83">
        <v>0</v>
      </c>
      <c r="GM16" s="83">
        <v>5.8840000000000003</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8.7439999999999998</v>
      </c>
      <c r="HL16" s="83">
        <v>10.692</v>
      </c>
      <c r="HM16" s="83">
        <v>0</v>
      </c>
      <c r="HN16" s="83">
        <v>0</v>
      </c>
      <c r="HO16" s="83">
        <v>0</v>
      </c>
      <c r="HP16" s="83">
        <v>0</v>
      </c>
      <c r="HQ16" s="83">
        <v>0</v>
      </c>
      <c r="HR16" s="83">
        <v>0</v>
      </c>
      <c r="HS16" s="83">
        <v>7.85</v>
      </c>
      <c r="HT16" s="83">
        <v>4.3920000000000003</v>
      </c>
      <c r="HU16" s="83">
        <v>5.8840000000000003</v>
      </c>
      <c r="HV16" s="83">
        <v>0</v>
      </c>
      <c r="HW16" s="83">
        <v>0</v>
      </c>
      <c r="HX16" s="83">
        <v>0</v>
      </c>
      <c r="HY16" s="83">
        <v>0</v>
      </c>
      <c r="HZ16" s="83">
        <v>0</v>
      </c>
      <c r="IA16" s="83">
        <v>0</v>
      </c>
      <c r="IB16" s="83">
        <v>0</v>
      </c>
      <c r="IC16" s="83">
        <v>0</v>
      </c>
      <c r="ID16" s="83">
        <v>0</v>
      </c>
      <c r="IE16" s="83">
        <v>0</v>
      </c>
      <c r="IF16" s="83">
        <v>8.7439999999999998</v>
      </c>
      <c r="IG16" s="83">
        <v>10.692</v>
      </c>
      <c r="IH16" s="83">
        <v>0</v>
      </c>
      <c r="II16" s="83">
        <v>0</v>
      </c>
      <c r="IJ16" s="83">
        <v>0</v>
      </c>
      <c r="IK16" s="83">
        <v>0</v>
      </c>
      <c r="IL16" s="83">
        <v>0</v>
      </c>
      <c r="IM16" s="83">
        <v>0</v>
      </c>
      <c r="IN16" s="83">
        <v>7.85</v>
      </c>
      <c r="IO16" s="83">
        <v>4.3920000000000003</v>
      </c>
      <c r="IP16" s="83">
        <v>5.8840000000000003</v>
      </c>
      <c r="IQ16" s="83">
        <v>0</v>
      </c>
      <c r="IR16" s="83">
        <v>0</v>
      </c>
      <c r="IS16" s="83">
        <v>0</v>
      </c>
      <c r="IT16" s="83">
        <v>0</v>
      </c>
      <c r="IU16" s="83">
        <v>0</v>
      </c>
      <c r="IV16" s="84">
        <v>0</v>
      </c>
      <c r="IW16" s="81">
        <v>0</v>
      </c>
      <c r="IX16" s="81">
        <v>0</v>
      </c>
      <c r="IY16" s="81">
        <v>0</v>
      </c>
      <c r="IZ16" s="81">
        <v>0</v>
      </c>
      <c r="JA16" s="81">
        <v>0</v>
      </c>
      <c r="JB16" s="81">
        <v>0</v>
      </c>
      <c r="JC16" s="81">
        <v>0</v>
      </c>
      <c r="JD16" s="81">
        <v>0</v>
      </c>
      <c r="JE16" s="81">
        <v>1</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1</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1</v>
      </c>
      <c r="LT16" s="81">
        <v>0</v>
      </c>
      <c r="LU16" s="81">
        <v>0</v>
      </c>
      <c r="LV16" s="81">
        <v>1</v>
      </c>
      <c r="LW16" s="81">
        <v>0</v>
      </c>
      <c r="LX16" s="81">
        <v>0</v>
      </c>
      <c r="LY16" s="81">
        <v>1</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1</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1</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1</v>
      </c>
      <c r="PU16" s="81">
        <v>0</v>
      </c>
      <c r="PV16" s="81">
        <v>0</v>
      </c>
      <c r="PW16" s="81">
        <v>1</v>
      </c>
      <c r="PX16" s="81">
        <v>0</v>
      </c>
      <c r="PY16" s="81">
        <v>0</v>
      </c>
      <c r="PZ16" s="81">
        <v>1</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1</v>
      </c>
      <c r="QY16" s="81">
        <v>1</v>
      </c>
      <c r="QZ16" s="81">
        <v>0</v>
      </c>
      <c r="RA16" s="81">
        <v>0</v>
      </c>
      <c r="RB16" s="81">
        <v>0</v>
      </c>
      <c r="RC16" s="81">
        <v>0</v>
      </c>
      <c r="RD16" s="81">
        <v>0</v>
      </c>
      <c r="RE16" s="81">
        <v>0</v>
      </c>
      <c r="RF16" s="81">
        <v>1</v>
      </c>
      <c r="RG16" s="81">
        <v>1</v>
      </c>
      <c r="RH16" s="81">
        <v>1</v>
      </c>
      <c r="RI16" s="81">
        <v>0</v>
      </c>
      <c r="RJ16" s="81">
        <v>0</v>
      </c>
      <c r="RK16" s="81">
        <v>0</v>
      </c>
      <c r="RL16" s="81">
        <v>0</v>
      </c>
      <c r="RM16" s="81">
        <v>0</v>
      </c>
      <c r="RN16" s="81">
        <v>0</v>
      </c>
      <c r="RO16" s="81">
        <v>0</v>
      </c>
      <c r="RP16" s="81">
        <v>0</v>
      </c>
      <c r="RQ16" s="81">
        <v>0</v>
      </c>
      <c r="RR16" s="81">
        <v>0</v>
      </c>
      <c r="RS16" s="81">
        <v>1</v>
      </c>
      <c r="RT16" s="81">
        <v>1</v>
      </c>
      <c r="RU16" s="81">
        <v>0</v>
      </c>
      <c r="RV16" s="81">
        <v>0</v>
      </c>
      <c r="RW16" s="81">
        <v>0</v>
      </c>
      <c r="RX16" s="81">
        <v>0</v>
      </c>
      <c r="RY16" s="81">
        <v>0</v>
      </c>
      <c r="RZ16" s="81">
        <v>0</v>
      </c>
      <c r="SA16" s="81">
        <v>1</v>
      </c>
      <c r="SB16" s="81">
        <v>1</v>
      </c>
      <c r="SC16" s="81">
        <v>1</v>
      </c>
      <c r="SD16" s="81">
        <v>0</v>
      </c>
      <c r="SE16" s="81">
        <v>0</v>
      </c>
      <c r="SF16" s="81">
        <v>0</v>
      </c>
      <c r="SG16" s="81">
        <v>0</v>
      </c>
      <c r="SH16" s="81">
        <v>0</v>
      </c>
    </row>
    <row r="17" spans="1:502">
      <c r="A17" s="18" t="s">
        <v>2067</v>
      </c>
      <c r="B17" s="80">
        <v>9</v>
      </c>
      <c r="C17" s="80">
        <v>9</v>
      </c>
      <c r="D17" s="80">
        <v>1</v>
      </c>
      <c r="E17" s="80">
        <v>2012</v>
      </c>
      <c r="F17" s="80" t="s">
        <v>88</v>
      </c>
      <c r="G17" s="182" t="s">
        <v>2058</v>
      </c>
      <c r="H17" s="80" t="s">
        <v>2059</v>
      </c>
      <c r="I17" s="173"/>
      <c r="J17" s="83">
        <v>0</v>
      </c>
      <c r="K17" s="83">
        <v>0</v>
      </c>
      <c r="L17" s="83">
        <v>0</v>
      </c>
      <c r="M17" s="83">
        <v>0</v>
      </c>
      <c r="N17" s="83">
        <v>0</v>
      </c>
      <c r="O17" s="83">
        <v>0</v>
      </c>
      <c r="P17" s="83">
        <v>0</v>
      </c>
      <c r="Q17" s="83">
        <v>0</v>
      </c>
      <c r="R17" s="83">
        <v>8.8550000000000004</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10.707000000000001</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3.8119999999999998</v>
      </c>
      <c r="CJ17" s="83">
        <v>0</v>
      </c>
      <c r="CK17" s="83">
        <v>0</v>
      </c>
      <c r="CL17" s="83">
        <v>5.4509999999999996</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8.8550000000000004</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10.707000000000001</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3.8119999999999998</v>
      </c>
      <c r="GK17" s="83">
        <v>0</v>
      </c>
      <c r="GL17" s="83">
        <v>0</v>
      </c>
      <c r="GM17" s="83">
        <v>5.4509999999999996</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8.8550000000000004</v>
      </c>
      <c r="HL17" s="83">
        <v>10.707000000000001</v>
      </c>
      <c r="HM17" s="83">
        <v>0</v>
      </c>
      <c r="HN17" s="83">
        <v>0</v>
      </c>
      <c r="HO17" s="83">
        <v>0</v>
      </c>
      <c r="HP17" s="83">
        <v>0</v>
      </c>
      <c r="HQ17" s="83">
        <v>0</v>
      </c>
      <c r="HR17" s="83">
        <v>0</v>
      </c>
      <c r="HS17" s="83">
        <v>0</v>
      </c>
      <c r="HT17" s="83">
        <v>3.8119999999999998</v>
      </c>
      <c r="HU17" s="83">
        <v>5.4509999999999996</v>
      </c>
      <c r="HV17" s="83">
        <v>0</v>
      </c>
      <c r="HW17" s="83">
        <v>0</v>
      </c>
      <c r="HX17" s="83">
        <v>0</v>
      </c>
      <c r="HY17" s="83">
        <v>0</v>
      </c>
      <c r="HZ17" s="83">
        <v>0</v>
      </c>
      <c r="IA17" s="83">
        <v>0</v>
      </c>
      <c r="IB17" s="83">
        <v>0</v>
      </c>
      <c r="IC17" s="83">
        <v>0</v>
      </c>
      <c r="ID17" s="83">
        <v>0</v>
      </c>
      <c r="IE17" s="83">
        <v>0</v>
      </c>
      <c r="IF17" s="83">
        <v>8.8550000000000004</v>
      </c>
      <c r="IG17" s="83">
        <v>10.707000000000001</v>
      </c>
      <c r="IH17" s="83">
        <v>0</v>
      </c>
      <c r="II17" s="83">
        <v>0</v>
      </c>
      <c r="IJ17" s="83">
        <v>0</v>
      </c>
      <c r="IK17" s="83">
        <v>0</v>
      </c>
      <c r="IL17" s="83">
        <v>0</v>
      </c>
      <c r="IM17" s="83">
        <v>0</v>
      </c>
      <c r="IN17" s="83">
        <v>0</v>
      </c>
      <c r="IO17" s="83">
        <v>3.8119999999999998</v>
      </c>
      <c r="IP17" s="83">
        <v>5.4509999999999996</v>
      </c>
      <c r="IQ17" s="83">
        <v>0</v>
      </c>
      <c r="IR17" s="83">
        <v>0</v>
      </c>
      <c r="IS17" s="83">
        <v>0</v>
      </c>
      <c r="IT17" s="83">
        <v>0</v>
      </c>
      <c r="IU17" s="83">
        <v>0</v>
      </c>
      <c r="IV17" s="84">
        <v>0</v>
      </c>
      <c r="IW17" s="81">
        <v>0</v>
      </c>
      <c r="IX17" s="81">
        <v>0</v>
      </c>
      <c r="IY17" s="81">
        <v>0</v>
      </c>
      <c r="IZ17" s="81">
        <v>0</v>
      </c>
      <c r="JA17" s="81">
        <v>0</v>
      </c>
      <c r="JB17" s="81">
        <v>0</v>
      </c>
      <c r="JC17" s="81">
        <v>0</v>
      </c>
      <c r="JD17" s="81">
        <v>0</v>
      </c>
      <c r="JE17" s="81">
        <v>1</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1</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1</v>
      </c>
      <c r="LW17" s="81">
        <v>0</v>
      </c>
      <c r="LX17" s="81">
        <v>0</v>
      </c>
      <c r="LY17" s="81">
        <v>1</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1</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1</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1</v>
      </c>
      <c r="PX17" s="81">
        <v>0</v>
      </c>
      <c r="PY17" s="81">
        <v>0</v>
      </c>
      <c r="PZ17" s="81">
        <v>1</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1</v>
      </c>
      <c r="QY17" s="81">
        <v>1</v>
      </c>
      <c r="QZ17" s="81">
        <v>0</v>
      </c>
      <c r="RA17" s="81">
        <v>0</v>
      </c>
      <c r="RB17" s="81">
        <v>0</v>
      </c>
      <c r="RC17" s="81">
        <v>0</v>
      </c>
      <c r="RD17" s="81">
        <v>0</v>
      </c>
      <c r="RE17" s="81">
        <v>0</v>
      </c>
      <c r="RF17" s="81">
        <v>0</v>
      </c>
      <c r="RG17" s="81">
        <v>1</v>
      </c>
      <c r="RH17" s="81">
        <v>1</v>
      </c>
      <c r="RI17" s="81">
        <v>0</v>
      </c>
      <c r="RJ17" s="81">
        <v>0</v>
      </c>
      <c r="RK17" s="81">
        <v>0</v>
      </c>
      <c r="RL17" s="81">
        <v>0</v>
      </c>
      <c r="RM17" s="81">
        <v>0</v>
      </c>
      <c r="RN17" s="81">
        <v>0</v>
      </c>
      <c r="RO17" s="81">
        <v>0</v>
      </c>
      <c r="RP17" s="81">
        <v>0</v>
      </c>
      <c r="RQ17" s="81">
        <v>0</v>
      </c>
      <c r="RR17" s="81">
        <v>0</v>
      </c>
      <c r="RS17" s="81">
        <v>1</v>
      </c>
      <c r="RT17" s="81">
        <v>1</v>
      </c>
      <c r="RU17" s="81">
        <v>0</v>
      </c>
      <c r="RV17" s="81">
        <v>0</v>
      </c>
      <c r="RW17" s="81">
        <v>0</v>
      </c>
      <c r="RX17" s="81">
        <v>0</v>
      </c>
      <c r="RY17" s="81">
        <v>0</v>
      </c>
      <c r="RZ17" s="81">
        <v>0</v>
      </c>
      <c r="SA17" s="81">
        <v>0</v>
      </c>
      <c r="SB17" s="81">
        <v>1</v>
      </c>
      <c r="SC17" s="81">
        <v>1</v>
      </c>
      <c r="SD17" s="81">
        <v>0</v>
      </c>
      <c r="SE17" s="81">
        <v>0</v>
      </c>
      <c r="SF17" s="81">
        <v>0</v>
      </c>
      <c r="SG17" s="81">
        <v>0</v>
      </c>
      <c r="SH17" s="81">
        <v>0</v>
      </c>
    </row>
    <row r="18" spans="1:502">
      <c r="A18" s="18" t="s">
        <v>2068</v>
      </c>
      <c r="B18" s="80">
        <v>10</v>
      </c>
      <c r="C18" s="80">
        <v>10</v>
      </c>
      <c r="D18" s="80">
        <v>1</v>
      </c>
      <c r="E18" s="80">
        <v>2013</v>
      </c>
      <c r="F18" s="80" t="s">
        <v>89</v>
      </c>
      <c r="G18" s="182" t="s">
        <v>2058</v>
      </c>
      <c r="H18" s="80" t="s">
        <v>2059</v>
      </c>
      <c r="I18" s="173"/>
      <c r="J18" s="83">
        <v>0</v>
      </c>
      <c r="K18" s="83">
        <v>0</v>
      </c>
      <c r="L18" s="83">
        <v>0</v>
      </c>
      <c r="M18" s="83">
        <v>0</v>
      </c>
      <c r="N18" s="83">
        <v>0</v>
      </c>
      <c r="O18" s="83">
        <v>0</v>
      </c>
      <c r="P18" s="83">
        <v>0</v>
      </c>
      <c r="Q18" s="83">
        <v>0</v>
      </c>
      <c r="R18" s="83">
        <v>8.7530000000000001</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10.797000000000001</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7.8780000000000001</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5.9470000000000001</v>
      </c>
      <c r="CG18" s="83">
        <v>0</v>
      </c>
      <c r="CH18" s="83">
        <v>0</v>
      </c>
      <c r="CI18" s="83">
        <v>0</v>
      </c>
      <c r="CJ18" s="83">
        <v>0</v>
      </c>
      <c r="CK18" s="83">
        <v>0</v>
      </c>
      <c r="CL18" s="83">
        <v>4.883</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8.7530000000000001</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10.797000000000001</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7.8780000000000001</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5.9470000000000001</v>
      </c>
      <c r="GH18" s="83">
        <v>0</v>
      </c>
      <c r="GI18" s="83">
        <v>0</v>
      </c>
      <c r="GJ18" s="83">
        <v>0</v>
      </c>
      <c r="GK18" s="83">
        <v>0</v>
      </c>
      <c r="GL18" s="83">
        <v>0</v>
      </c>
      <c r="GM18" s="83">
        <v>4.883</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8.7530000000000001</v>
      </c>
      <c r="HL18" s="83">
        <v>10.797000000000001</v>
      </c>
      <c r="HM18" s="83">
        <v>0</v>
      </c>
      <c r="HN18" s="83">
        <v>0</v>
      </c>
      <c r="HO18" s="83">
        <v>7.8780000000000001</v>
      </c>
      <c r="HP18" s="83">
        <v>0</v>
      </c>
      <c r="HQ18" s="83">
        <v>0</v>
      </c>
      <c r="HR18" s="83">
        <v>0</v>
      </c>
      <c r="HS18" s="83">
        <v>5.9470000000000001</v>
      </c>
      <c r="HT18" s="83">
        <v>0</v>
      </c>
      <c r="HU18" s="83">
        <v>4.883</v>
      </c>
      <c r="HV18" s="83">
        <v>0</v>
      </c>
      <c r="HW18" s="83">
        <v>0</v>
      </c>
      <c r="HX18" s="83">
        <v>0</v>
      </c>
      <c r="HY18" s="83">
        <v>0</v>
      </c>
      <c r="HZ18" s="83">
        <v>0</v>
      </c>
      <c r="IA18" s="83">
        <v>0</v>
      </c>
      <c r="IB18" s="83">
        <v>0</v>
      </c>
      <c r="IC18" s="83">
        <v>0</v>
      </c>
      <c r="ID18" s="83">
        <v>0</v>
      </c>
      <c r="IE18" s="83">
        <v>0</v>
      </c>
      <c r="IF18" s="83">
        <v>8.7530000000000001</v>
      </c>
      <c r="IG18" s="83">
        <v>10.797000000000001</v>
      </c>
      <c r="IH18" s="83">
        <v>0</v>
      </c>
      <c r="II18" s="83">
        <v>0</v>
      </c>
      <c r="IJ18" s="83">
        <v>7.8780000000000001</v>
      </c>
      <c r="IK18" s="83">
        <v>0</v>
      </c>
      <c r="IL18" s="83">
        <v>0</v>
      </c>
      <c r="IM18" s="83">
        <v>0</v>
      </c>
      <c r="IN18" s="83">
        <v>5.9470000000000001</v>
      </c>
      <c r="IO18" s="83">
        <v>0</v>
      </c>
      <c r="IP18" s="83">
        <v>4.883</v>
      </c>
      <c r="IQ18" s="83">
        <v>0</v>
      </c>
      <c r="IR18" s="83">
        <v>0</v>
      </c>
      <c r="IS18" s="83">
        <v>0</v>
      </c>
      <c r="IT18" s="83">
        <v>0</v>
      </c>
      <c r="IU18" s="83">
        <v>0</v>
      </c>
      <c r="IV18" s="84">
        <v>0</v>
      </c>
      <c r="IW18" s="81">
        <v>0</v>
      </c>
      <c r="IX18" s="81">
        <v>0</v>
      </c>
      <c r="IY18" s="81">
        <v>0</v>
      </c>
      <c r="IZ18" s="81">
        <v>0</v>
      </c>
      <c r="JA18" s="81">
        <v>0</v>
      </c>
      <c r="JB18" s="81">
        <v>0</v>
      </c>
      <c r="JC18" s="81">
        <v>0</v>
      </c>
      <c r="JD18" s="81">
        <v>0</v>
      </c>
      <c r="JE18" s="81">
        <v>1</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1</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1</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1</v>
      </c>
      <c r="LT18" s="81">
        <v>0</v>
      </c>
      <c r="LU18" s="81">
        <v>0</v>
      </c>
      <c r="LV18" s="81">
        <v>0</v>
      </c>
      <c r="LW18" s="81">
        <v>0</v>
      </c>
      <c r="LX18" s="81">
        <v>0</v>
      </c>
      <c r="LY18" s="81">
        <v>1</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1</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1</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1</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1</v>
      </c>
      <c r="PU18" s="81">
        <v>0</v>
      </c>
      <c r="PV18" s="81">
        <v>0</v>
      </c>
      <c r="PW18" s="81">
        <v>0</v>
      </c>
      <c r="PX18" s="81">
        <v>0</v>
      </c>
      <c r="PY18" s="81">
        <v>0</v>
      </c>
      <c r="PZ18" s="81">
        <v>1</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1</v>
      </c>
      <c r="QY18" s="81">
        <v>1</v>
      </c>
      <c r="QZ18" s="81">
        <v>0</v>
      </c>
      <c r="RA18" s="81">
        <v>0</v>
      </c>
      <c r="RB18" s="81">
        <v>1</v>
      </c>
      <c r="RC18" s="81">
        <v>0</v>
      </c>
      <c r="RD18" s="81">
        <v>0</v>
      </c>
      <c r="RE18" s="81">
        <v>0</v>
      </c>
      <c r="RF18" s="81">
        <v>1</v>
      </c>
      <c r="RG18" s="81">
        <v>0</v>
      </c>
      <c r="RH18" s="81">
        <v>1</v>
      </c>
      <c r="RI18" s="81">
        <v>0</v>
      </c>
      <c r="RJ18" s="81">
        <v>0</v>
      </c>
      <c r="RK18" s="81">
        <v>0</v>
      </c>
      <c r="RL18" s="81">
        <v>0</v>
      </c>
      <c r="RM18" s="81">
        <v>0</v>
      </c>
      <c r="RN18" s="81">
        <v>0</v>
      </c>
      <c r="RO18" s="81">
        <v>0</v>
      </c>
      <c r="RP18" s="81">
        <v>0</v>
      </c>
      <c r="RQ18" s="81">
        <v>0</v>
      </c>
      <c r="RR18" s="81">
        <v>0</v>
      </c>
      <c r="RS18" s="81">
        <v>1</v>
      </c>
      <c r="RT18" s="81">
        <v>1</v>
      </c>
      <c r="RU18" s="81">
        <v>0</v>
      </c>
      <c r="RV18" s="81">
        <v>0</v>
      </c>
      <c r="RW18" s="81">
        <v>1</v>
      </c>
      <c r="RX18" s="81">
        <v>0</v>
      </c>
      <c r="RY18" s="81">
        <v>0</v>
      </c>
      <c r="RZ18" s="81">
        <v>0</v>
      </c>
      <c r="SA18" s="81">
        <v>1</v>
      </c>
      <c r="SB18" s="81">
        <v>0</v>
      </c>
      <c r="SC18" s="81">
        <v>1</v>
      </c>
      <c r="SD18" s="81">
        <v>0</v>
      </c>
      <c r="SE18" s="81">
        <v>0</v>
      </c>
      <c r="SF18" s="81">
        <v>0</v>
      </c>
      <c r="SG18" s="81">
        <v>0</v>
      </c>
      <c r="SH18" s="81">
        <v>0</v>
      </c>
    </row>
    <row r="19" spans="1:502">
      <c r="A19" s="18" t="s">
        <v>2069</v>
      </c>
      <c r="B19" s="80">
        <v>11</v>
      </c>
      <c r="C19" s="80">
        <v>11</v>
      </c>
      <c r="D19" s="80">
        <v>1</v>
      </c>
      <c r="E19" s="80">
        <v>2014</v>
      </c>
      <c r="F19" s="80" t="s">
        <v>90</v>
      </c>
      <c r="G19" s="182" t="s">
        <v>2058</v>
      </c>
      <c r="H19" s="80" t="s">
        <v>2059</v>
      </c>
      <c r="I19" s="173"/>
      <c r="J19" s="83">
        <v>0</v>
      </c>
      <c r="K19" s="83">
        <v>0</v>
      </c>
      <c r="L19" s="83">
        <v>0</v>
      </c>
      <c r="M19" s="83">
        <v>0</v>
      </c>
      <c r="N19" s="83">
        <v>0</v>
      </c>
      <c r="O19" s="83">
        <v>0</v>
      </c>
      <c r="P19" s="83">
        <v>0</v>
      </c>
      <c r="Q19" s="83">
        <v>0</v>
      </c>
      <c r="R19" s="83">
        <v>8.5180000000000007</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11.829000000000001</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7.5</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5.9489999999999998</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8.5180000000000007</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11.829000000000001</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7.5</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5.9489999999999998</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8.5180000000000007</v>
      </c>
      <c r="HL19" s="83">
        <v>11.829000000000001</v>
      </c>
      <c r="HM19" s="83">
        <v>0</v>
      </c>
      <c r="HN19" s="83">
        <v>0</v>
      </c>
      <c r="HO19" s="83">
        <v>7.5</v>
      </c>
      <c r="HP19" s="83">
        <v>0</v>
      </c>
      <c r="HQ19" s="83">
        <v>0</v>
      </c>
      <c r="HR19" s="83">
        <v>0</v>
      </c>
      <c r="HS19" s="83">
        <v>5.9489999999999998</v>
      </c>
      <c r="HT19" s="83">
        <v>0</v>
      </c>
      <c r="HU19" s="83">
        <v>0</v>
      </c>
      <c r="HV19" s="83">
        <v>0</v>
      </c>
      <c r="HW19" s="83">
        <v>0</v>
      </c>
      <c r="HX19" s="83">
        <v>0</v>
      </c>
      <c r="HY19" s="83">
        <v>0</v>
      </c>
      <c r="HZ19" s="83">
        <v>0</v>
      </c>
      <c r="IA19" s="83">
        <v>0</v>
      </c>
      <c r="IB19" s="83">
        <v>0</v>
      </c>
      <c r="IC19" s="83">
        <v>0</v>
      </c>
      <c r="ID19" s="83">
        <v>0</v>
      </c>
      <c r="IE19" s="83">
        <v>0</v>
      </c>
      <c r="IF19" s="83">
        <v>8.5180000000000007</v>
      </c>
      <c r="IG19" s="83">
        <v>11.829000000000001</v>
      </c>
      <c r="IH19" s="83">
        <v>0</v>
      </c>
      <c r="II19" s="83">
        <v>0</v>
      </c>
      <c r="IJ19" s="83">
        <v>7.5</v>
      </c>
      <c r="IK19" s="83">
        <v>0</v>
      </c>
      <c r="IL19" s="83">
        <v>0</v>
      </c>
      <c r="IM19" s="83">
        <v>0</v>
      </c>
      <c r="IN19" s="83">
        <v>5.9489999999999998</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1</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1</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1</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1</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1</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1</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1</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1</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1</v>
      </c>
      <c r="QY19" s="81">
        <v>1</v>
      </c>
      <c r="QZ19" s="81">
        <v>0</v>
      </c>
      <c r="RA19" s="81">
        <v>0</v>
      </c>
      <c r="RB19" s="81">
        <v>1</v>
      </c>
      <c r="RC19" s="81">
        <v>0</v>
      </c>
      <c r="RD19" s="81">
        <v>0</v>
      </c>
      <c r="RE19" s="81">
        <v>0</v>
      </c>
      <c r="RF19" s="81">
        <v>1</v>
      </c>
      <c r="RG19" s="81">
        <v>0</v>
      </c>
      <c r="RH19" s="81">
        <v>0</v>
      </c>
      <c r="RI19" s="81">
        <v>0</v>
      </c>
      <c r="RJ19" s="81">
        <v>0</v>
      </c>
      <c r="RK19" s="81">
        <v>0</v>
      </c>
      <c r="RL19" s="81">
        <v>0</v>
      </c>
      <c r="RM19" s="81">
        <v>0</v>
      </c>
      <c r="RN19" s="81">
        <v>0</v>
      </c>
      <c r="RO19" s="81">
        <v>0</v>
      </c>
      <c r="RP19" s="81">
        <v>0</v>
      </c>
      <c r="RQ19" s="81">
        <v>0</v>
      </c>
      <c r="RR19" s="81">
        <v>0</v>
      </c>
      <c r="RS19" s="81">
        <v>1</v>
      </c>
      <c r="RT19" s="81">
        <v>1</v>
      </c>
      <c r="RU19" s="81">
        <v>0</v>
      </c>
      <c r="RV19" s="81">
        <v>0</v>
      </c>
      <c r="RW19" s="81">
        <v>1</v>
      </c>
      <c r="RX19" s="81">
        <v>0</v>
      </c>
      <c r="RY19" s="81">
        <v>0</v>
      </c>
      <c r="RZ19" s="81">
        <v>0</v>
      </c>
      <c r="SA19" s="81">
        <v>1</v>
      </c>
      <c r="SB19" s="81">
        <v>0</v>
      </c>
      <c r="SC19" s="81">
        <v>0</v>
      </c>
      <c r="SD19" s="81">
        <v>0</v>
      </c>
      <c r="SE19" s="81">
        <v>0</v>
      </c>
      <c r="SF19" s="81">
        <v>0</v>
      </c>
      <c r="SG19" s="81">
        <v>0</v>
      </c>
      <c r="SH19" s="81">
        <v>0</v>
      </c>
    </row>
    <row r="20" spans="1:502">
      <c r="A20" s="18" t="s">
        <v>2070</v>
      </c>
      <c r="B20" s="80">
        <v>12</v>
      </c>
      <c r="C20" s="80">
        <v>12</v>
      </c>
      <c r="D20" s="80">
        <v>1</v>
      </c>
      <c r="E20" s="80">
        <v>2015</v>
      </c>
      <c r="F20" s="80" t="s">
        <v>91</v>
      </c>
      <c r="G20" s="182" t="s">
        <v>2058</v>
      </c>
      <c r="H20" s="80" t="s">
        <v>2059</v>
      </c>
      <c r="I20" s="173"/>
      <c r="J20" s="83">
        <v>0</v>
      </c>
      <c r="K20" s="83">
        <v>0</v>
      </c>
      <c r="L20" s="83">
        <v>0</v>
      </c>
      <c r="M20" s="83">
        <v>0</v>
      </c>
      <c r="N20" s="83">
        <v>0</v>
      </c>
      <c r="O20" s="83">
        <v>0</v>
      </c>
      <c r="P20" s="83">
        <v>0</v>
      </c>
      <c r="Q20" s="83">
        <v>0</v>
      </c>
      <c r="R20" s="83">
        <v>8.4909999999999997</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11.808999999999999</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7.1150000000000002</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6.01</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8.4909999999999997</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11.808999999999999</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7.1150000000000002</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6.01</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8.4909999999999997</v>
      </c>
      <c r="HL20" s="83">
        <v>11.808999999999999</v>
      </c>
      <c r="HM20" s="83">
        <v>0</v>
      </c>
      <c r="HN20" s="83">
        <v>0</v>
      </c>
      <c r="HO20" s="83">
        <v>7.1150000000000002</v>
      </c>
      <c r="HP20" s="83">
        <v>0</v>
      </c>
      <c r="HQ20" s="83">
        <v>0</v>
      </c>
      <c r="HR20" s="83">
        <v>0</v>
      </c>
      <c r="HS20" s="83">
        <v>6.01</v>
      </c>
      <c r="HT20" s="83">
        <v>0</v>
      </c>
      <c r="HU20" s="83">
        <v>0</v>
      </c>
      <c r="HV20" s="83">
        <v>0</v>
      </c>
      <c r="HW20" s="83">
        <v>0</v>
      </c>
      <c r="HX20" s="83">
        <v>0</v>
      </c>
      <c r="HY20" s="83">
        <v>0</v>
      </c>
      <c r="HZ20" s="83">
        <v>0</v>
      </c>
      <c r="IA20" s="83">
        <v>0</v>
      </c>
      <c r="IB20" s="83">
        <v>0</v>
      </c>
      <c r="IC20" s="83">
        <v>0</v>
      </c>
      <c r="ID20" s="83">
        <v>0</v>
      </c>
      <c r="IE20" s="83">
        <v>0</v>
      </c>
      <c r="IF20" s="83">
        <v>8.4909999999999997</v>
      </c>
      <c r="IG20" s="83">
        <v>11.808999999999999</v>
      </c>
      <c r="IH20" s="83">
        <v>0</v>
      </c>
      <c r="II20" s="83">
        <v>0</v>
      </c>
      <c r="IJ20" s="83">
        <v>7.1150000000000002</v>
      </c>
      <c r="IK20" s="83">
        <v>0</v>
      </c>
      <c r="IL20" s="83">
        <v>0</v>
      </c>
      <c r="IM20" s="83">
        <v>0</v>
      </c>
      <c r="IN20" s="83">
        <v>6.01</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1</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1</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1</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1</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1</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1</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1</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1</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1</v>
      </c>
      <c r="QY20" s="81">
        <v>1</v>
      </c>
      <c r="QZ20" s="81">
        <v>0</v>
      </c>
      <c r="RA20" s="81">
        <v>0</v>
      </c>
      <c r="RB20" s="81">
        <v>1</v>
      </c>
      <c r="RC20" s="81">
        <v>0</v>
      </c>
      <c r="RD20" s="81">
        <v>0</v>
      </c>
      <c r="RE20" s="81">
        <v>0</v>
      </c>
      <c r="RF20" s="81">
        <v>1</v>
      </c>
      <c r="RG20" s="81">
        <v>0</v>
      </c>
      <c r="RH20" s="81">
        <v>0</v>
      </c>
      <c r="RI20" s="81">
        <v>0</v>
      </c>
      <c r="RJ20" s="81">
        <v>0</v>
      </c>
      <c r="RK20" s="81">
        <v>0</v>
      </c>
      <c r="RL20" s="81">
        <v>0</v>
      </c>
      <c r="RM20" s="81">
        <v>0</v>
      </c>
      <c r="RN20" s="81">
        <v>0</v>
      </c>
      <c r="RO20" s="81">
        <v>0</v>
      </c>
      <c r="RP20" s="81">
        <v>0</v>
      </c>
      <c r="RQ20" s="81">
        <v>0</v>
      </c>
      <c r="RR20" s="81">
        <v>0</v>
      </c>
      <c r="RS20" s="81">
        <v>1</v>
      </c>
      <c r="RT20" s="81">
        <v>1</v>
      </c>
      <c r="RU20" s="81">
        <v>0</v>
      </c>
      <c r="RV20" s="81">
        <v>0</v>
      </c>
      <c r="RW20" s="81">
        <v>1</v>
      </c>
      <c r="RX20" s="81">
        <v>0</v>
      </c>
      <c r="RY20" s="81">
        <v>0</v>
      </c>
      <c r="RZ20" s="81">
        <v>0</v>
      </c>
      <c r="SA20" s="81">
        <v>1</v>
      </c>
      <c r="SB20" s="81">
        <v>0</v>
      </c>
      <c r="SC20" s="81">
        <v>0</v>
      </c>
      <c r="SD20" s="81">
        <v>0</v>
      </c>
      <c r="SE20" s="81">
        <v>0</v>
      </c>
      <c r="SF20" s="81">
        <v>0</v>
      </c>
      <c r="SG20" s="81">
        <v>0</v>
      </c>
      <c r="SH20" s="81">
        <v>0</v>
      </c>
    </row>
    <row r="21" spans="1:502">
      <c r="A21" s="18" t="s">
        <v>2071</v>
      </c>
      <c r="B21" s="80">
        <v>13</v>
      </c>
      <c r="C21" s="80">
        <v>13</v>
      </c>
      <c r="D21" s="80">
        <v>1</v>
      </c>
      <c r="E21" s="80">
        <v>2016</v>
      </c>
      <c r="F21" s="80" t="s">
        <v>92</v>
      </c>
      <c r="G21" s="182" t="s">
        <v>2058</v>
      </c>
      <c r="H21" s="80" t="s">
        <v>2059</v>
      </c>
      <c r="I21" s="173"/>
      <c r="J21" s="83">
        <v>0</v>
      </c>
      <c r="K21" s="83">
        <v>0</v>
      </c>
      <c r="L21" s="83">
        <v>0</v>
      </c>
      <c r="M21" s="83">
        <v>0</v>
      </c>
      <c r="N21" s="83">
        <v>0</v>
      </c>
      <c r="O21" s="83">
        <v>0</v>
      </c>
      <c r="P21" s="83">
        <v>0</v>
      </c>
      <c r="Q21" s="83">
        <v>0</v>
      </c>
      <c r="R21" s="83">
        <v>8.5190000000000001</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12.523</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6.8739999999999997</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6.01</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8.5190000000000001</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12.523</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6.8739999999999997</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6.01</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8.5190000000000001</v>
      </c>
      <c r="HL21" s="83">
        <v>12.523</v>
      </c>
      <c r="HM21" s="83">
        <v>0</v>
      </c>
      <c r="HN21" s="83">
        <v>0</v>
      </c>
      <c r="HO21" s="83">
        <v>6.8739999999999997</v>
      </c>
      <c r="HP21" s="83">
        <v>0</v>
      </c>
      <c r="HQ21" s="83">
        <v>0</v>
      </c>
      <c r="HR21" s="83">
        <v>0</v>
      </c>
      <c r="HS21" s="83">
        <v>6.01</v>
      </c>
      <c r="HT21" s="83">
        <v>0</v>
      </c>
      <c r="HU21" s="83">
        <v>0</v>
      </c>
      <c r="HV21" s="83">
        <v>0</v>
      </c>
      <c r="HW21" s="83">
        <v>0</v>
      </c>
      <c r="HX21" s="83">
        <v>0</v>
      </c>
      <c r="HY21" s="83">
        <v>0</v>
      </c>
      <c r="HZ21" s="83">
        <v>0</v>
      </c>
      <c r="IA21" s="83">
        <v>0</v>
      </c>
      <c r="IB21" s="83">
        <v>0</v>
      </c>
      <c r="IC21" s="83">
        <v>0</v>
      </c>
      <c r="ID21" s="83">
        <v>0</v>
      </c>
      <c r="IE21" s="83">
        <v>0</v>
      </c>
      <c r="IF21" s="83">
        <v>8.5190000000000001</v>
      </c>
      <c r="IG21" s="83">
        <v>12.523</v>
      </c>
      <c r="IH21" s="83">
        <v>0</v>
      </c>
      <c r="II21" s="83">
        <v>0</v>
      </c>
      <c r="IJ21" s="83">
        <v>6.8739999999999997</v>
      </c>
      <c r="IK21" s="83">
        <v>0</v>
      </c>
      <c r="IL21" s="83">
        <v>0</v>
      </c>
      <c r="IM21" s="83">
        <v>0</v>
      </c>
      <c r="IN21" s="83">
        <v>6.01</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1</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1</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1</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1</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1</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1</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1</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1</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1</v>
      </c>
      <c r="QY21" s="81">
        <v>1</v>
      </c>
      <c r="QZ21" s="81">
        <v>0</v>
      </c>
      <c r="RA21" s="81">
        <v>0</v>
      </c>
      <c r="RB21" s="81">
        <v>1</v>
      </c>
      <c r="RC21" s="81">
        <v>0</v>
      </c>
      <c r="RD21" s="81">
        <v>0</v>
      </c>
      <c r="RE21" s="81">
        <v>0</v>
      </c>
      <c r="RF21" s="81">
        <v>1</v>
      </c>
      <c r="RG21" s="81">
        <v>0</v>
      </c>
      <c r="RH21" s="81">
        <v>0</v>
      </c>
      <c r="RI21" s="81">
        <v>0</v>
      </c>
      <c r="RJ21" s="81">
        <v>0</v>
      </c>
      <c r="RK21" s="81">
        <v>0</v>
      </c>
      <c r="RL21" s="81">
        <v>0</v>
      </c>
      <c r="RM21" s="81">
        <v>0</v>
      </c>
      <c r="RN21" s="81">
        <v>0</v>
      </c>
      <c r="RO21" s="81">
        <v>0</v>
      </c>
      <c r="RP21" s="81">
        <v>0</v>
      </c>
      <c r="RQ21" s="81">
        <v>0</v>
      </c>
      <c r="RR21" s="81">
        <v>0</v>
      </c>
      <c r="RS21" s="81">
        <v>1</v>
      </c>
      <c r="RT21" s="81">
        <v>1</v>
      </c>
      <c r="RU21" s="81">
        <v>0</v>
      </c>
      <c r="RV21" s="81">
        <v>0</v>
      </c>
      <c r="RW21" s="81">
        <v>1</v>
      </c>
      <c r="RX21" s="81">
        <v>0</v>
      </c>
      <c r="RY21" s="81">
        <v>0</v>
      </c>
      <c r="RZ21" s="81">
        <v>0</v>
      </c>
      <c r="SA21" s="81">
        <v>1</v>
      </c>
      <c r="SB21" s="81">
        <v>0</v>
      </c>
      <c r="SC21" s="81">
        <v>0</v>
      </c>
      <c r="SD21" s="81">
        <v>0</v>
      </c>
      <c r="SE21" s="81">
        <v>0</v>
      </c>
      <c r="SF21" s="81">
        <v>0</v>
      </c>
      <c r="SG21" s="81">
        <v>0</v>
      </c>
      <c r="SH21" s="81">
        <v>0</v>
      </c>
    </row>
    <row r="22" spans="1:502">
      <c r="A22" s="18" t="s">
        <v>2072</v>
      </c>
      <c r="B22" s="80">
        <v>14</v>
      </c>
      <c r="C22" s="80">
        <v>14</v>
      </c>
      <c r="D22" s="80">
        <v>1</v>
      </c>
      <c r="E22" s="80">
        <v>2017</v>
      </c>
      <c r="F22" s="80" t="s">
        <v>71</v>
      </c>
      <c r="G22" s="182" t="s">
        <v>2058</v>
      </c>
      <c r="H22" s="80" t="s">
        <v>2059</v>
      </c>
      <c r="I22" s="173"/>
      <c r="J22" s="83">
        <v>0</v>
      </c>
      <c r="K22" s="83">
        <v>0</v>
      </c>
      <c r="L22" s="83">
        <v>0</v>
      </c>
      <c r="M22" s="83">
        <v>0</v>
      </c>
      <c r="N22" s="83">
        <v>0</v>
      </c>
      <c r="O22" s="83">
        <v>0</v>
      </c>
      <c r="P22" s="83">
        <v>0</v>
      </c>
      <c r="Q22" s="83">
        <v>0</v>
      </c>
      <c r="R22" s="83">
        <v>8.5050000000000008</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12.365</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6.6890000000000001</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5.6449999999999996</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8.5050000000000008</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12.365</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6.6890000000000001</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5.6449999999999996</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8.5050000000000008</v>
      </c>
      <c r="HL22" s="83">
        <v>12.365</v>
      </c>
      <c r="HM22" s="83">
        <v>0</v>
      </c>
      <c r="HN22" s="83">
        <v>0</v>
      </c>
      <c r="HO22" s="83">
        <v>6.6890000000000001</v>
      </c>
      <c r="HP22" s="83">
        <v>0</v>
      </c>
      <c r="HQ22" s="83">
        <v>0</v>
      </c>
      <c r="HR22" s="83">
        <v>0</v>
      </c>
      <c r="HS22" s="83">
        <v>5.6449999999999996</v>
      </c>
      <c r="HT22" s="83">
        <v>0</v>
      </c>
      <c r="HU22" s="83">
        <v>0</v>
      </c>
      <c r="HV22" s="83">
        <v>0</v>
      </c>
      <c r="HW22" s="83">
        <v>0</v>
      </c>
      <c r="HX22" s="83">
        <v>0</v>
      </c>
      <c r="HY22" s="83">
        <v>0</v>
      </c>
      <c r="HZ22" s="83">
        <v>0</v>
      </c>
      <c r="IA22" s="83">
        <v>0</v>
      </c>
      <c r="IB22" s="83">
        <v>0</v>
      </c>
      <c r="IC22" s="83">
        <v>0</v>
      </c>
      <c r="ID22" s="83">
        <v>0</v>
      </c>
      <c r="IE22" s="83">
        <v>0</v>
      </c>
      <c r="IF22" s="83">
        <v>8.5050000000000008</v>
      </c>
      <c r="IG22" s="83">
        <v>12.365</v>
      </c>
      <c r="IH22" s="83">
        <v>0</v>
      </c>
      <c r="II22" s="83">
        <v>0</v>
      </c>
      <c r="IJ22" s="83">
        <v>6.6890000000000001</v>
      </c>
      <c r="IK22" s="83">
        <v>0</v>
      </c>
      <c r="IL22" s="83">
        <v>0</v>
      </c>
      <c r="IM22" s="83">
        <v>0</v>
      </c>
      <c r="IN22" s="83">
        <v>5.6449999999999996</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1</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1</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1</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1</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1</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1</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1</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1</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1</v>
      </c>
      <c r="QY22" s="81">
        <v>1</v>
      </c>
      <c r="QZ22" s="81">
        <v>0</v>
      </c>
      <c r="RA22" s="81">
        <v>0</v>
      </c>
      <c r="RB22" s="81">
        <v>1</v>
      </c>
      <c r="RC22" s="81">
        <v>0</v>
      </c>
      <c r="RD22" s="81">
        <v>0</v>
      </c>
      <c r="RE22" s="81">
        <v>0</v>
      </c>
      <c r="RF22" s="81">
        <v>1</v>
      </c>
      <c r="RG22" s="81">
        <v>0</v>
      </c>
      <c r="RH22" s="81">
        <v>0</v>
      </c>
      <c r="RI22" s="81">
        <v>0</v>
      </c>
      <c r="RJ22" s="81">
        <v>0</v>
      </c>
      <c r="RK22" s="81">
        <v>0</v>
      </c>
      <c r="RL22" s="81">
        <v>0</v>
      </c>
      <c r="RM22" s="81">
        <v>0</v>
      </c>
      <c r="RN22" s="81">
        <v>0</v>
      </c>
      <c r="RO22" s="81">
        <v>0</v>
      </c>
      <c r="RP22" s="81">
        <v>0</v>
      </c>
      <c r="RQ22" s="81">
        <v>0</v>
      </c>
      <c r="RR22" s="81">
        <v>0</v>
      </c>
      <c r="RS22" s="81">
        <v>1</v>
      </c>
      <c r="RT22" s="81">
        <v>1</v>
      </c>
      <c r="RU22" s="81">
        <v>0</v>
      </c>
      <c r="RV22" s="81">
        <v>0</v>
      </c>
      <c r="RW22" s="81">
        <v>1</v>
      </c>
      <c r="RX22" s="81">
        <v>0</v>
      </c>
      <c r="RY22" s="81">
        <v>0</v>
      </c>
      <c r="RZ22" s="81">
        <v>0</v>
      </c>
      <c r="SA22" s="81">
        <v>1</v>
      </c>
      <c r="SB22" s="81">
        <v>0</v>
      </c>
      <c r="SC22" s="81">
        <v>0</v>
      </c>
      <c r="SD22" s="81">
        <v>0</v>
      </c>
      <c r="SE22" s="81">
        <v>0</v>
      </c>
      <c r="SF22" s="81">
        <v>0</v>
      </c>
      <c r="SG22" s="81">
        <v>0</v>
      </c>
      <c r="SH22" s="81">
        <v>0</v>
      </c>
    </row>
    <row r="23" spans="1:502">
      <c r="A23" s="18" t="s">
        <v>2073</v>
      </c>
      <c r="B23" s="80">
        <v>15</v>
      </c>
      <c r="C23" s="80">
        <v>15</v>
      </c>
      <c r="D23" s="80">
        <v>1</v>
      </c>
      <c r="E23" s="80">
        <v>2018</v>
      </c>
      <c r="F23" s="80" t="s">
        <v>93</v>
      </c>
      <c r="G23" s="182" t="s">
        <v>2058</v>
      </c>
      <c r="H23" s="80" t="s">
        <v>2059</v>
      </c>
      <c r="I23" s="173"/>
      <c r="J23" s="83">
        <v>0</v>
      </c>
      <c r="K23" s="83">
        <v>0</v>
      </c>
      <c r="L23" s="83">
        <v>0</v>
      </c>
      <c r="M23" s="83">
        <v>0</v>
      </c>
      <c r="N23" s="83">
        <v>0</v>
      </c>
      <c r="O23" s="83">
        <v>0</v>
      </c>
      <c r="P23" s="83">
        <v>0</v>
      </c>
      <c r="Q23" s="83">
        <v>0</v>
      </c>
      <c r="R23" s="83">
        <v>8.4540000000000006</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11.324999999999999</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6.6360000000000001</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4.4580000000000002</v>
      </c>
      <c r="CG23" s="83">
        <v>0</v>
      </c>
      <c r="CH23" s="83">
        <v>0</v>
      </c>
      <c r="CI23" s="83">
        <v>0</v>
      </c>
      <c r="CJ23" s="83">
        <v>0</v>
      </c>
      <c r="CK23" s="83">
        <v>14.752000000000001</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8.4540000000000006</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11.324999999999999</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6.6360000000000001</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4.4580000000000002</v>
      </c>
      <c r="GH23" s="83">
        <v>0</v>
      </c>
      <c r="GI23" s="83">
        <v>0</v>
      </c>
      <c r="GJ23" s="83">
        <v>0</v>
      </c>
      <c r="GK23" s="83">
        <v>0</v>
      </c>
      <c r="GL23" s="83">
        <v>14.752000000000001</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8.4540000000000006</v>
      </c>
      <c r="HL23" s="83">
        <v>11.324999999999999</v>
      </c>
      <c r="HM23" s="83">
        <v>0</v>
      </c>
      <c r="HN23" s="83">
        <v>0</v>
      </c>
      <c r="HO23" s="83">
        <v>6.6360000000000001</v>
      </c>
      <c r="HP23" s="83">
        <v>0</v>
      </c>
      <c r="HQ23" s="83">
        <v>0</v>
      </c>
      <c r="HR23" s="83">
        <v>0</v>
      </c>
      <c r="HS23" s="83">
        <v>4.4580000000000002</v>
      </c>
      <c r="HT23" s="83">
        <v>14.752000000000001</v>
      </c>
      <c r="HU23" s="83">
        <v>0</v>
      </c>
      <c r="HV23" s="83">
        <v>0</v>
      </c>
      <c r="HW23" s="83">
        <v>0</v>
      </c>
      <c r="HX23" s="83">
        <v>0</v>
      </c>
      <c r="HY23" s="83">
        <v>0</v>
      </c>
      <c r="HZ23" s="83">
        <v>0</v>
      </c>
      <c r="IA23" s="83">
        <v>0</v>
      </c>
      <c r="IB23" s="83">
        <v>0</v>
      </c>
      <c r="IC23" s="83">
        <v>0</v>
      </c>
      <c r="ID23" s="83">
        <v>0</v>
      </c>
      <c r="IE23" s="83">
        <v>0</v>
      </c>
      <c r="IF23" s="83">
        <v>8.4540000000000006</v>
      </c>
      <c r="IG23" s="83">
        <v>11.324999999999999</v>
      </c>
      <c r="IH23" s="83">
        <v>0</v>
      </c>
      <c r="II23" s="83">
        <v>0</v>
      </c>
      <c r="IJ23" s="83">
        <v>6.6360000000000001</v>
      </c>
      <c r="IK23" s="83">
        <v>0</v>
      </c>
      <c r="IL23" s="83">
        <v>0</v>
      </c>
      <c r="IM23" s="83">
        <v>0</v>
      </c>
      <c r="IN23" s="83">
        <v>4.4580000000000002</v>
      </c>
      <c r="IO23" s="83">
        <v>14.752000000000001</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1</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1</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1</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1</v>
      </c>
      <c r="LT23" s="81">
        <v>0</v>
      </c>
      <c r="LU23" s="81">
        <v>0</v>
      </c>
      <c r="LV23" s="81">
        <v>0</v>
      </c>
      <c r="LW23" s="81">
        <v>0</v>
      </c>
      <c r="LX23" s="81">
        <v>1</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1</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1</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1</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1</v>
      </c>
      <c r="PU23" s="81">
        <v>0</v>
      </c>
      <c r="PV23" s="81">
        <v>0</v>
      </c>
      <c r="PW23" s="81">
        <v>0</v>
      </c>
      <c r="PX23" s="81">
        <v>0</v>
      </c>
      <c r="PY23" s="81">
        <v>1</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1</v>
      </c>
      <c r="QY23" s="81">
        <v>1</v>
      </c>
      <c r="QZ23" s="81">
        <v>0</v>
      </c>
      <c r="RA23" s="81">
        <v>0</v>
      </c>
      <c r="RB23" s="81">
        <v>1</v>
      </c>
      <c r="RC23" s="81">
        <v>0</v>
      </c>
      <c r="RD23" s="81">
        <v>0</v>
      </c>
      <c r="RE23" s="81">
        <v>0</v>
      </c>
      <c r="RF23" s="81">
        <v>1</v>
      </c>
      <c r="RG23" s="81">
        <v>1</v>
      </c>
      <c r="RH23" s="81">
        <v>0</v>
      </c>
      <c r="RI23" s="81">
        <v>0</v>
      </c>
      <c r="RJ23" s="81">
        <v>0</v>
      </c>
      <c r="RK23" s="81">
        <v>0</v>
      </c>
      <c r="RL23" s="81">
        <v>0</v>
      </c>
      <c r="RM23" s="81">
        <v>0</v>
      </c>
      <c r="RN23" s="81">
        <v>0</v>
      </c>
      <c r="RO23" s="81">
        <v>0</v>
      </c>
      <c r="RP23" s="81">
        <v>0</v>
      </c>
      <c r="RQ23" s="81">
        <v>0</v>
      </c>
      <c r="RR23" s="81">
        <v>0</v>
      </c>
      <c r="RS23" s="81">
        <v>1</v>
      </c>
      <c r="RT23" s="81">
        <v>1</v>
      </c>
      <c r="RU23" s="81">
        <v>0</v>
      </c>
      <c r="RV23" s="81">
        <v>0</v>
      </c>
      <c r="RW23" s="81">
        <v>1</v>
      </c>
      <c r="RX23" s="81">
        <v>0</v>
      </c>
      <c r="RY23" s="81">
        <v>0</v>
      </c>
      <c r="RZ23" s="81">
        <v>0</v>
      </c>
      <c r="SA23" s="81">
        <v>1</v>
      </c>
      <c r="SB23" s="81">
        <v>1</v>
      </c>
      <c r="SC23" s="81">
        <v>0</v>
      </c>
      <c r="SD23" s="81">
        <v>0</v>
      </c>
      <c r="SE23" s="81">
        <v>0</v>
      </c>
      <c r="SF23" s="81">
        <v>0</v>
      </c>
      <c r="SG23" s="81">
        <v>0</v>
      </c>
      <c r="SH23" s="81">
        <v>0</v>
      </c>
    </row>
    <row r="24" spans="1:502">
      <c r="A24" s="18" t="s">
        <v>2074</v>
      </c>
      <c r="B24" s="80">
        <v>16</v>
      </c>
      <c r="C24" s="80">
        <v>16</v>
      </c>
      <c r="D24" s="80">
        <v>1</v>
      </c>
      <c r="E24" s="80">
        <v>2019</v>
      </c>
      <c r="F24" s="80" t="s">
        <v>73</v>
      </c>
      <c r="G24" s="182" t="s">
        <v>2058</v>
      </c>
      <c r="H24" s="80" t="s">
        <v>2059</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15.263999999999999</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5.6210000000000004</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11.666</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15.263999999999999</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5.6210000000000004</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11.666</v>
      </c>
      <c r="HE24" s="83">
        <v>0</v>
      </c>
      <c r="HF24" s="83">
        <v>0</v>
      </c>
      <c r="HG24" s="83">
        <v>0</v>
      </c>
      <c r="HH24" s="83">
        <v>0</v>
      </c>
      <c r="HI24" s="83">
        <v>0</v>
      </c>
      <c r="HJ24" s="83">
        <v>0</v>
      </c>
      <c r="HK24" s="83">
        <v>0</v>
      </c>
      <c r="HL24" s="83">
        <v>0</v>
      </c>
      <c r="HM24" s="83">
        <v>0</v>
      </c>
      <c r="HN24" s="83">
        <v>0</v>
      </c>
      <c r="HO24" s="83">
        <v>15.263999999999999</v>
      </c>
      <c r="HP24" s="83">
        <v>0</v>
      </c>
      <c r="HQ24" s="83">
        <v>0</v>
      </c>
      <c r="HR24" s="83">
        <v>0</v>
      </c>
      <c r="HS24" s="83">
        <v>5.6210000000000004</v>
      </c>
      <c r="HT24" s="83">
        <v>0</v>
      </c>
      <c r="HU24" s="83">
        <v>0</v>
      </c>
      <c r="HV24" s="83">
        <v>0</v>
      </c>
      <c r="HW24" s="83">
        <v>0</v>
      </c>
      <c r="HX24" s="83">
        <v>0</v>
      </c>
      <c r="HY24" s="83">
        <v>11.666</v>
      </c>
      <c r="HZ24" s="83">
        <v>0</v>
      </c>
      <c r="IA24" s="83">
        <v>0</v>
      </c>
      <c r="IB24" s="83">
        <v>0</v>
      </c>
      <c r="IC24" s="83">
        <v>0</v>
      </c>
      <c r="ID24" s="83">
        <v>0</v>
      </c>
      <c r="IE24" s="83">
        <v>0</v>
      </c>
      <c r="IF24" s="83">
        <v>0</v>
      </c>
      <c r="IG24" s="83">
        <v>0</v>
      </c>
      <c r="IH24" s="83">
        <v>0</v>
      </c>
      <c r="II24" s="83">
        <v>0</v>
      </c>
      <c r="IJ24" s="83">
        <v>15.263999999999999</v>
      </c>
      <c r="IK24" s="83">
        <v>0</v>
      </c>
      <c r="IL24" s="83">
        <v>0</v>
      </c>
      <c r="IM24" s="83">
        <v>0</v>
      </c>
      <c r="IN24" s="83">
        <v>5.6210000000000004</v>
      </c>
      <c r="IO24" s="83">
        <v>0</v>
      </c>
      <c r="IP24" s="83">
        <v>0</v>
      </c>
      <c r="IQ24" s="83">
        <v>0</v>
      </c>
      <c r="IR24" s="83">
        <v>0</v>
      </c>
      <c r="IS24" s="83">
        <v>0</v>
      </c>
      <c r="IT24" s="83">
        <v>11.666</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2</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1</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1</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2</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1</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1</v>
      </c>
      <c r="QR24" s="81">
        <v>0</v>
      </c>
      <c r="QS24" s="81">
        <v>0</v>
      </c>
      <c r="QT24" s="81">
        <v>0</v>
      </c>
      <c r="QU24" s="81">
        <v>0</v>
      </c>
      <c r="QV24" s="81">
        <v>0</v>
      </c>
      <c r="QW24" s="81">
        <v>0</v>
      </c>
      <c r="QX24" s="81">
        <v>0</v>
      </c>
      <c r="QY24" s="81">
        <v>0</v>
      </c>
      <c r="QZ24" s="81">
        <v>0</v>
      </c>
      <c r="RA24" s="81">
        <v>0</v>
      </c>
      <c r="RB24" s="81">
        <v>2</v>
      </c>
      <c r="RC24" s="81">
        <v>0</v>
      </c>
      <c r="RD24" s="81">
        <v>0</v>
      </c>
      <c r="RE24" s="81">
        <v>0</v>
      </c>
      <c r="RF24" s="81">
        <v>1</v>
      </c>
      <c r="RG24" s="81">
        <v>0</v>
      </c>
      <c r="RH24" s="81">
        <v>0</v>
      </c>
      <c r="RI24" s="81">
        <v>0</v>
      </c>
      <c r="RJ24" s="81">
        <v>0</v>
      </c>
      <c r="RK24" s="81">
        <v>0</v>
      </c>
      <c r="RL24" s="81">
        <v>1</v>
      </c>
      <c r="RM24" s="81">
        <v>0</v>
      </c>
      <c r="RN24" s="81">
        <v>0</v>
      </c>
      <c r="RO24" s="81">
        <v>0</v>
      </c>
      <c r="RP24" s="81">
        <v>0</v>
      </c>
      <c r="RQ24" s="81">
        <v>0</v>
      </c>
      <c r="RR24" s="81">
        <v>0</v>
      </c>
      <c r="RS24" s="81">
        <v>0</v>
      </c>
      <c r="RT24" s="81">
        <v>0</v>
      </c>
      <c r="RU24" s="81">
        <v>0</v>
      </c>
      <c r="RV24" s="81">
        <v>0</v>
      </c>
      <c r="RW24" s="81">
        <v>2</v>
      </c>
      <c r="RX24" s="81">
        <v>0</v>
      </c>
      <c r="RY24" s="81">
        <v>0</v>
      </c>
      <c r="RZ24" s="81">
        <v>0</v>
      </c>
      <c r="SA24" s="81">
        <v>1</v>
      </c>
      <c r="SB24" s="81">
        <v>0</v>
      </c>
      <c r="SC24" s="81">
        <v>0</v>
      </c>
      <c r="SD24" s="81">
        <v>0</v>
      </c>
      <c r="SE24" s="81">
        <v>0</v>
      </c>
      <c r="SF24" s="81">
        <v>0</v>
      </c>
      <c r="SG24" s="81">
        <v>1</v>
      </c>
      <c r="SH24" s="81">
        <v>0</v>
      </c>
    </row>
    <row r="25" spans="1:502">
      <c r="A25" s="18" t="s">
        <v>2075</v>
      </c>
      <c r="B25" s="80">
        <v>17</v>
      </c>
      <c r="C25" s="80">
        <v>17</v>
      </c>
      <c r="D25" s="80">
        <v>1</v>
      </c>
      <c r="E25" s="80">
        <v>2020</v>
      </c>
      <c r="F25" s="80" t="s">
        <v>218</v>
      </c>
      <c r="G25" s="182" t="s">
        <v>2058</v>
      </c>
      <c r="H25" s="80" t="s">
        <v>2059</v>
      </c>
      <c r="I25" s="173"/>
      <c r="J25" s="83">
        <v>0</v>
      </c>
      <c r="K25" s="83">
        <v>0</v>
      </c>
      <c r="L25" s="83">
        <v>0</v>
      </c>
      <c r="M25" s="83">
        <v>0</v>
      </c>
      <c r="N25" s="83">
        <v>0</v>
      </c>
      <c r="O25" s="83">
        <v>0</v>
      </c>
      <c r="P25" s="83">
        <v>0</v>
      </c>
      <c r="Q25" s="83">
        <v>0</v>
      </c>
      <c r="R25" s="83">
        <v>8.7490000000000006</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12.042</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6.7110000000000003</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3.4580000000000002</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8.7490000000000006</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12.042</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6.7110000000000003</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3.4580000000000002</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8.7490000000000006</v>
      </c>
      <c r="HL25" s="83">
        <v>12.042</v>
      </c>
      <c r="HM25" s="83">
        <v>0</v>
      </c>
      <c r="HN25" s="83">
        <v>0</v>
      </c>
      <c r="HO25" s="83">
        <v>6.7110000000000003</v>
      </c>
      <c r="HP25" s="83">
        <v>0</v>
      </c>
      <c r="HQ25" s="83">
        <v>0</v>
      </c>
      <c r="HR25" s="83">
        <v>0</v>
      </c>
      <c r="HS25" s="83">
        <v>3.4580000000000002</v>
      </c>
      <c r="HT25" s="83">
        <v>0</v>
      </c>
      <c r="HU25" s="83">
        <v>0</v>
      </c>
      <c r="HV25" s="83">
        <v>0</v>
      </c>
      <c r="HW25" s="83">
        <v>0</v>
      </c>
      <c r="HX25" s="83">
        <v>0</v>
      </c>
      <c r="HY25" s="83">
        <v>0</v>
      </c>
      <c r="HZ25" s="83">
        <v>0</v>
      </c>
      <c r="IA25" s="83">
        <v>0</v>
      </c>
      <c r="IB25" s="83">
        <v>0</v>
      </c>
      <c r="IC25" s="83">
        <v>0</v>
      </c>
      <c r="ID25" s="83">
        <v>0</v>
      </c>
      <c r="IE25" s="83">
        <v>0</v>
      </c>
      <c r="IF25" s="83">
        <v>8.7490000000000006</v>
      </c>
      <c r="IG25" s="83">
        <v>12.042</v>
      </c>
      <c r="IH25" s="83">
        <v>0</v>
      </c>
      <c r="II25" s="83">
        <v>0</v>
      </c>
      <c r="IJ25" s="83">
        <v>6.7110000000000003</v>
      </c>
      <c r="IK25" s="83">
        <v>0</v>
      </c>
      <c r="IL25" s="83">
        <v>0</v>
      </c>
      <c r="IM25" s="83">
        <v>0</v>
      </c>
      <c r="IN25" s="83">
        <v>3.4580000000000002</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1</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1</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1</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1</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1</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1</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1</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1</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1</v>
      </c>
      <c r="QY25" s="81">
        <v>1</v>
      </c>
      <c r="QZ25" s="81">
        <v>0</v>
      </c>
      <c r="RA25" s="81">
        <v>0</v>
      </c>
      <c r="RB25" s="81">
        <v>1</v>
      </c>
      <c r="RC25" s="81">
        <v>0</v>
      </c>
      <c r="RD25" s="81">
        <v>0</v>
      </c>
      <c r="RE25" s="81">
        <v>0</v>
      </c>
      <c r="RF25" s="81">
        <v>1</v>
      </c>
      <c r="RG25" s="81">
        <v>0</v>
      </c>
      <c r="RH25" s="81">
        <v>0</v>
      </c>
      <c r="RI25" s="81">
        <v>0</v>
      </c>
      <c r="RJ25" s="81">
        <v>0</v>
      </c>
      <c r="RK25" s="81">
        <v>0</v>
      </c>
      <c r="RL25" s="81">
        <v>0</v>
      </c>
      <c r="RM25" s="81">
        <v>0</v>
      </c>
      <c r="RN25" s="81">
        <v>0</v>
      </c>
      <c r="RO25" s="81">
        <v>0</v>
      </c>
      <c r="RP25" s="81">
        <v>0</v>
      </c>
      <c r="RQ25" s="81">
        <v>0</v>
      </c>
      <c r="RR25" s="81">
        <v>0</v>
      </c>
      <c r="RS25" s="81">
        <v>1</v>
      </c>
      <c r="RT25" s="81">
        <v>1</v>
      </c>
      <c r="RU25" s="81">
        <v>0</v>
      </c>
      <c r="RV25" s="81">
        <v>0</v>
      </c>
      <c r="RW25" s="81">
        <v>1</v>
      </c>
      <c r="RX25" s="81">
        <v>0</v>
      </c>
      <c r="RY25" s="81">
        <v>0</v>
      </c>
      <c r="RZ25" s="81">
        <v>0</v>
      </c>
      <c r="SA25" s="81">
        <v>1</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2366</v>
      </c>
      <c r="B10" s="80">
        <v>2</v>
      </c>
      <c r="C10" s="80">
        <v>18</v>
      </c>
      <c r="D10" s="80">
        <v>2</v>
      </c>
      <c r="E10" s="80">
        <v>2022</v>
      </c>
      <c r="F10" s="80" t="s">
        <v>568</v>
      </c>
      <c r="G10" s="182" t="s">
        <v>2363</v>
      </c>
      <c r="H10" s="80" t="s">
        <v>2364</v>
      </c>
      <c r="I10" s="173"/>
      <c r="J10" s="83">
        <v>6728</v>
      </c>
      <c r="K10" s="81">
        <v>8181015</v>
      </c>
      <c r="L10" s="81">
        <v>50849</v>
      </c>
      <c r="M10" s="81">
        <v>62440231</v>
      </c>
      <c r="N10" s="81">
        <v>8400</v>
      </c>
      <c r="O10" s="81">
        <v>26975157</v>
      </c>
      <c r="P10" s="81">
        <v>0</v>
      </c>
      <c r="Q10" s="81">
        <v>0</v>
      </c>
      <c r="R10" s="81">
        <v>0</v>
      </c>
      <c r="S10" s="81">
        <v>0</v>
      </c>
      <c r="T10" s="81">
        <v>0</v>
      </c>
      <c r="U10" s="81">
        <v>0</v>
      </c>
      <c r="V10" s="81">
        <v>0</v>
      </c>
      <c r="W10" s="81">
        <v>0</v>
      </c>
      <c r="X10" s="81">
        <v>0</v>
      </c>
      <c r="Y10" s="81">
        <v>0</v>
      </c>
      <c r="Z10" s="81">
        <v>97596402.999999985</v>
      </c>
      <c r="AA10" s="81">
        <v>3419089</v>
      </c>
      <c r="AB10" s="81">
        <v>22320551</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2322</v>
      </c>
      <c r="B11" s="80">
        <v>3</v>
      </c>
      <c r="C11" s="80">
        <v>18</v>
      </c>
      <c r="D11" s="80">
        <v>3</v>
      </c>
      <c r="E11" s="80">
        <v>2022</v>
      </c>
      <c r="F11" s="80" t="s">
        <v>568</v>
      </c>
      <c r="G11" s="182" t="s">
        <v>2319</v>
      </c>
      <c r="H11" s="80" t="s">
        <v>2320</v>
      </c>
      <c r="I11" s="173"/>
      <c r="J11" s="83">
        <v>33325</v>
      </c>
      <c r="K11" s="81">
        <v>41467608.999999993</v>
      </c>
      <c r="L11" s="81">
        <v>372663</v>
      </c>
      <c r="M11" s="81">
        <v>466781291</v>
      </c>
      <c r="N11" s="81">
        <v>8200</v>
      </c>
      <c r="O11" s="81">
        <v>24024544.000000004</v>
      </c>
      <c r="P11" s="81">
        <v>0</v>
      </c>
      <c r="Q11" s="81">
        <v>0</v>
      </c>
      <c r="R11" s="81">
        <v>0</v>
      </c>
      <c r="S11" s="81">
        <v>0</v>
      </c>
      <c r="T11" s="81">
        <v>0</v>
      </c>
      <c r="U11" s="81">
        <v>0</v>
      </c>
      <c r="V11" s="81">
        <v>0</v>
      </c>
      <c r="W11" s="81">
        <v>0</v>
      </c>
      <c r="X11" s="81">
        <v>0</v>
      </c>
      <c r="Y11" s="81">
        <v>0</v>
      </c>
      <c r="Z11" s="81">
        <v>532273444</v>
      </c>
      <c r="AA11" s="81">
        <v>15808857.000000002</v>
      </c>
      <c r="AB11" s="81">
        <v>122379639.99999999</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2394</v>
      </c>
      <c r="B12" s="80">
        <v>4</v>
      </c>
      <c r="C12" s="80">
        <v>18</v>
      </c>
      <c r="D12" s="80">
        <v>4</v>
      </c>
      <c r="E12" s="80">
        <v>2022</v>
      </c>
      <c r="F12" s="80" t="s">
        <v>568</v>
      </c>
      <c r="G12" s="182" t="s">
        <v>2391</v>
      </c>
      <c r="H12" s="80" t="s">
        <v>2392</v>
      </c>
      <c r="I12" s="173"/>
      <c r="J12" s="83">
        <v>190420</v>
      </c>
      <c r="K12" s="81">
        <v>247305856</v>
      </c>
      <c r="L12" s="81">
        <v>1846677</v>
      </c>
      <c r="M12" s="81">
        <v>2413728759</v>
      </c>
      <c r="N12" s="81">
        <v>385900</v>
      </c>
      <c r="O12" s="81">
        <v>1129570887</v>
      </c>
      <c r="P12" s="81">
        <v>0</v>
      </c>
      <c r="Q12" s="81">
        <v>0</v>
      </c>
      <c r="R12" s="81">
        <v>0</v>
      </c>
      <c r="S12" s="81">
        <v>0</v>
      </c>
      <c r="T12" s="81">
        <v>0</v>
      </c>
      <c r="U12" s="81">
        <v>0</v>
      </c>
      <c r="V12" s="81">
        <v>0</v>
      </c>
      <c r="W12" s="81">
        <v>0</v>
      </c>
      <c r="X12" s="81">
        <v>0</v>
      </c>
      <c r="Y12" s="81">
        <v>0</v>
      </c>
      <c r="Z12" s="81">
        <v>3790605502.0000005</v>
      </c>
      <c r="AA12" s="81">
        <v>355740964</v>
      </c>
      <c r="AB12" s="81">
        <v>895493445</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2334</v>
      </c>
      <c r="B13" s="80">
        <v>5</v>
      </c>
      <c r="C13" s="80">
        <v>18</v>
      </c>
      <c r="D13" s="80">
        <v>5</v>
      </c>
      <c r="E13" s="80">
        <v>2022</v>
      </c>
      <c r="F13" s="80" t="s">
        <v>568</v>
      </c>
      <c r="G13" s="182" t="s">
        <v>2331</v>
      </c>
      <c r="H13" s="80" t="s">
        <v>2332</v>
      </c>
      <c r="I13" s="173"/>
      <c r="J13" s="83">
        <v>9553</v>
      </c>
      <c r="K13" s="81">
        <v>12270532.999999998</v>
      </c>
      <c r="L13" s="81">
        <v>164632</v>
      </c>
      <c r="M13" s="81">
        <v>213096921.99999997</v>
      </c>
      <c r="N13" s="81">
        <v>17500</v>
      </c>
      <c r="O13" s="81">
        <v>47156678</v>
      </c>
      <c r="P13" s="81">
        <v>0</v>
      </c>
      <c r="Q13" s="81">
        <v>0</v>
      </c>
      <c r="R13" s="81">
        <v>0</v>
      </c>
      <c r="S13" s="81">
        <v>0</v>
      </c>
      <c r="T13" s="81">
        <v>0</v>
      </c>
      <c r="U13" s="81">
        <v>0</v>
      </c>
      <c r="V13" s="81">
        <v>0</v>
      </c>
      <c r="W13" s="81">
        <v>0</v>
      </c>
      <c r="X13" s="81">
        <v>0</v>
      </c>
      <c r="Y13" s="81">
        <v>0</v>
      </c>
      <c r="Z13" s="81">
        <v>272524133.00000006</v>
      </c>
      <c r="AA13" s="81">
        <v>5883730</v>
      </c>
      <c r="AB13" s="81">
        <v>41000650</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2410</v>
      </c>
      <c r="B14" s="80">
        <v>6</v>
      </c>
      <c r="C14" s="80">
        <v>18</v>
      </c>
      <c r="D14" s="80">
        <v>6</v>
      </c>
      <c r="E14" s="80">
        <v>2022</v>
      </c>
      <c r="F14" s="80" t="s">
        <v>568</v>
      </c>
      <c r="G14" s="182" t="s">
        <v>2407</v>
      </c>
      <c r="H14" s="80" t="s">
        <v>2408</v>
      </c>
      <c r="I14" s="173"/>
      <c r="J14" s="83">
        <v>172434</v>
      </c>
      <c r="K14" s="81">
        <v>216269861</v>
      </c>
      <c r="L14" s="81">
        <v>380432</v>
      </c>
      <c r="M14" s="81">
        <v>479552626</v>
      </c>
      <c r="N14" s="81">
        <v>1600</v>
      </c>
      <c r="O14" s="81">
        <v>4211830</v>
      </c>
      <c r="P14" s="81">
        <v>0</v>
      </c>
      <c r="Q14" s="81">
        <v>0</v>
      </c>
      <c r="R14" s="81">
        <v>0</v>
      </c>
      <c r="S14" s="81">
        <v>0</v>
      </c>
      <c r="T14" s="81">
        <v>0</v>
      </c>
      <c r="U14" s="81">
        <v>0</v>
      </c>
      <c r="V14" s="81">
        <v>0</v>
      </c>
      <c r="W14" s="81">
        <v>0</v>
      </c>
      <c r="X14" s="81">
        <v>0</v>
      </c>
      <c r="Y14" s="81">
        <v>0</v>
      </c>
      <c r="Z14" s="81">
        <v>700034316.99999988</v>
      </c>
      <c r="AA14" s="81">
        <v>415560141</v>
      </c>
      <c r="AB14" s="81">
        <v>974986202.99999988</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2338</v>
      </c>
      <c r="B15" s="80">
        <v>7</v>
      </c>
      <c r="C15" s="80">
        <v>18</v>
      </c>
      <c r="D15" s="80">
        <v>7</v>
      </c>
      <c r="E15" s="80">
        <v>2022</v>
      </c>
      <c r="F15" s="80" t="s">
        <v>568</v>
      </c>
      <c r="G15" s="182" t="s">
        <v>2335</v>
      </c>
      <c r="H15" s="80" t="s">
        <v>2336</v>
      </c>
      <c r="I15" s="173"/>
      <c r="J15" s="83">
        <v>8202</v>
      </c>
      <c r="K15" s="81">
        <v>10090420</v>
      </c>
      <c r="L15" s="81">
        <v>97661</v>
      </c>
      <c r="M15" s="81">
        <v>121186476</v>
      </c>
      <c r="N15" s="81">
        <v>45000</v>
      </c>
      <c r="O15" s="81">
        <v>132605359</v>
      </c>
      <c r="P15" s="81">
        <v>0</v>
      </c>
      <c r="Q15" s="81">
        <v>0</v>
      </c>
      <c r="R15" s="81">
        <v>0</v>
      </c>
      <c r="S15" s="81">
        <v>0</v>
      </c>
      <c r="T15" s="81">
        <v>0</v>
      </c>
      <c r="U15" s="81">
        <v>0</v>
      </c>
      <c r="V15" s="81">
        <v>0</v>
      </c>
      <c r="W15" s="81">
        <v>0</v>
      </c>
      <c r="X15" s="81">
        <v>0</v>
      </c>
      <c r="Y15" s="81">
        <v>0</v>
      </c>
      <c r="Z15" s="81">
        <v>263882255</v>
      </c>
      <c r="AA15" s="81">
        <v>4385078</v>
      </c>
      <c r="AB15" s="81">
        <v>35748182</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2270</v>
      </c>
      <c r="B16" s="80">
        <v>8</v>
      </c>
      <c r="C16" s="80">
        <v>18</v>
      </c>
      <c r="D16" s="80">
        <v>8</v>
      </c>
      <c r="E16" s="80">
        <v>2022</v>
      </c>
      <c r="F16" s="80" t="s">
        <v>568</v>
      </c>
      <c r="G16" s="182" t="s">
        <v>2267</v>
      </c>
      <c r="H16" s="80" t="s">
        <v>2268</v>
      </c>
      <c r="I16" s="173"/>
      <c r="J16" s="83">
        <v>204025</v>
      </c>
      <c r="K16" s="81">
        <v>253818166</v>
      </c>
      <c r="L16" s="81">
        <v>4067</v>
      </c>
      <c r="M16" s="81">
        <v>5085712</v>
      </c>
      <c r="N16" s="81">
        <v>0</v>
      </c>
      <c r="O16" s="81">
        <v>0</v>
      </c>
      <c r="P16" s="81">
        <v>0</v>
      </c>
      <c r="Q16" s="81">
        <v>0</v>
      </c>
      <c r="R16" s="81">
        <v>0</v>
      </c>
      <c r="S16" s="81">
        <v>0</v>
      </c>
      <c r="T16" s="81">
        <v>0</v>
      </c>
      <c r="U16" s="81">
        <v>0</v>
      </c>
      <c r="V16" s="81">
        <v>0</v>
      </c>
      <c r="W16" s="81">
        <v>0</v>
      </c>
      <c r="X16" s="81">
        <v>0</v>
      </c>
      <c r="Y16" s="81">
        <v>0</v>
      </c>
      <c r="Z16" s="81">
        <v>258903877.99999997</v>
      </c>
      <c r="AA16" s="81">
        <v>602430502</v>
      </c>
      <c r="AB16" s="81">
        <v>2176534333</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2286</v>
      </c>
      <c r="B17" s="80">
        <v>9</v>
      </c>
      <c r="C17" s="80">
        <v>18</v>
      </c>
      <c r="D17" s="80">
        <v>9</v>
      </c>
      <c r="E17" s="80">
        <v>2022</v>
      </c>
      <c r="F17" s="80" t="s">
        <v>568</v>
      </c>
      <c r="G17" s="182" t="s">
        <v>2283</v>
      </c>
      <c r="H17" s="80" t="s">
        <v>2284</v>
      </c>
      <c r="I17" s="173"/>
      <c r="J17" s="83">
        <v>358390</v>
      </c>
      <c r="K17" s="81">
        <v>451137598.99999994</v>
      </c>
      <c r="L17" s="81">
        <v>207097</v>
      </c>
      <c r="M17" s="81">
        <v>261949908</v>
      </c>
      <c r="N17" s="81">
        <v>37600</v>
      </c>
      <c r="O17" s="81">
        <v>107216096</v>
      </c>
      <c r="P17" s="81">
        <v>0</v>
      </c>
      <c r="Q17" s="81">
        <v>0</v>
      </c>
      <c r="R17" s="81">
        <v>0</v>
      </c>
      <c r="S17" s="81">
        <v>0</v>
      </c>
      <c r="T17" s="81">
        <v>0</v>
      </c>
      <c r="U17" s="81">
        <v>0</v>
      </c>
      <c r="V17" s="81">
        <v>0</v>
      </c>
      <c r="W17" s="81">
        <v>0</v>
      </c>
      <c r="X17" s="81">
        <v>0</v>
      </c>
      <c r="Y17" s="81">
        <v>0</v>
      </c>
      <c r="Z17" s="81">
        <v>820303603</v>
      </c>
      <c r="AA17" s="81">
        <v>881065212.99999988</v>
      </c>
      <c r="AB17" s="81">
        <v>2150433466</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2302</v>
      </c>
      <c r="B18" s="80">
        <v>10</v>
      </c>
      <c r="C18" s="80">
        <v>18</v>
      </c>
      <c r="D18" s="80">
        <v>10</v>
      </c>
      <c r="E18" s="80">
        <v>2022</v>
      </c>
      <c r="F18" s="80" t="s">
        <v>568</v>
      </c>
      <c r="G18" s="182" t="s">
        <v>2299</v>
      </c>
      <c r="H18" s="80" t="s">
        <v>2300</v>
      </c>
      <c r="I18" s="173"/>
      <c r="J18" s="83">
        <v>24947</v>
      </c>
      <c r="K18" s="81">
        <v>29175480</v>
      </c>
      <c r="L18" s="81">
        <v>86605</v>
      </c>
      <c r="M18" s="81">
        <v>101932791</v>
      </c>
      <c r="N18" s="81">
        <v>28100</v>
      </c>
      <c r="O18" s="81">
        <v>77780395</v>
      </c>
      <c r="P18" s="81">
        <v>200</v>
      </c>
      <c r="Q18" s="81">
        <v>1159868.9999999998</v>
      </c>
      <c r="R18" s="81">
        <v>0</v>
      </c>
      <c r="S18" s="81">
        <v>0</v>
      </c>
      <c r="T18" s="81">
        <v>0</v>
      </c>
      <c r="U18" s="81">
        <v>0</v>
      </c>
      <c r="V18" s="81">
        <v>0</v>
      </c>
      <c r="W18" s="81">
        <v>0</v>
      </c>
      <c r="X18" s="81">
        <v>0</v>
      </c>
      <c r="Y18" s="81">
        <v>0</v>
      </c>
      <c r="Z18" s="81">
        <v>210048534.99999997</v>
      </c>
      <c r="AA18" s="81">
        <v>13772423</v>
      </c>
      <c r="AB18" s="81">
        <v>76899513</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2422</v>
      </c>
      <c r="B19" s="80">
        <v>11</v>
      </c>
      <c r="C19" s="80">
        <v>18</v>
      </c>
      <c r="D19" s="80">
        <v>11</v>
      </c>
      <c r="E19" s="80">
        <v>2022</v>
      </c>
      <c r="F19" s="80" t="s">
        <v>568</v>
      </c>
      <c r="G19" s="182" t="s">
        <v>2419</v>
      </c>
      <c r="H19" s="80" t="s">
        <v>2420</v>
      </c>
      <c r="I19" s="173"/>
      <c r="J19" s="83">
        <v>324510</v>
      </c>
      <c r="K19" s="81">
        <v>418550669</v>
      </c>
      <c r="L19" s="81">
        <v>31824</v>
      </c>
      <c r="M19" s="81">
        <v>41255717</v>
      </c>
      <c r="N19" s="81">
        <v>60200</v>
      </c>
      <c r="O19" s="81">
        <v>182339062.99999997</v>
      </c>
      <c r="P19" s="81">
        <v>0</v>
      </c>
      <c r="Q19" s="81">
        <v>0</v>
      </c>
      <c r="R19" s="81">
        <v>0</v>
      </c>
      <c r="S19" s="81">
        <v>0</v>
      </c>
      <c r="T19" s="81">
        <v>0</v>
      </c>
      <c r="U19" s="81">
        <v>0</v>
      </c>
      <c r="V19" s="81">
        <v>0</v>
      </c>
      <c r="W19" s="81">
        <v>0</v>
      </c>
      <c r="X19" s="81">
        <v>0</v>
      </c>
      <c r="Y19" s="81">
        <v>0</v>
      </c>
      <c r="Z19" s="81">
        <v>642145449</v>
      </c>
      <c r="AA19" s="81">
        <v>942282329.99999988</v>
      </c>
      <c r="AB19" s="81">
        <v>2654582124</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2282</v>
      </c>
      <c r="B20" s="80">
        <v>12</v>
      </c>
      <c r="C20" s="80">
        <v>18</v>
      </c>
      <c r="D20" s="80">
        <v>12</v>
      </c>
      <c r="E20" s="80">
        <v>2022</v>
      </c>
      <c r="F20" s="80" t="s">
        <v>568</v>
      </c>
      <c r="G20" s="182" t="s">
        <v>2279</v>
      </c>
      <c r="H20" s="80" t="s">
        <v>2280</v>
      </c>
      <c r="I20" s="173"/>
      <c r="J20" s="83">
        <v>58921</v>
      </c>
      <c r="K20" s="81">
        <v>73111926.000000015</v>
      </c>
      <c r="L20" s="81">
        <v>104859</v>
      </c>
      <c r="M20" s="81">
        <v>130648856</v>
      </c>
      <c r="N20" s="81">
        <v>74400</v>
      </c>
      <c r="O20" s="81">
        <v>219214929.99999997</v>
      </c>
      <c r="P20" s="81">
        <v>0</v>
      </c>
      <c r="Q20" s="81">
        <v>0</v>
      </c>
      <c r="R20" s="81">
        <v>0</v>
      </c>
      <c r="S20" s="81">
        <v>0</v>
      </c>
      <c r="T20" s="81">
        <v>0</v>
      </c>
      <c r="U20" s="81">
        <v>0</v>
      </c>
      <c r="V20" s="81">
        <v>0</v>
      </c>
      <c r="W20" s="81">
        <v>0</v>
      </c>
      <c r="X20" s="81">
        <v>0</v>
      </c>
      <c r="Y20" s="81">
        <v>0</v>
      </c>
      <c r="Z20" s="81">
        <v>422975712</v>
      </c>
      <c r="AA20" s="81">
        <v>76111912</v>
      </c>
      <c r="AB20" s="81">
        <v>286491733</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2386</v>
      </c>
      <c r="B21" s="80">
        <v>13</v>
      </c>
      <c r="C21" s="80">
        <v>18</v>
      </c>
      <c r="D21" s="80">
        <v>13</v>
      </c>
      <c r="E21" s="80">
        <v>2022</v>
      </c>
      <c r="F21" s="80" t="s">
        <v>568</v>
      </c>
      <c r="G21" s="182" t="s">
        <v>2383</v>
      </c>
      <c r="H21" s="80" t="s">
        <v>2384</v>
      </c>
      <c r="I21" s="173"/>
      <c r="J21" s="83">
        <v>33755</v>
      </c>
      <c r="K21" s="81">
        <v>44277982</v>
      </c>
      <c r="L21" s="81">
        <v>4016</v>
      </c>
      <c r="M21" s="81">
        <v>5298046</v>
      </c>
      <c r="N21" s="81">
        <v>33200</v>
      </c>
      <c r="O21" s="81">
        <v>104789954</v>
      </c>
      <c r="P21" s="81">
        <v>0</v>
      </c>
      <c r="Q21" s="81">
        <v>0</v>
      </c>
      <c r="R21" s="81">
        <v>0</v>
      </c>
      <c r="S21" s="81">
        <v>0</v>
      </c>
      <c r="T21" s="81">
        <v>0</v>
      </c>
      <c r="U21" s="81">
        <v>0</v>
      </c>
      <c r="V21" s="81">
        <v>0</v>
      </c>
      <c r="W21" s="81">
        <v>0</v>
      </c>
      <c r="X21" s="81">
        <v>0</v>
      </c>
      <c r="Y21" s="81">
        <v>0</v>
      </c>
      <c r="Z21" s="81">
        <v>154365982</v>
      </c>
      <c r="AA21" s="81">
        <v>92630060</v>
      </c>
      <c r="AB21" s="81">
        <v>358009528</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2370</v>
      </c>
      <c r="B22" s="80">
        <v>14</v>
      </c>
      <c r="C22" s="80">
        <v>18</v>
      </c>
      <c r="D22" s="80">
        <v>14</v>
      </c>
      <c r="E22" s="80">
        <v>2022</v>
      </c>
      <c r="F22" s="80" t="s">
        <v>568</v>
      </c>
      <c r="G22" s="182" t="s">
        <v>2367</v>
      </c>
      <c r="H22" s="80" t="s">
        <v>2368</v>
      </c>
      <c r="I22" s="173"/>
      <c r="J22" s="83">
        <v>4585</v>
      </c>
      <c r="K22" s="81">
        <v>6184182</v>
      </c>
      <c r="L22" s="81">
        <v>189047</v>
      </c>
      <c r="M22" s="81">
        <v>256272438.00000003</v>
      </c>
      <c r="N22" s="81">
        <v>10800</v>
      </c>
      <c r="O22" s="81">
        <v>29760958</v>
      </c>
      <c r="P22" s="81">
        <v>0</v>
      </c>
      <c r="Q22" s="81">
        <v>0</v>
      </c>
      <c r="R22" s="81">
        <v>0</v>
      </c>
      <c r="S22" s="81">
        <v>0</v>
      </c>
      <c r="T22" s="81">
        <v>0</v>
      </c>
      <c r="U22" s="81">
        <v>0</v>
      </c>
      <c r="V22" s="81">
        <v>0</v>
      </c>
      <c r="W22" s="81">
        <v>0</v>
      </c>
      <c r="X22" s="81">
        <v>0</v>
      </c>
      <c r="Y22" s="81">
        <v>0</v>
      </c>
      <c r="Z22" s="81">
        <v>292217578.00000006</v>
      </c>
      <c r="AA22" s="81">
        <v>2831417</v>
      </c>
      <c r="AB22" s="81">
        <v>17172437</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2298</v>
      </c>
      <c r="B23" s="80">
        <v>15</v>
      </c>
      <c r="C23" s="80">
        <v>18</v>
      </c>
      <c r="D23" s="80">
        <v>15</v>
      </c>
      <c r="E23" s="80">
        <v>2022</v>
      </c>
      <c r="F23" s="80" t="s">
        <v>568</v>
      </c>
      <c r="G23" s="182" t="s">
        <v>2295</v>
      </c>
      <c r="H23" s="80" t="s">
        <v>2296</v>
      </c>
      <c r="I23" s="173"/>
      <c r="J23" s="83">
        <v>53289</v>
      </c>
      <c r="K23" s="81">
        <v>69104029</v>
      </c>
      <c r="L23" s="81">
        <v>11315</v>
      </c>
      <c r="M23" s="81">
        <v>14723377.000000002</v>
      </c>
      <c r="N23" s="81">
        <v>0</v>
      </c>
      <c r="O23" s="81">
        <v>0</v>
      </c>
      <c r="P23" s="81">
        <v>0</v>
      </c>
      <c r="Q23" s="81">
        <v>0</v>
      </c>
      <c r="R23" s="81">
        <v>0</v>
      </c>
      <c r="S23" s="81">
        <v>0</v>
      </c>
      <c r="T23" s="81">
        <v>0</v>
      </c>
      <c r="U23" s="81">
        <v>0</v>
      </c>
      <c r="V23" s="81">
        <v>0</v>
      </c>
      <c r="W23" s="81">
        <v>0</v>
      </c>
      <c r="X23" s="81">
        <v>0</v>
      </c>
      <c r="Y23" s="81">
        <v>0</v>
      </c>
      <c r="Z23" s="81">
        <v>83827406</v>
      </c>
      <c r="AA23" s="81">
        <v>175018740</v>
      </c>
      <c r="AB23" s="81">
        <v>808526887.99999988</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2314</v>
      </c>
      <c r="B24" s="80">
        <v>16</v>
      </c>
      <c r="C24" s="80">
        <v>18</v>
      </c>
      <c r="D24" s="80">
        <v>16</v>
      </c>
      <c r="E24" s="80">
        <v>2022</v>
      </c>
      <c r="F24" s="80" t="s">
        <v>568</v>
      </c>
      <c r="G24" s="182" t="s">
        <v>2311</v>
      </c>
      <c r="H24" s="80" t="s">
        <v>2312</v>
      </c>
      <c r="I24" s="173"/>
      <c r="J24" s="83">
        <v>27876</v>
      </c>
      <c r="K24" s="81">
        <v>35467048.000000007</v>
      </c>
      <c r="L24" s="81">
        <v>113071</v>
      </c>
      <c r="M24" s="81">
        <v>144479922</v>
      </c>
      <c r="N24" s="81">
        <v>107200</v>
      </c>
      <c r="O24" s="81">
        <v>297294710</v>
      </c>
      <c r="P24" s="81">
        <v>0</v>
      </c>
      <c r="Q24" s="81">
        <v>0</v>
      </c>
      <c r="R24" s="81">
        <v>0</v>
      </c>
      <c r="S24" s="81">
        <v>0</v>
      </c>
      <c r="T24" s="81">
        <v>0</v>
      </c>
      <c r="U24" s="81">
        <v>0</v>
      </c>
      <c r="V24" s="81">
        <v>0</v>
      </c>
      <c r="W24" s="81">
        <v>0</v>
      </c>
      <c r="X24" s="81">
        <v>0</v>
      </c>
      <c r="Y24" s="81">
        <v>0</v>
      </c>
      <c r="Z24" s="81">
        <v>477241680</v>
      </c>
      <c r="AA24" s="81">
        <v>18970086</v>
      </c>
      <c r="AB24" s="81">
        <v>116428983.99999999</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2077</v>
      </c>
      <c r="B25" s="80">
        <v>17</v>
      </c>
      <c r="C25" s="80">
        <v>18</v>
      </c>
      <c r="D25" s="80">
        <v>17</v>
      </c>
      <c r="E25" s="80">
        <v>2022</v>
      </c>
      <c r="F25" s="80" t="s">
        <v>568</v>
      </c>
      <c r="G25" s="182" t="s">
        <v>2058</v>
      </c>
      <c r="H25" s="80" t="s">
        <v>2059</v>
      </c>
      <c r="I25" s="173"/>
      <c r="J25" s="83">
        <v>192633</v>
      </c>
      <c r="K25" s="81">
        <v>248939545</v>
      </c>
      <c r="L25" s="81">
        <v>6558</v>
      </c>
      <c r="M25" s="81">
        <v>8507412</v>
      </c>
      <c r="N25" s="81">
        <v>200</v>
      </c>
      <c r="O25" s="81">
        <v>603303</v>
      </c>
      <c r="P25" s="81">
        <v>0</v>
      </c>
      <c r="Q25" s="81">
        <v>0</v>
      </c>
      <c r="R25" s="81">
        <v>0</v>
      </c>
      <c r="S25" s="81">
        <v>0</v>
      </c>
      <c r="T25" s="81">
        <v>0</v>
      </c>
      <c r="U25" s="81">
        <v>0</v>
      </c>
      <c r="V25" s="81">
        <v>0</v>
      </c>
      <c r="W25" s="81">
        <v>0</v>
      </c>
      <c r="X25" s="81">
        <v>0</v>
      </c>
      <c r="Y25" s="81">
        <v>0</v>
      </c>
      <c r="Z25" s="81">
        <v>258050259.99999997</v>
      </c>
      <c r="AA25" s="81">
        <v>496590951.00000006</v>
      </c>
      <c r="AB25" s="81">
        <v>1595670643</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2278</v>
      </c>
      <c r="B26" s="80">
        <v>18</v>
      </c>
      <c r="C26" s="80">
        <v>18</v>
      </c>
      <c r="D26" s="80">
        <v>18</v>
      </c>
      <c r="E26" s="80">
        <v>2022</v>
      </c>
      <c r="F26" s="80" t="s">
        <v>568</v>
      </c>
      <c r="G26" s="182" t="s">
        <v>2275</v>
      </c>
      <c r="H26" s="80" t="s">
        <v>2276</v>
      </c>
      <c r="I26" s="173"/>
      <c r="J26" s="83">
        <v>53592</v>
      </c>
      <c r="K26" s="81">
        <v>68411729.999999985</v>
      </c>
      <c r="L26" s="81">
        <v>75192</v>
      </c>
      <c r="M26" s="81">
        <v>96389473</v>
      </c>
      <c r="N26" s="81">
        <v>88100</v>
      </c>
      <c r="O26" s="81">
        <v>234347441</v>
      </c>
      <c r="P26" s="81">
        <v>0</v>
      </c>
      <c r="Q26" s="81">
        <v>0</v>
      </c>
      <c r="R26" s="81">
        <v>0</v>
      </c>
      <c r="S26" s="81">
        <v>0</v>
      </c>
      <c r="T26" s="81">
        <v>0</v>
      </c>
      <c r="U26" s="81">
        <v>0</v>
      </c>
      <c r="V26" s="81">
        <v>0</v>
      </c>
      <c r="W26" s="81">
        <v>0</v>
      </c>
      <c r="X26" s="81">
        <v>0</v>
      </c>
      <c r="Y26" s="81">
        <v>0</v>
      </c>
      <c r="Z26" s="81">
        <v>399148644</v>
      </c>
      <c r="AA26" s="81">
        <v>40066085</v>
      </c>
      <c r="AB26" s="81">
        <v>273959788</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2318</v>
      </c>
      <c r="B27" s="80">
        <v>19</v>
      </c>
      <c r="C27" s="80">
        <v>18</v>
      </c>
      <c r="D27" s="80">
        <v>19</v>
      </c>
      <c r="E27" s="80">
        <v>2022</v>
      </c>
      <c r="F27" s="80" t="s">
        <v>568</v>
      </c>
      <c r="G27" s="182" t="s">
        <v>2315</v>
      </c>
      <c r="H27" s="80" t="s">
        <v>2316</v>
      </c>
      <c r="I27" s="173"/>
      <c r="J27" s="83">
        <v>38385</v>
      </c>
      <c r="K27" s="81">
        <v>45964700</v>
      </c>
      <c r="L27" s="81">
        <v>188054</v>
      </c>
      <c r="M27" s="81">
        <v>226560837</v>
      </c>
      <c r="N27" s="81">
        <v>549300</v>
      </c>
      <c r="O27" s="81">
        <v>1372438264</v>
      </c>
      <c r="P27" s="81">
        <v>1815</v>
      </c>
      <c r="Q27" s="81">
        <v>10401095</v>
      </c>
      <c r="R27" s="81">
        <v>0</v>
      </c>
      <c r="S27" s="81">
        <v>0</v>
      </c>
      <c r="T27" s="81">
        <v>0</v>
      </c>
      <c r="U27" s="81">
        <v>0</v>
      </c>
      <c r="V27" s="81">
        <v>0</v>
      </c>
      <c r="W27" s="81">
        <v>0</v>
      </c>
      <c r="X27" s="81">
        <v>0</v>
      </c>
      <c r="Y27" s="81">
        <v>0</v>
      </c>
      <c r="Z27" s="81">
        <v>1655364895.9999998</v>
      </c>
      <c r="AA27" s="81">
        <v>17022786</v>
      </c>
      <c r="AB27" s="81">
        <v>138591383</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2330</v>
      </c>
      <c r="B28" s="80">
        <v>20</v>
      </c>
      <c r="C28" s="80">
        <v>18</v>
      </c>
      <c r="D28" s="80">
        <v>20</v>
      </c>
      <c r="E28" s="80">
        <v>2022</v>
      </c>
      <c r="F28" s="80" t="s">
        <v>568</v>
      </c>
      <c r="G28" s="182" t="s">
        <v>2327</v>
      </c>
      <c r="H28" s="80" t="s">
        <v>2328</v>
      </c>
      <c r="I28" s="173"/>
      <c r="J28" s="83">
        <v>48918</v>
      </c>
      <c r="K28" s="81">
        <v>60665750.999999993</v>
      </c>
      <c r="L28" s="81">
        <v>533163</v>
      </c>
      <c r="M28" s="81">
        <v>664893886.00000012</v>
      </c>
      <c r="N28" s="81">
        <v>89600</v>
      </c>
      <c r="O28" s="81">
        <v>277322590.00000006</v>
      </c>
      <c r="P28" s="81">
        <v>0</v>
      </c>
      <c r="Q28" s="81">
        <v>0</v>
      </c>
      <c r="R28" s="81">
        <v>0</v>
      </c>
      <c r="S28" s="81">
        <v>0</v>
      </c>
      <c r="T28" s="81">
        <v>0</v>
      </c>
      <c r="U28" s="81">
        <v>0</v>
      </c>
      <c r="V28" s="81">
        <v>0</v>
      </c>
      <c r="W28" s="81">
        <v>0</v>
      </c>
      <c r="X28" s="81">
        <v>0</v>
      </c>
      <c r="Y28" s="81">
        <v>0</v>
      </c>
      <c r="Z28" s="81">
        <v>1002882227.0000001</v>
      </c>
      <c r="AA28" s="81">
        <v>27920537</v>
      </c>
      <c r="AB28" s="81">
        <v>220140993</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2358</v>
      </c>
      <c r="B29" s="80">
        <v>21</v>
      </c>
      <c r="C29" s="80">
        <v>18</v>
      </c>
      <c r="D29" s="80">
        <v>21</v>
      </c>
      <c r="E29" s="80">
        <v>2022</v>
      </c>
      <c r="F29" s="80" t="s">
        <v>568</v>
      </c>
      <c r="G29" s="182" t="s">
        <v>2355</v>
      </c>
      <c r="H29" s="80" t="s">
        <v>2356</v>
      </c>
      <c r="I29" s="173"/>
      <c r="J29" s="83">
        <v>5180</v>
      </c>
      <c r="K29" s="81">
        <v>6231644</v>
      </c>
      <c r="L29" s="81">
        <v>2819</v>
      </c>
      <c r="M29" s="81">
        <v>3420303</v>
      </c>
      <c r="N29" s="81">
        <v>40100</v>
      </c>
      <c r="O29" s="81">
        <v>121015807</v>
      </c>
      <c r="P29" s="81">
        <v>0</v>
      </c>
      <c r="Q29" s="81">
        <v>0</v>
      </c>
      <c r="R29" s="81">
        <v>0</v>
      </c>
      <c r="S29" s="81">
        <v>0</v>
      </c>
      <c r="T29" s="81">
        <v>0</v>
      </c>
      <c r="U29" s="81">
        <v>0</v>
      </c>
      <c r="V29" s="81">
        <v>0</v>
      </c>
      <c r="W29" s="81">
        <v>0</v>
      </c>
      <c r="X29" s="81">
        <v>0</v>
      </c>
      <c r="Y29" s="81">
        <v>0</v>
      </c>
      <c r="Z29" s="81">
        <v>130667754</v>
      </c>
      <c r="AA29" s="81">
        <v>3638895.0000000005</v>
      </c>
      <c r="AB29" s="81">
        <v>22352868</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2326</v>
      </c>
      <c r="B30" s="80">
        <v>22</v>
      </c>
      <c r="C30" s="80">
        <v>18</v>
      </c>
      <c r="D30" s="80">
        <v>22</v>
      </c>
      <c r="E30" s="80">
        <v>2022</v>
      </c>
      <c r="F30" s="80" t="s">
        <v>568</v>
      </c>
      <c r="G30" s="182" t="s">
        <v>2323</v>
      </c>
      <c r="H30" s="80" t="s">
        <v>2324</v>
      </c>
      <c r="I30" s="173"/>
      <c r="J30" s="83">
        <v>32994</v>
      </c>
      <c r="K30" s="81">
        <v>42566413</v>
      </c>
      <c r="L30" s="81">
        <v>605666</v>
      </c>
      <c r="M30" s="81">
        <v>787876674</v>
      </c>
      <c r="N30" s="81">
        <v>673300</v>
      </c>
      <c r="O30" s="81">
        <v>1802007081.9999998</v>
      </c>
      <c r="P30" s="81">
        <v>0</v>
      </c>
      <c r="Q30" s="81">
        <v>0</v>
      </c>
      <c r="R30" s="81">
        <v>0</v>
      </c>
      <c r="S30" s="81">
        <v>0</v>
      </c>
      <c r="T30" s="81">
        <v>0</v>
      </c>
      <c r="U30" s="81">
        <v>0</v>
      </c>
      <c r="V30" s="81">
        <v>0</v>
      </c>
      <c r="W30" s="81">
        <v>0</v>
      </c>
      <c r="X30" s="81">
        <v>0</v>
      </c>
      <c r="Y30" s="81">
        <v>0</v>
      </c>
      <c r="Z30" s="81">
        <v>2632450169</v>
      </c>
      <c r="AA30" s="81">
        <v>17415422</v>
      </c>
      <c r="AB30" s="81">
        <v>99610262</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2346</v>
      </c>
      <c r="B31" s="80">
        <v>23</v>
      </c>
      <c r="C31" s="80">
        <v>18</v>
      </c>
      <c r="D31" s="80">
        <v>23</v>
      </c>
      <c r="E31" s="80">
        <v>2022</v>
      </c>
      <c r="F31" s="80" t="s">
        <v>568</v>
      </c>
      <c r="G31" s="182" t="s">
        <v>2343</v>
      </c>
      <c r="H31" s="80" t="s">
        <v>2344</v>
      </c>
      <c r="I31" s="173"/>
      <c r="J31" s="83">
        <v>9763</v>
      </c>
      <c r="K31" s="81">
        <v>12256450.999999998</v>
      </c>
      <c r="L31" s="81">
        <v>334302</v>
      </c>
      <c r="M31" s="81">
        <v>422583112</v>
      </c>
      <c r="N31" s="81">
        <v>75400</v>
      </c>
      <c r="O31" s="81">
        <v>236482678.00000003</v>
      </c>
      <c r="P31" s="81">
        <v>0</v>
      </c>
      <c r="Q31" s="81">
        <v>0</v>
      </c>
      <c r="R31" s="81">
        <v>0</v>
      </c>
      <c r="S31" s="81">
        <v>0</v>
      </c>
      <c r="T31" s="81">
        <v>0</v>
      </c>
      <c r="U31" s="81">
        <v>0</v>
      </c>
      <c r="V31" s="81">
        <v>0</v>
      </c>
      <c r="W31" s="81">
        <v>0</v>
      </c>
      <c r="X31" s="81">
        <v>0</v>
      </c>
      <c r="Y31" s="81">
        <v>0</v>
      </c>
      <c r="Z31" s="81">
        <v>671322241</v>
      </c>
      <c r="AA31" s="81">
        <v>3924583.0000000005</v>
      </c>
      <c r="AB31" s="81">
        <v>31774926.999999996</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2382</v>
      </c>
      <c r="B32" s="80">
        <v>24</v>
      </c>
      <c r="C32" s="80">
        <v>18</v>
      </c>
      <c r="D32" s="80">
        <v>24</v>
      </c>
      <c r="E32" s="80">
        <v>2022</v>
      </c>
      <c r="F32" s="80" t="s">
        <v>568</v>
      </c>
      <c r="G32" s="182" t="s">
        <v>2379</v>
      </c>
      <c r="H32" s="80" t="s">
        <v>2380</v>
      </c>
      <c r="I32" s="173"/>
      <c r="J32" s="83">
        <v>73911</v>
      </c>
      <c r="K32" s="81">
        <v>95469872.000000015</v>
      </c>
      <c r="L32" s="81">
        <v>790</v>
      </c>
      <c r="M32" s="81">
        <v>1025561</v>
      </c>
      <c r="N32" s="81">
        <v>1100</v>
      </c>
      <c r="O32" s="81">
        <v>3458639.0000000005</v>
      </c>
      <c r="P32" s="81">
        <v>0</v>
      </c>
      <c r="Q32" s="81">
        <v>0</v>
      </c>
      <c r="R32" s="81">
        <v>0</v>
      </c>
      <c r="S32" s="81">
        <v>0</v>
      </c>
      <c r="T32" s="81">
        <v>0</v>
      </c>
      <c r="U32" s="81">
        <v>0</v>
      </c>
      <c r="V32" s="81">
        <v>0</v>
      </c>
      <c r="W32" s="81">
        <v>0</v>
      </c>
      <c r="X32" s="81">
        <v>0</v>
      </c>
      <c r="Y32" s="81">
        <v>0</v>
      </c>
      <c r="Z32" s="81">
        <v>99954072.000000015</v>
      </c>
      <c r="AA32" s="81">
        <v>281578717</v>
      </c>
      <c r="AB32" s="81">
        <v>801491857.00000012</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2362</v>
      </c>
      <c r="B33" s="80">
        <v>25</v>
      </c>
      <c r="C33" s="80">
        <v>18</v>
      </c>
      <c r="D33" s="80">
        <v>25</v>
      </c>
      <c r="E33" s="80">
        <v>2022</v>
      </c>
      <c r="F33" s="80" t="s">
        <v>568</v>
      </c>
      <c r="G33" s="182" t="s">
        <v>2359</v>
      </c>
      <c r="H33" s="80" t="s">
        <v>2360</v>
      </c>
      <c r="I33" s="173"/>
      <c r="J33" s="83">
        <v>4707</v>
      </c>
      <c r="K33" s="81">
        <v>5763368.0000000009</v>
      </c>
      <c r="L33" s="81">
        <v>3310</v>
      </c>
      <c r="M33" s="81">
        <v>4081221</v>
      </c>
      <c r="N33" s="81">
        <v>67400</v>
      </c>
      <c r="O33" s="81">
        <v>207112097</v>
      </c>
      <c r="P33" s="81">
        <v>0</v>
      </c>
      <c r="Q33" s="81">
        <v>0</v>
      </c>
      <c r="R33" s="81">
        <v>0</v>
      </c>
      <c r="S33" s="81">
        <v>0</v>
      </c>
      <c r="T33" s="81">
        <v>0</v>
      </c>
      <c r="U33" s="81">
        <v>0</v>
      </c>
      <c r="V33" s="81">
        <v>0</v>
      </c>
      <c r="W33" s="81">
        <v>0</v>
      </c>
      <c r="X33" s="81">
        <v>0</v>
      </c>
      <c r="Y33" s="81">
        <v>0</v>
      </c>
      <c r="Z33" s="81">
        <v>216956686.00000003</v>
      </c>
      <c r="AA33" s="81">
        <v>3316369.0000000005</v>
      </c>
      <c r="AB33" s="81">
        <v>19627400</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2374</v>
      </c>
      <c r="B34" s="80">
        <v>26</v>
      </c>
      <c r="C34" s="80">
        <v>18</v>
      </c>
      <c r="D34" s="80">
        <v>26</v>
      </c>
      <c r="E34" s="80">
        <v>2022</v>
      </c>
      <c r="F34" s="80" t="s">
        <v>568</v>
      </c>
      <c r="G34" s="182" t="s">
        <v>2371</v>
      </c>
      <c r="H34" s="80" t="s">
        <v>2372</v>
      </c>
      <c r="I34" s="173"/>
      <c r="J34" s="83">
        <v>2737</v>
      </c>
      <c r="K34" s="81">
        <v>3239640</v>
      </c>
      <c r="L34" s="81">
        <v>5065</v>
      </c>
      <c r="M34" s="81">
        <v>6063668</v>
      </c>
      <c r="N34" s="81">
        <v>11100</v>
      </c>
      <c r="O34" s="81">
        <v>34637616</v>
      </c>
      <c r="P34" s="81">
        <v>0</v>
      </c>
      <c r="Q34" s="81">
        <v>0</v>
      </c>
      <c r="R34" s="81">
        <v>0</v>
      </c>
      <c r="S34" s="81">
        <v>0</v>
      </c>
      <c r="T34" s="81">
        <v>0</v>
      </c>
      <c r="U34" s="81">
        <v>0</v>
      </c>
      <c r="V34" s="81">
        <v>0</v>
      </c>
      <c r="W34" s="81">
        <v>0</v>
      </c>
      <c r="X34" s="81">
        <v>0</v>
      </c>
      <c r="Y34" s="81">
        <v>0</v>
      </c>
      <c r="Z34" s="81">
        <v>43940924</v>
      </c>
      <c r="AA34" s="81">
        <v>2071798.9999999998</v>
      </c>
      <c r="AB34" s="81">
        <v>11665213</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2402</v>
      </c>
      <c r="B35" s="80">
        <v>27</v>
      </c>
      <c r="C35" s="80">
        <v>18</v>
      </c>
      <c r="D35" s="80">
        <v>27</v>
      </c>
      <c r="E35" s="80">
        <v>2022</v>
      </c>
      <c r="F35" s="80" t="s">
        <v>568</v>
      </c>
      <c r="G35" s="182" t="s">
        <v>2399</v>
      </c>
      <c r="H35" s="80" t="s">
        <v>2400</v>
      </c>
      <c r="I35" s="173"/>
      <c r="J35" s="83">
        <v>132224</v>
      </c>
      <c r="K35" s="81">
        <v>165479157.99999997</v>
      </c>
      <c r="L35" s="81">
        <v>72069</v>
      </c>
      <c r="M35" s="81">
        <v>90673530</v>
      </c>
      <c r="N35" s="81">
        <v>100</v>
      </c>
      <c r="O35" s="81">
        <v>240634</v>
      </c>
      <c r="P35" s="81">
        <v>0</v>
      </c>
      <c r="Q35" s="81">
        <v>0</v>
      </c>
      <c r="R35" s="81">
        <v>0</v>
      </c>
      <c r="S35" s="81">
        <v>0</v>
      </c>
      <c r="T35" s="81">
        <v>0</v>
      </c>
      <c r="U35" s="81">
        <v>0</v>
      </c>
      <c r="V35" s="81">
        <v>0</v>
      </c>
      <c r="W35" s="81">
        <v>0</v>
      </c>
      <c r="X35" s="81">
        <v>0</v>
      </c>
      <c r="Y35" s="81">
        <v>0</v>
      </c>
      <c r="Z35" s="81">
        <v>256393322</v>
      </c>
      <c r="AA35" s="81">
        <v>326552761</v>
      </c>
      <c r="AB35" s="81">
        <v>1120985694</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2378</v>
      </c>
      <c r="B36" s="80">
        <v>28</v>
      </c>
      <c r="C36" s="80">
        <v>18</v>
      </c>
      <c r="D36" s="80">
        <v>28</v>
      </c>
      <c r="E36" s="80">
        <v>2022</v>
      </c>
      <c r="F36" s="80" t="s">
        <v>568</v>
      </c>
      <c r="G36" s="182" t="s">
        <v>2375</v>
      </c>
      <c r="H36" s="80" t="s">
        <v>2376</v>
      </c>
      <c r="I36" s="173"/>
      <c r="J36" s="83">
        <v>59665</v>
      </c>
      <c r="K36" s="81">
        <v>76044952.999999985</v>
      </c>
      <c r="L36" s="81">
        <v>52690</v>
      </c>
      <c r="M36" s="81">
        <v>67475549</v>
      </c>
      <c r="N36" s="81">
        <v>0</v>
      </c>
      <c r="O36" s="81">
        <v>0</v>
      </c>
      <c r="P36" s="81">
        <v>0</v>
      </c>
      <c r="Q36" s="81">
        <v>0</v>
      </c>
      <c r="R36" s="81">
        <v>0</v>
      </c>
      <c r="S36" s="81">
        <v>0</v>
      </c>
      <c r="T36" s="81">
        <v>0</v>
      </c>
      <c r="U36" s="81">
        <v>0</v>
      </c>
      <c r="V36" s="81">
        <v>0</v>
      </c>
      <c r="W36" s="81">
        <v>0</v>
      </c>
      <c r="X36" s="81">
        <v>0</v>
      </c>
      <c r="Y36" s="81">
        <v>0</v>
      </c>
      <c r="Z36" s="81">
        <v>143520502</v>
      </c>
      <c r="AA36" s="81">
        <v>163659749</v>
      </c>
      <c r="AB36" s="81">
        <v>707590436</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2290</v>
      </c>
      <c r="B37" s="80">
        <v>29</v>
      </c>
      <c r="C37" s="80">
        <v>18</v>
      </c>
      <c r="D37" s="80">
        <v>29</v>
      </c>
      <c r="E37" s="80">
        <v>2022</v>
      </c>
      <c r="F37" s="80" t="s">
        <v>568</v>
      </c>
      <c r="G37" s="182" t="s">
        <v>2287</v>
      </c>
      <c r="H37" s="80" t="s">
        <v>2288</v>
      </c>
      <c r="I37" s="173"/>
      <c r="J37" s="83">
        <v>58386</v>
      </c>
      <c r="K37" s="81">
        <v>73196496</v>
      </c>
      <c r="L37" s="81">
        <v>267220</v>
      </c>
      <c r="M37" s="81">
        <v>336989334</v>
      </c>
      <c r="N37" s="81">
        <v>4500</v>
      </c>
      <c r="O37" s="81">
        <v>12185858</v>
      </c>
      <c r="P37" s="81">
        <v>0</v>
      </c>
      <c r="Q37" s="81">
        <v>0</v>
      </c>
      <c r="R37" s="81">
        <v>0</v>
      </c>
      <c r="S37" s="81">
        <v>0</v>
      </c>
      <c r="T37" s="81">
        <v>0</v>
      </c>
      <c r="U37" s="81">
        <v>0</v>
      </c>
      <c r="V37" s="81">
        <v>0</v>
      </c>
      <c r="W37" s="81">
        <v>0</v>
      </c>
      <c r="X37" s="81">
        <v>0</v>
      </c>
      <c r="Y37" s="81">
        <v>0</v>
      </c>
      <c r="Z37" s="81">
        <v>422371688</v>
      </c>
      <c r="AA37" s="81">
        <v>52708707</v>
      </c>
      <c r="AB37" s="81">
        <v>229696578.99999997</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2406</v>
      </c>
      <c r="B38" s="80">
        <v>30</v>
      </c>
      <c r="C38" s="80">
        <v>18</v>
      </c>
      <c r="D38" s="80">
        <v>30</v>
      </c>
      <c r="E38" s="80">
        <v>2022</v>
      </c>
      <c r="F38" s="80" t="s">
        <v>568</v>
      </c>
      <c r="G38" s="182" t="s">
        <v>2403</v>
      </c>
      <c r="H38" s="80" t="s">
        <v>2404</v>
      </c>
      <c r="I38" s="173"/>
      <c r="J38" s="83">
        <v>229490</v>
      </c>
      <c r="K38" s="81">
        <v>283752468.99999994</v>
      </c>
      <c r="L38" s="81">
        <v>404145</v>
      </c>
      <c r="M38" s="81">
        <v>501566218</v>
      </c>
      <c r="N38" s="81">
        <v>449400</v>
      </c>
      <c r="O38" s="81">
        <v>1184007868</v>
      </c>
      <c r="P38" s="81">
        <v>0</v>
      </c>
      <c r="Q38" s="81">
        <v>0</v>
      </c>
      <c r="R38" s="81">
        <v>0</v>
      </c>
      <c r="S38" s="81">
        <v>0</v>
      </c>
      <c r="T38" s="81">
        <v>0</v>
      </c>
      <c r="U38" s="81">
        <v>0</v>
      </c>
      <c r="V38" s="81">
        <v>0</v>
      </c>
      <c r="W38" s="81">
        <v>0</v>
      </c>
      <c r="X38" s="81">
        <v>0</v>
      </c>
      <c r="Y38" s="81">
        <v>0</v>
      </c>
      <c r="Z38" s="81">
        <v>1969326555</v>
      </c>
      <c r="AA38" s="81">
        <v>615303635</v>
      </c>
      <c r="AB38" s="81">
        <v>1472657082</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2266</v>
      </c>
      <c r="B39" s="80">
        <v>31</v>
      </c>
      <c r="C39" s="80">
        <v>18</v>
      </c>
      <c r="D39" s="80">
        <v>31</v>
      </c>
      <c r="E39" s="80">
        <v>2022</v>
      </c>
      <c r="F39" s="80" t="s">
        <v>568</v>
      </c>
      <c r="G39" s="182" t="s">
        <v>2263</v>
      </c>
      <c r="H39" s="80" t="s">
        <v>2264</v>
      </c>
      <c r="I39" s="173"/>
      <c r="J39" s="83">
        <v>508892</v>
      </c>
      <c r="K39" s="81">
        <v>627287034</v>
      </c>
      <c r="L39" s="81">
        <v>9304</v>
      </c>
      <c r="M39" s="81">
        <v>11542521</v>
      </c>
      <c r="N39" s="81">
        <v>0</v>
      </c>
      <c r="O39" s="81">
        <v>0</v>
      </c>
      <c r="P39" s="81">
        <v>0</v>
      </c>
      <c r="Q39" s="81">
        <v>0</v>
      </c>
      <c r="R39" s="81">
        <v>0</v>
      </c>
      <c r="S39" s="81">
        <v>0</v>
      </c>
      <c r="T39" s="81">
        <v>0</v>
      </c>
      <c r="U39" s="81">
        <v>0</v>
      </c>
      <c r="V39" s="81">
        <v>0</v>
      </c>
      <c r="W39" s="81">
        <v>0</v>
      </c>
      <c r="X39" s="81">
        <v>0</v>
      </c>
      <c r="Y39" s="81">
        <v>0</v>
      </c>
      <c r="Z39" s="81">
        <v>638829554.99999988</v>
      </c>
      <c r="AA39" s="81">
        <v>1512837853</v>
      </c>
      <c r="AB39" s="81">
        <v>4499065359</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2306</v>
      </c>
      <c r="B40" s="80">
        <v>32</v>
      </c>
      <c r="C40" s="80">
        <v>18</v>
      </c>
      <c r="D40" s="80">
        <v>32</v>
      </c>
      <c r="E40" s="80">
        <v>2022</v>
      </c>
      <c r="F40" s="80" t="s">
        <v>568</v>
      </c>
      <c r="G40" s="182" t="s">
        <v>2303</v>
      </c>
      <c r="H40" s="80" t="s">
        <v>2304</v>
      </c>
      <c r="I40" s="173"/>
      <c r="J40" s="83">
        <v>137307</v>
      </c>
      <c r="K40" s="81">
        <v>169584364</v>
      </c>
      <c r="L40" s="81">
        <v>227646</v>
      </c>
      <c r="M40" s="81">
        <v>282653534</v>
      </c>
      <c r="N40" s="81">
        <v>5100</v>
      </c>
      <c r="O40" s="81">
        <v>14603893</v>
      </c>
      <c r="P40" s="81">
        <v>0</v>
      </c>
      <c r="Q40" s="81">
        <v>0</v>
      </c>
      <c r="R40" s="81">
        <v>0</v>
      </c>
      <c r="S40" s="81">
        <v>0</v>
      </c>
      <c r="T40" s="81">
        <v>0</v>
      </c>
      <c r="U40" s="81">
        <v>0</v>
      </c>
      <c r="V40" s="81">
        <v>0</v>
      </c>
      <c r="W40" s="81">
        <v>0</v>
      </c>
      <c r="X40" s="81">
        <v>0</v>
      </c>
      <c r="Y40" s="81">
        <v>0</v>
      </c>
      <c r="Z40" s="81">
        <v>466841790.99999994</v>
      </c>
      <c r="AA40" s="81">
        <v>307605680</v>
      </c>
      <c r="AB40" s="81">
        <v>790047980</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2398</v>
      </c>
      <c r="B41" s="80">
        <v>33</v>
      </c>
      <c r="C41" s="80">
        <v>18</v>
      </c>
      <c r="D41" s="80">
        <v>33</v>
      </c>
      <c r="E41" s="80">
        <v>2022</v>
      </c>
      <c r="F41" s="80" t="s">
        <v>568</v>
      </c>
      <c r="G41" s="182" t="s">
        <v>2395</v>
      </c>
      <c r="H41" s="80" t="s">
        <v>2396</v>
      </c>
      <c r="I41" s="173"/>
      <c r="J41" s="83">
        <v>94389</v>
      </c>
      <c r="K41" s="81">
        <v>118848861</v>
      </c>
      <c r="L41" s="81">
        <v>32311.999999999996</v>
      </c>
      <c r="M41" s="81">
        <v>40880184</v>
      </c>
      <c r="N41" s="81">
        <v>0</v>
      </c>
      <c r="O41" s="81">
        <v>0</v>
      </c>
      <c r="P41" s="81">
        <v>0</v>
      </c>
      <c r="Q41" s="81">
        <v>0</v>
      </c>
      <c r="R41" s="81">
        <v>0</v>
      </c>
      <c r="S41" s="81">
        <v>0</v>
      </c>
      <c r="T41" s="81">
        <v>0</v>
      </c>
      <c r="U41" s="81">
        <v>0</v>
      </c>
      <c r="V41" s="81">
        <v>0</v>
      </c>
      <c r="W41" s="81">
        <v>0</v>
      </c>
      <c r="X41" s="81">
        <v>0</v>
      </c>
      <c r="Y41" s="81">
        <v>0</v>
      </c>
      <c r="Z41" s="81">
        <v>159729044.99999997</v>
      </c>
      <c r="AA41" s="81">
        <v>239591845</v>
      </c>
      <c r="AB41" s="81">
        <v>828273465.99999988</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2418</v>
      </c>
      <c r="B42" s="80">
        <v>34</v>
      </c>
      <c r="C42" s="80">
        <v>18</v>
      </c>
      <c r="D42" s="80">
        <v>34</v>
      </c>
      <c r="E42" s="80">
        <v>2022</v>
      </c>
      <c r="F42" s="80" t="s">
        <v>568</v>
      </c>
      <c r="G42" s="182" t="s">
        <v>2415</v>
      </c>
      <c r="H42" s="80" t="s">
        <v>2416</v>
      </c>
      <c r="I42" s="173"/>
      <c r="J42" s="83">
        <v>81612</v>
      </c>
      <c r="K42" s="81">
        <v>104068410</v>
      </c>
      <c r="L42" s="81">
        <v>41473</v>
      </c>
      <c r="M42" s="81">
        <v>53123954</v>
      </c>
      <c r="N42" s="81">
        <v>0</v>
      </c>
      <c r="O42" s="81">
        <v>0</v>
      </c>
      <c r="P42" s="81">
        <v>0</v>
      </c>
      <c r="Q42" s="81">
        <v>0</v>
      </c>
      <c r="R42" s="81">
        <v>0</v>
      </c>
      <c r="S42" s="81">
        <v>0</v>
      </c>
      <c r="T42" s="81">
        <v>0</v>
      </c>
      <c r="U42" s="81">
        <v>0</v>
      </c>
      <c r="V42" s="81">
        <v>0</v>
      </c>
      <c r="W42" s="81">
        <v>0</v>
      </c>
      <c r="X42" s="81">
        <v>0</v>
      </c>
      <c r="Y42" s="81">
        <v>0</v>
      </c>
      <c r="Z42" s="81">
        <v>157192364</v>
      </c>
      <c r="AA42" s="81">
        <v>207410785</v>
      </c>
      <c r="AB42" s="81">
        <v>1282474307</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2350</v>
      </c>
      <c r="B43" s="80">
        <v>35</v>
      </c>
      <c r="C43" s="80">
        <v>18</v>
      </c>
      <c r="D43" s="80">
        <v>35</v>
      </c>
      <c r="E43" s="80">
        <v>2022</v>
      </c>
      <c r="F43" s="80" t="s">
        <v>568</v>
      </c>
      <c r="G43" s="182" t="s">
        <v>2347</v>
      </c>
      <c r="H43" s="80" t="s">
        <v>2348</v>
      </c>
      <c r="I43" s="173"/>
      <c r="J43" s="83">
        <v>17340</v>
      </c>
      <c r="K43" s="81">
        <v>21366600</v>
      </c>
      <c r="L43" s="81">
        <v>134514</v>
      </c>
      <c r="M43" s="81">
        <v>166753580</v>
      </c>
      <c r="N43" s="81">
        <v>298100</v>
      </c>
      <c r="O43" s="81">
        <v>708484019</v>
      </c>
      <c r="P43" s="81">
        <v>0</v>
      </c>
      <c r="Q43" s="81">
        <v>0</v>
      </c>
      <c r="R43" s="81">
        <v>0</v>
      </c>
      <c r="S43" s="81">
        <v>0</v>
      </c>
      <c r="T43" s="81">
        <v>0</v>
      </c>
      <c r="U43" s="81">
        <v>0</v>
      </c>
      <c r="V43" s="81">
        <v>0</v>
      </c>
      <c r="W43" s="81">
        <v>0</v>
      </c>
      <c r="X43" s="81">
        <v>0</v>
      </c>
      <c r="Y43" s="81">
        <v>0</v>
      </c>
      <c r="Z43" s="81">
        <v>896604199</v>
      </c>
      <c r="AA43" s="81">
        <v>7884305</v>
      </c>
      <c r="AB43" s="81">
        <v>47985782</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2342</v>
      </c>
      <c r="B44" s="80">
        <v>36</v>
      </c>
      <c r="C44" s="80">
        <v>18</v>
      </c>
      <c r="D44" s="80">
        <v>36</v>
      </c>
      <c r="E44" s="80">
        <v>2022</v>
      </c>
      <c r="F44" s="80" t="s">
        <v>568</v>
      </c>
      <c r="G44" s="182" t="s">
        <v>2339</v>
      </c>
      <c r="H44" s="80" t="s">
        <v>2340</v>
      </c>
      <c r="I44" s="173"/>
      <c r="J44" s="83">
        <v>9256</v>
      </c>
      <c r="K44" s="81">
        <v>13299038.000000002</v>
      </c>
      <c r="L44" s="81">
        <v>643527</v>
      </c>
      <c r="M44" s="81">
        <v>930370074.99999988</v>
      </c>
      <c r="N44" s="81">
        <v>300</v>
      </c>
      <c r="O44" s="81">
        <v>742972</v>
      </c>
      <c r="P44" s="81">
        <v>0</v>
      </c>
      <c r="Q44" s="81">
        <v>0</v>
      </c>
      <c r="R44" s="81">
        <v>0</v>
      </c>
      <c r="S44" s="81">
        <v>0</v>
      </c>
      <c r="T44" s="81">
        <v>0</v>
      </c>
      <c r="U44" s="81">
        <v>0</v>
      </c>
      <c r="V44" s="81">
        <v>0</v>
      </c>
      <c r="W44" s="81">
        <v>0</v>
      </c>
      <c r="X44" s="81">
        <v>0</v>
      </c>
      <c r="Y44" s="81">
        <v>0</v>
      </c>
      <c r="Z44" s="81">
        <v>944412085</v>
      </c>
      <c r="AA44" s="81">
        <v>6049174</v>
      </c>
      <c r="AB44" s="81">
        <v>37207020</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2310</v>
      </c>
      <c r="B45" s="80">
        <v>37</v>
      </c>
      <c r="C45" s="80">
        <v>18</v>
      </c>
      <c r="D45" s="80">
        <v>37</v>
      </c>
      <c r="E45" s="80">
        <v>2022</v>
      </c>
      <c r="F45" s="80" t="s">
        <v>568</v>
      </c>
      <c r="G45" s="182" t="s">
        <v>2307</v>
      </c>
      <c r="H45" s="80" t="s">
        <v>2308</v>
      </c>
      <c r="I45" s="173"/>
      <c r="J45" s="83">
        <v>238167</v>
      </c>
      <c r="K45" s="81">
        <v>303794363.00000006</v>
      </c>
      <c r="L45" s="81">
        <v>3242434</v>
      </c>
      <c r="M45" s="81">
        <v>4162482564</v>
      </c>
      <c r="N45" s="81">
        <v>175700</v>
      </c>
      <c r="O45" s="81">
        <v>527969003.99999994</v>
      </c>
      <c r="P45" s="81">
        <v>0</v>
      </c>
      <c r="Q45" s="81">
        <v>0</v>
      </c>
      <c r="R45" s="81">
        <v>0</v>
      </c>
      <c r="S45" s="81">
        <v>0</v>
      </c>
      <c r="T45" s="81">
        <v>0</v>
      </c>
      <c r="U45" s="81">
        <v>0</v>
      </c>
      <c r="V45" s="81">
        <v>0</v>
      </c>
      <c r="W45" s="81">
        <v>0</v>
      </c>
      <c r="X45" s="81">
        <v>0</v>
      </c>
      <c r="Y45" s="81">
        <v>0</v>
      </c>
      <c r="Z45" s="81">
        <v>4994245931</v>
      </c>
      <c r="AA45" s="81">
        <v>419114755</v>
      </c>
      <c r="AB45" s="81">
        <v>1234533949</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2390</v>
      </c>
      <c r="B46" s="80">
        <v>38</v>
      </c>
      <c r="C46" s="80">
        <v>18</v>
      </c>
      <c r="D46" s="80">
        <v>38</v>
      </c>
      <c r="E46" s="80">
        <v>2022</v>
      </c>
      <c r="F46" s="80" t="s">
        <v>568</v>
      </c>
      <c r="G46" s="182" t="s">
        <v>2387</v>
      </c>
      <c r="H46" s="80" t="s">
        <v>2388</v>
      </c>
      <c r="I46" s="173"/>
      <c r="J46" s="83">
        <v>73422</v>
      </c>
      <c r="K46" s="81">
        <v>92621203.999999985</v>
      </c>
      <c r="L46" s="81">
        <v>109380</v>
      </c>
      <c r="M46" s="81">
        <v>138807505</v>
      </c>
      <c r="N46" s="81">
        <v>6200</v>
      </c>
      <c r="O46" s="81">
        <v>17332438.999999996</v>
      </c>
      <c r="P46" s="81">
        <v>0</v>
      </c>
      <c r="Q46" s="81">
        <v>0</v>
      </c>
      <c r="R46" s="81">
        <v>0</v>
      </c>
      <c r="S46" s="81">
        <v>0</v>
      </c>
      <c r="T46" s="81">
        <v>0</v>
      </c>
      <c r="U46" s="81">
        <v>0</v>
      </c>
      <c r="V46" s="81">
        <v>0</v>
      </c>
      <c r="W46" s="81">
        <v>0</v>
      </c>
      <c r="X46" s="81">
        <v>0</v>
      </c>
      <c r="Y46" s="81">
        <v>0</v>
      </c>
      <c r="Z46" s="81">
        <v>248761147.99999997</v>
      </c>
      <c r="AA46" s="81">
        <v>170510882</v>
      </c>
      <c r="AB46" s="81">
        <v>365803348</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2274</v>
      </c>
      <c r="B47" s="80">
        <v>39</v>
      </c>
      <c r="C47" s="80">
        <v>18</v>
      </c>
      <c r="D47" s="80">
        <v>39</v>
      </c>
      <c r="E47" s="80">
        <v>2022</v>
      </c>
      <c r="F47" s="80" t="s">
        <v>568</v>
      </c>
      <c r="G47" s="182" t="s">
        <v>2271</v>
      </c>
      <c r="H47" s="80" t="s">
        <v>2272</v>
      </c>
      <c r="I47" s="173"/>
      <c r="J47" s="83">
        <v>87495</v>
      </c>
      <c r="K47" s="81">
        <v>110706568</v>
      </c>
      <c r="L47" s="81">
        <v>251309</v>
      </c>
      <c r="M47" s="81">
        <v>319549873.00000006</v>
      </c>
      <c r="N47" s="81">
        <v>1600</v>
      </c>
      <c r="O47" s="81">
        <v>4114379.9999999995</v>
      </c>
      <c r="P47" s="81">
        <v>0</v>
      </c>
      <c r="Q47" s="81">
        <v>0</v>
      </c>
      <c r="R47" s="81">
        <v>0</v>
      </c>
      <c r="S47" s="81">
        <v>0</v>
      </c>
      <c r="T47" s="81">
        <v>0</v>
      </c>
      <c r="U47" s="81">
        <v>0</v>
      </c>
      <c r="V47" s="81">
        <v>0</v>
      </c>
      <c r="W47" s="81">
        <v>0</v>
      </c>
      <c r="X47" s="81">
        <v>0</v>
      </c>
      <c r="Y47" s="81">
        <v>0</v>
      </c>
      <c r="Z47" s="81">
        <v>434370821.00000006</v>
      </c>
      <c r="AA47" s="81">
        <v>189758459</v>
      </c>
      <c r="AB47" s="81">
        <v>592049210</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2354</v>
      </c>
      <c r="B48" s="80">
        <v>40</v>
      </c>
      <c r="C48" s="80">
        <v>18</v>
      </c>
      <c r="D48" s="80">
        <v>40</v>
      </c>
      <c r="E48" s="80">
        <v>2022</v>
      </c>
      <c r="F48" s="80" t="s">
        <v>568</v>
      </c>
      <c r="G48" s="182" t="s">
        <v>2351</v>
      </c>
      <c r="H48" s="80" t="s">
        <v>2352</v>
      </c>
      <c r="I48" s="173"/>
      <c r="J48" s="83">
        <v>12423</v>
      </c>
      <c r="K48" s="81">
        <v>14679640</v>
      </c>
      <c r="L48" s="81">
        <v>162930</v>
      </c>
      <c r="M48" s="81">
        <v>194189086</v>
      </c>
      <c r="N48" s="81">
        <v>55800</v>
      </c>
      <c r="O48" s="81">
        <v>186628236.99999997</v>
      </c>
      <c r="P48" s="81">
        <v>0</v>
      </c>
      <c r="Q48" s="81">
        <v>0</v>
      </c>
      <c r="R48" s="81">
        <v>0</v>
      </c>
      <c r="S48" s="81">
        <v>0</v>
      </c>
      <c r="T48" s="81">
        <v>0</v>
      </c>
      <c r="U48" s="81">
        <v>0</v>
      </c>
      <c r="V48" s="81">
        <v>0</v>
      </c>
      <c r="W48" s="81">
        <v>0</v>
      </c>
      <c r="X48" s="81">
        <v>0</v>
      </c>
      <c r="Y48" s="81">
        <v>0</v>
      </c>
      <c r="Z48" s="81">
        <v>395496963</v>
      </c>
      <c r="AA48" s="81">
        <v>8382858.9999999991</v>
      </c>
      <c r="AB48" s="81">
        <v>42754902</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2294</v>
      </c>
      <c r="B49" s="80">
        <v>41</v>
      </c>
      <c r="C49" s="80">
        <v>18</v>
      </c>
      <c r="D49" s="80">
        <v>41</v>
      </c>
      <c r="E49" s="80">
        <v>2022</v>
      </c>
      <c r="F49" s="80" t="s">
        <v>568</v>
      </c>
      <c r="G49" s="182" t="s">
        <v>2291</v>
      </c>
      <c r="H49" s="80" t="s">
        <v>2292</v>
      </c>
      <c r="I49" s="173"/>
      <c r="J49" s="83">
        <v>36994</v>
      </c>
      <c r="K49" s="81">
        <v>46071458</v>
      </c>
      <c r="L49" s="81">
        <v>8355</v>
      </c>
      <c r="M49" s="81">
        <v>10467327</v>
      </c>
      <c r="N49" s="81">
        <v>0</v>
      </c>
      <c r="O49" s="81">
        <v>0</v>
      </c>
      <c r="P49" s="81">
        <v>0</v>
      </c>
      <c r="Q49" s="81">
        <v>0</v>
      </c>
      <c r="R49" s="81">
        <v>0</v>
      </c>
      <c r="S49" s="81">
        <v>0</v>
      </c>
      <c r="T49" s="81">
        <v>0</v>
      </c>
      <c r="U49" s="81">
        <v>0</v>
      </c>
      <c r="V49" s="81">
        <v>0</v>
      </c>
      <c r="W49" s="81">
        <v>0</v>
      </c>
      <c r="X49" s="81">
        <v>0</v>
      </c>
      <c r="Y49" s="81">
        <v>0</v>
      </c>
      <c r="Z49" s="81">
        <v>56538784.999999993</v>
      </c>
      <c r="AA49" s="81">
        <v>98618053</v>
      </c>
      <c r="AB49" s="81">
        <v>241086867.00000003</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2414</v>
      </c>
      <c r="B50" s="80">
        <v>42</v>
      </c>
      <c r="C50" s="80">
        <v>18</v>
      </c>
      <c r="D50" s="80">
        <v>42</v>
      </c>
      <c r="E50" s="80">
        <v>2022</v>
      </c>
      <c r="F50" s="80" t="s">
        <v>568</v>
      </c>
      <c r="G50" s="182" t="s">
        <v>2411</v>
      </c>
      <c r="H50" s="80" t="s">
        <v>2412</v>
      </c>
      <c r="I50" s="173"/>
      <c r="J50" s="83">
        <v>116099</v>
      </c>
      <c r="K50" s="81">
        <v>153453306</v>
      </c>
      <c r="L50" s="81">
        <v>165898</v>
      </c>
      <c r="M50" s="81">
        <v>220394902</v>
      </c>
      <c r="N50" s="81">
        <v>61600</v>
      </c>
      <c r="O50" s="81">
        <v>196971129</v>
      </c>
      <c r="P50" s="81">
        <v>0</v>
      </c>
      <c r="Q50" s="81">
        <v>0</v>
      </c>
      <c r="R50" s="81">
        <v>0</v>
      </c>
      <c r="S50" s="81">
        <v>0</v>
      </c>
      <c r="T50" s="81">
        <v>0</v>
      </c>
      <c r="U50" s="81">
        <v>0</v>
      </c>
      <c r="V50" s="81">
        <v>0</v>
      </c>
      <c r="W50" s="81">
        <v>0</v>
      </c>
      <c r="X50" s="81">
        <v>0</v>
      </c>
      <c r="Y50" s="81">
        <v>0</v>
      </c>
      <c r="Z50" s="81">
        <v>570819337</v>
      </c>
      <c r="AA50" s="81">
        <v>205003875</v>
      </c>
      <c r="AB50" s="81">
        <v>849825678.99999988</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2365</v>
      </c>
      <c r="B190" s="80">
        <v>182</v>
      </c>
      <c r="C190" s="80">
        <v>16</v>
      </c>
      <c r="D190" s="80">
        <v>2</v>
      </c>
      <c r="E190" s="80">
        <v>2021</v>
      </c>
      <c r="F190" s="80" t="s">
        <v>75</v>
      </c>
      <c r="G190" s="182" t="s">
        <v>2363</v>
      </c>
      <c r="H190" s="80" t="s">
        <v>2364</v>
      </c>
      <c r="I190" s="173"/>
      <c r="J190" s="83"/>
      <c r="K190" s="81"/>
      <c r="L190" s="81"/>
      <c r="M190" s="81"/>
      <c r="N190" s="81"/>
      <c r="O190" s="81"/>
      <c r="P190" s="81"/>
      <c r="Q190" s="81"/>
      <c r="R190" s="81"/>
      <c r="S190" s="81"/>
      <c r="T190" s="81"/>
      <c r="U190" s="81"/>
      <c r="V190" s="81"/>
      <c r="W190" s="81"/>
      <c r="X190" s="81"/>
      <c r="Y190" s="81"/>
      <c r="Z190" s="81"/>
      <c r="AA190" s="81"/>
      <c r="AB190" s="81"/>
      <c r="AC190" s="82"/>
      <c r="AD190" s="81">
        <v>222970.58383957666</v>
      </c>
      <c r="AE190" s="81">
        <v>8804.5747487155222</v>
      </c>
      <c r="AF190" s="81">
        <v>42085.727367065971</v>
      </c>
      <c r="AG190" s="81">
        <v>1763669.7459756578</v>
      </c>
      <c r="AH190" s="81">
        <v>1543166.9428788186</v>
      </c>
      <c r="AI190" s="81">
        <v>0</v>
      </c>
      <c r="AJ190" s="81">
        <v>0</v>
      </c>
      <c r="AK190" s="81">
        <v>89390.707597113782</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2321</v>
      </c>
      <c r="B191" s="80">
        <v>183</v>
      </c>
      <c r="C191" s="80">
        <v>16</v>
      </c>
      <c r="D191" s="80">
        <v>3</v>
      </c>
      <c r="E191" s="80">
        <v>2021</v>
      </c>
      <c r="F191" s="80" t="s">
        <v>75</v>
      </c>
      <c r="G191" s="182" t="s">
        <v>2319</v>
      </c>
      <c r="H191" s="80" t="s">
        <v>2320</v>
      </c>
      <c r="I191" s="173"/>
      <c r="J191" s="83"/>
      <c r="K191" s="81"/>
      <c r="L191" s="81"/>
      <c r="M191" s="81"/>
      <c r="N191" s="81"/>
      <c r="O191" s="81"/>
      <c r="P191" s="81"/>
      <c r="Q191" s="81"/>
      <c r="R191" s="81"/>
      <c r="S191" s="81"/>
      <c r="T191" s="81"/>
      <c r="U191" s="81"/>
      <c r="V191" s="81"/>
      <c r="W191" s="81"/>
      <c r="X191" s="81"/>
      <c r="Y191" s="81"/>
      <c r="Z191" s="81"/>
      <c r="AA191" s="81"/>
      <c r="AB191" s="81"/>
      <c r="AC191" s="82"/>
      <c r="AD191" s="81">
        <v>1525328.0035050672</v>
      </c>
      <c r="AE191" s="81">
        <v>309627.54532982927</v>
      </c>
      <c r="AF191" s="81">
        <v>694414.50155658857</v>
      </c>
      <c r="AG191" s="81">
        <v>6827921.4451343324</v>
      </c>
      <c r="AH191" s="81">
        <v>8444860.8240994345</v>
      </c>
      <c r="AI191" s="81">
        <v>0</v>
      </c>
      <c r="AJ191" s="81">
        <v>0</v>
      </c>
      <c r="AK191" s="81">
        <v>582024.07853979815</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2393</v>
      </c>
      <c r="B192" s="80">
        <v>184</v>
      </c>
      <c r="C192" s="80">
        <v>16</v>
      </c>
      <c r="D192" s="80">
        <v>4</v>
      </c>
      <c r="E192" s="80">
        <v>2021</v>
      </c>
      <c r="F192" s="80" t="s">
        <v>75</v>
      </c>
      <c r="G192" s="182" t="s">
        <v>2391</v>
      </c>
      <c r="H192" s="80" t="s">
        <v>2392</v>
      </c>
      <c r="I192" s="173"/>
      <c r="J192" s="83"/>
      <c r="K192" s="81"/>
      <c r="L192" s="81"/>
      <c r="M192" s="81"/>
      <c r="N192" s="81"/>
      <c r="O192" s="81"/>
      <c r="P192" s="81"/>
      <c r="Q192" s="81"/>
      <c r="R192" s="81"/>
      <c r="S192" s="81"/>
      <c r="T192" s="81"/>
      <c r="U192" s="81"/>
      <c r="V192" s="81"/>
      <c r="W192" s="81"/>
      <c r="X192" s="81"/>
      <c r="Y192" s="81"/>
      <c r="Z192" s="81"/>
      <c r="AA192" s="81"/>
      <c r="AB192" s="81"/>
      <c r="AC192" s="82"/>
      <c r="AD192" s="81">
        <v>9830568.1899871211</v>
      </c>
      <c r="AE192" s="81">
        <v>2378702.611277977</v>
      </c>
      <c r="AF192" s="81">
        <v>3061736.6659540492</v>
      </c>
      <c r="AG192" s="81">
        <v>124981196.78446072</v>
      </c>
      <c r="AH192" s="81">
        <v>94166489.276965037</v>
      </c>
      <c r="AI192" s="81">
        <v>0</v>
      </c>
      <c r="AJ192" s="81">
        <v>0</v>
      </c>
      <c r="AK192" s="81">
        <v>6529722.0989991557</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2333</v>
      </c>
      <c r="B193" s="80">
        <v>185</v>
      </c>
      <c r="C193" s="80">
        <v>16</v>
      </c>
      <c r="D193" s="80">
        <v>5</v>
      </c>
      <c r="E193" s="80">
        <v>2021</v>
      </c>
      <c r="F193" s="80" t="s">
        <v>75</v>
      </c>
      <c r="G193" s="182" t="s">
        <v>2331</v>
      </c>
      <c r="H193" s="80" t="s">
        <v>2332</v>
      </c>
      <c r="I193" s="173"/>
      <c r="J193" s="83"/>
      <c r="K193" s="81"/>
      <c r="L193" s="81"/>
      <c r="M193" s="81"/>
      <c r="N193" s="81"/>
      <c r="O193" s="81"/>
      <c r="P193" s="81"/>
      <c r="Q193" s="81"/>
      <c r="R193" s="81"/>
      <c r="S193" s="81"/>
      <c r="T193" s="81"/>
      <c r="U193" s="81"/>
      <c r="V193" s="81"/>
      <c r="W193" s="81"/>
      <c r="X193" s="81"/>
      <c r="Y193" s="81"/>
      <c r="Z193" s="81"/>
      <c r="AA193" s="81"/>
      <c r="AB193" s="81"/>
      <c r="AC193" s="82"/>
      <c r="AD193" s="81">
        <v>0</v>
      </c>
      <c r="AE193" s="81">
        <v>146742.91247859207</v>
      </c>
      <c r="AF193" s="81">
        <v>725978.79708188795</v>
      </c>
      <c r="AG193" s="81">
        <v>2412448.2596738464</v>
      </c>
      <c r="AH193" s="81">
        <v>2682964.1093216869</v>
      </c>
      <c r="AI193" s="81">
        <v>0</v>
      </c>
      <c r="AJ193" s="81">
        <v>0</v>
      </c>
      <c r="AK193" s="81">
        <v>172612.01246726085</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2409</v>
      </c>
      <c r="B194" s="80">
        <v>186</v>
      </c>
      <c r="C194" s="80">
        <v>16</v>
      </c>
      <c r="D194" s="80">
        <v>6</v>
      </c>
      <c r="E194" s="80">
        <v>2021</v>
      </c>
      <c r="F194" s="80" t="s">
        <v>75</v>
      </c>
      <c r="G194" s="182" t="s">
        <v>2407</v>
      </c>
      <c r="H194" s="80" t="s">
        <v>2408</v>
      </c>
      <c r="I194" s="173"/>
      <c r="J194" s="83"/>
      <c r="K194" s="81"/>
      <c r="L194" s="81"/>
      <c r="M194" s="81"/>
      <c r="N194" s="81"/>
      <c r="O194" s="81"/>
      <c r="P194" s="81"/>
      <c r="Q194" s="81"/>
      <c r="R194" s="81"/>
      <c r="S194" s="81"/>
      <c r="T194" s="81"/>
      <c r="U194" s="81"/>
      <c r="V194" s="81"/>
      <c r="W194" s="81"/>
      <c r="X194" s="81"/>
      <c r="Y194" s="81"/>
      <c r="Z194" s="81"/>
      <c r="AA194" s="81"/>
      <c r="AB194" s="81"/>
      <c r="AC194" s="82"/>
      <c r="AD194" s="81">
        <v>56539885.65704076</v>
      </c>
      <c r="AE194" s="81">
        <v>2528380.3820061414</v>
      </c>
      <c r="AF194" s="81">
        <v>2682965.1196504557</v>
      </c>
      <c r="AG194" s="81">
        <v>117529692.10771357</v>
      </c>
      <c r="AH194" s="81">
        <v>102056254.07844619</v>
      </c>
      <c r="AI194" s="81">
        <v>0</v>
      </c>
      <c r="AJ194" s="81">
        <v>0</v>
      </c>
      <c r="AK194" s="81">
        <v>8187585.0020117071</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2337</v>
      </c>
      <c r="B195" s="80">
        <v>187</v>
      </c>
      <c r="C195" s="80">
        <v>16</v>
      </c>
      <c r="D195" s="80">
        <v>7</v>
      </c>
      <c r="E195" s="80">
        <v>2021</v>
      </c>
      <c r="F195" s="80" t="s">
        <v>75</v>
      </c>
      <c r="G195" s="182" t="s">
        <v>2335</v>
      </c>
      <c r="H195" s="80" t="s">
        <v>2336</v>
      </c>
      <c r="I195" s="173"/>
      <c r="J195" s="83"/>
      <c r="K195" s="81"/>
      <c r="L195" s="81"/>
      <c r="M195" s="81"/>
      <c r="N195" s="81"/>
      <c r="O195" s="81"/>
      <c r="P195" s="81"/>
      <c r="Q195" s="81"/>
      <c r="R195" s="81"/>
      <c r="S195" s="81"/>
      <c r="T195" s="81"/>
      <c r="U195" s="81"/>
      <c r="V195" s="81"/>
      <c r="W195" s="81"/>
      <c r="X195" s="81"/>
      <c r="Y195" s="81"/>
      <c r="Z195" s="81"/>
      <c r="AA195" s="81"/>
      <c r="AB195" s="81"/>
      <c r="AC195" s="82"/>
      <c r="AD195" s="81">
        <v>0</v>
      </c>
      <c r="AE195" s="81">
        <v>88045.74748715524</v>
      </c>
      <c r="AF195" s="81">
        <v>84171.454734131941</v>
      </c>
      <c r="AG195" s="81">
        <v>2645504.6189634865</v>
      </c>
      <c r="AH195" s="81">
        <v>2198180.2495683893</v>
      </c>
      <c r="AI195" s="81">
        <v>0</v>
      </c>
      <c r="AJ195" s="81">
        <v>0</v>
      </c>
      <c r="AK195" s="81">
        <v>158172.98480840251</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2269</v>
      </c>
      <c r="B196" s="80">
        <v>188</v>
      </c>
      <c r="C196" s="80">
        <v>16</v>
      </c>
      <c r="D196" s="80">
        <v>8</v>
      </c>
      <c r="E196" s="80">
        <v>2021</v>
      </c>
      <c r="F196" s="80" t="s">
        <v>75</v>
      </c>
      <c r="G196" s="182" t="s">
        <v>2267</v>
      </c>
      <c r="H196" s="80" t="s">
        <v>2268</v>
      </c>
      <c r="I196" s="173"/>
      <c r="J196" s="83"/>
      <c r="K196" s="81"/>
      <c r="L196" s="81"/>
      <c r="M196" s="81"/>
      <c r="N196" s="81"/>
      <c r="O196" s="81"/>
      <c r="P196" s="81"/>
      <c r="Q196" s="81"/>
      <c r="R196" s="81"/>
      <c r="S196" s="81"/>
      <c r="T196" s="81"/>
      <c r="U196" s="81"/>
      <c r="V196" s="81"/>
      <c r="W196" s="81"/>
      <c r="X196" s="81"/>
      <c r="Y196" s="81"/>
      <c r="Z196" s="81"/>
      <c r="AA196" s="81"/>
      <c r="AB196" s="81"/>
      <c r="AC196" s="82"/>
      <c r="AD196" s="81">
        <v>73514204.709035352</v>
      </c>
      <c r="AE196" s="81">
        <v>6631312.2149075745</v>
      </c>
      <c r="AF196" s="81">
        <v>136778.61394296438</v>
      </c>
      <c r="AG196" s="81">
        <v>362377443.41330564</v>
      </c>
      <c r="AH196" s="81">
        <v>193010587.70452678</v>
      </c>
      <c r="AI196" s="81">
        <v>0</v>
      </c>
      <c r="AJ196" s="81">
        <v>0</v>
      </c>
      <c r="AK196" s="81">
        <v>15193007.430426341</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2285</v>
      </c>
      <c r="B197" s="80">
        <v>189</v>
      </c>
      <c r="C197" s="80">
        <v>16</v>
      </c>
      <c r="D197" s="80">
        <v>9</v>
      </c>
      <c r="E197" s="80">
        <v>2021</v>
      </c>
      <c r="F197" s="80" t="s">
        <v>75</v>
      </c>
      <c r="G197" s="182" t="s">
        <v>2283</v>
      </c>
      <c r="H197" s="80" t="s">
        <v>2284</v>
      </c>
      <c r="I197" s="173"/>
      <c r="J197" s="83"/>
      <c r="K197" s="81"/>
      <c r="L197" s="81"/>
      <c r="M197" s="81"/>
      <c r="N197" s="81"/>
      <c r="O197" s="81"/>
      <c r="P197" s="81"/>
      <c r="Q197" s="81"/>
      <c r="R197" s="81"/>
      <c r="S197" s="81"/>
      <c r="T197" s="81"/>
      <c r="U197" s="81"/>
      <c r="V197" s="81"/>
      <c r="W197" s="81"/>
      <c r="X197" s="81"/>
      <c r="Y197" s="81"/>
      <c r="Z197" s="81"/>
      <c r="AA197" s="81"/>
      <c r="AB197" s="81"/>
      <c r="AC197" s="82"/>
      <c r="AD197" s="81">
        <v>73165172.621693522</v>
      </c>
      <c r="AE197" s="81">
        <v>5069967.6261353558</v>
      </c>
      <c r="AF197" s="81">
        <v>2356800.7325556944</v>
      </c>
      <c r="AG197" s="81">
        <v>220446120.60591453</v>
      </c>
      <c r="AH197" s="81">
        <v>204242030.56216997</v>
      </c>
      <c r="AI197" s="81">
        <v>0</v>
      </c>
      <c r="AJ197" s="81">
        <v>0</v>
      </c>
      <c r="AK197" s="81">
        <v>16500001.961328635</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2301</v>
      </c>
      <c r="B198" s="80">
        <v>190</v>
      </c>
      <c r="C198" s="80">
        <v>16</v>
      </c>
      <c r="D198" s="80">
        <v>10</v>
      </c>
      <c r="E198" s="80">
        <v>2021</v>
      </c>
      <c r="F198" s="80" t="s">
        <v>75</v>
      </c>
      <c r="G198" s="182" t="s">
        <v>2299</v>
      </c>
      <c r="H198" s="80" t="s">
        <v>2300</v>
      </c>
      <c r="I198" s="173"/>
      <c r="J198" s="83"/>
      <c r="K198" s="81"/>
      <c r="L198" s="81"/>
      <c r="M198" s="81"/>
      <c r="N198" s="81"/>
      <c r="O198" s="81"/>
      <c r="P198" s="81"/>
      <c r="Q198" s="81"/>
      <c r="R198" s="81"/>
      <c r="S198" s="81"/>
      <c r="T198" s="81"/>
      <c r="U198" s="81"/>
      <c r="V198" s="81"/>
      <c r="W198" s="81"/>
      <c r="X198" s="81"/>
      <c r="Y198" s="81"/>
      <c r="Z198" s="81"/>
      <c r="AA198" s="81"/>
      <c r="AB198" s="81"/>
      <c r="AC198" s="82"/>
      <c r="AD198" s="81">
        <v>325184.63310823037</v>
      </c>
      <c r="AE198" s="81">
        <v>190765.78622216967</v>
      </c>
      <c r="AF198" s="81">
        <v>768064.52444895392</v>
      </c>
      <c r="AG198" s="81">
        <v>4780804.7756983014</v>
      </c>
      <c r="AH198" s="81">
        <v>6231878.0139278919</v>
      </c>
      <c r="AI198" s="81">
        <v>0</v>
      </c>
      <c r="AJ198" s="81">
        <v>0</v>
      </c>
      <c r="AK198" s="81">
        <v>400223.5939259911</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2421</v>
      </c>
      <c r="B199" s="80">
        <v>191</v>
      </c>
      <c r="C199" s="80">
        <v>16</v>
      </c>
      <c r="D199" s="80">
        <v>11</v>
      </c>
      <c r="E199" s="80">
        <v>2021</v>
      </c>
      <c r="F199" s="80" t="s">
        <v>75</v>
      </c>
      <c r="G199" s="182" t="s">
        <v>2419</v>
      </c>
      <c r="H199" s="80" t="s">
        <v>2420</v>
      </c>
      <c r="I199" s="173"/>
      <c r="J199" s="83"/>
      <c r="K199" s="81"/>
      <c r="L199" s="81"/>
      <c r="M199" s="81"/>
      <c r="N199" s="81"/>
      <c r="O199" s="81"/>
      <c r="P199" s="81"/>
      <c r="Q199" s="81"/>
      <c r="R199" s="81"/>
      <c r="S199" s="81"/>
      <c r="T199" s="81"/>
      <c r="U199" s="81"/>
      <c r="V199" s="81"/>
      <c r="W199" s="81"/>
      <c r="X199" s="81"/>
      <c r="Y199" s="81"/>
      <c r="Z199" s="81"/>
      <c r="AA199" s="81"/>
      <c r="AB199" s="81"/>
      <c r="AC199" s="82"/>
      <c r="AD199" s="81">
        <v>58506248.354612425</v>
      </c>
      <c r="AE199" s="81">
        <v>5698027.2915437305</v>
      </c>
      <c r="AF199" s="81">
        <v>673371.63787305553</v>
      </c>
      <c r="AG199" s="81">
        <v>298135772.91614228</v>
      </c>
      <c r="AH199" s="81">
        <v>241178119.90719032</v>
      </c>
      <c r="AI199" s="81">
        <v>0</v>
      </c>
      <c r="AJ199" s="81">
        <v>0</v>
      </c>
      <c r="AK199" s="81">
        <v>18786356.359164946</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2281</v>
      </c>
      <c r="B200" s="80">
        <v>192</v>
      </c>
      <c r="C200" s="80">
        <v>16</v>
      </c>
      <c r="D200" s="80">
        <v>12</v>
      </c>
      <c r="E200" s="80">
        <v>2021</v>
      </c>
      <c r="F200" s="80" t="s">
        <v>75</v>
      </c>
      <c r="G200" s="182" t="s">
        <v>2279</v>
      </c>
      <c r="H200" s="80" t="s">
        <v>2280</v>
      </c>
      <c r="I200" s="173"/>
      <c r="J200" s="83"/>
      <c r="K200" s="81"/>
      <c r="L200" s="81"/>
      <c r="M200" s="81"/>
      <c r="N200" s="81"/>
      <c r="O200" s="81"/>
      <c r="P200" s="81"/>
      <c r="Q200" s="81"/>
      <c r="R200" s="81"/>
      <c r="S200" s="81"/>
      <c r="T200" s="81"/>
      <c r="U200" s="81"/>
      <c r="V200" s="81"/>
      <c r="W200" s="81"/>
      <c r="X200" s="81"/>
      <c r="Y200" s="81"/>
      <c r="Z200" s="81"/>
      <c r="AA200" s="81"/>
      <c r="AB200" s="81"/>
      <c r="AC200" s="82"/>
      <c r="AD200" s="81">
        <v>2235484.0205181665</v>
      </c>
      <c r="AE200" s="81">
        <v>333106.41132640396</v>
      </c>
      <c r="AF200" s="81">
        <v>441900.13735419267</v>
      </c>
      <c r="AG200" s="81">
        <v>43663423.853940219</v>
      </c>
      <c r="AH200" s="81">
        <v>20479342.594463747</v>
      </c>
      <c r="AI200" s="81">
        <v>0</v>
      </c>
      <c r="AJ200" s="81">
        <v>0</v>
      </c>
      <c r="AK200" s="81">
        <v>1454666.4046860719</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2385</v>
      </c>
      <c r="B201" s="80">
        <v>193</v>
      </c>
      <c r="C201" s="80">
        <v>16</v>
      </c>
      <c r="D201" s="80">
        <v>13</v>
      </c>
      <c r="E201" s="80">
        <v>2021</v>
      </c>
      <c r="F201" s="80" t="s">
        <v>75</v>
      </c>
      <c r="G201" s="182" t="s">
        <v>2383</v>
      </c>
      <c r="H201" s="80" t="s">
        <v>2384</v>
      </c>
      <c r="I201" s="173"/>
      <c r="J201" s="83"/>
      <c r="K201" s="81"/>
      <c r="L201" s="81"/>
      <c r="M201" s="81"/>
      <c r="N201" s="81"/>
      <c r="O201" s="81"/>
      <c r="P201" s="81"/>
      <c r="Q201" s="81"/>
      <c r="R201" s="81"/>
      <c r="S201" s="81"/>
      <c r="T201" s="81"/>
      <c r="U201" s="81"/>
      <c r="V201" s="81"/>
      <c r="W201" s="81"/>
      <c r="X201" s="81"/>
      <c r="Y201" s="81"/>
      <c r="Z201" s="81"/>
      <c r="AA201" s="81"/>
      <c r="AB201" s="81"/>
      <c r="AC201" s="82"/>
      <c r="AD201" s="81">
        <v>1646146.8029695505</v>
      </c>
      <c r="AE201" s="81">
        <v>745453.99539124756</v>
      </c>
      <c r="AF201" s="81">
        <v>21042.863683532985</v>
      </c>
      <c r="AG201" s="81">
        <v>28735219.21836054</v>
      </c>
      <c r="AH201" s="81">
        <v>20808699.567883927</v>
      </c>
      <c r="AI201" s="81">
        <v>0</v>
      </c>
      <c r="AJ201" s="81">
        <v>0</v>
      </c>
      <c r="AK201" s="81">
        <v>1742003.0550973527</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2369</v>
      </c>
      <c r="B202" s="80">
        <v>194</v>
      </c>
      <c r="C202" s="80">
        <v>16</v>
      </c>
      <c r="D202" s="80">
        <v>14</v>
      </c>
      <c r="E202" s="80">
        <v>2021</v>
      </c>
      <c r="F202" s="80" t="s">
        <v>75</v>
      </c>
      <c r="G202" s="182" t="s">
        <v>2367</v>
      </c>
      <c r="H202" s="80" t="s">
        <v>2368</v>
      </c>
      <c r="I202" s="173"/>
      <c r="J202" s="83"/>
      <c r="K202" s="81"/>
      <c r="L202" s="81"/>
      <c r="M202" s="81"/>
      <c r="N202" s="81"/>
      <c r="O202" s="81"/>
      <c r="P202" s="81"/>
      <c r="Q202" s="81"/>
      <c r="R202" s="81"/>
      <c r="S202" s="81"/>
      <c r="T202" s="81"/>
      <c r="U202" s="81"/>
      <c r="V202" s="81"/>
      <c r="W202" s="81"/>
      <c r="X202" s="81"/>
      <c r="Y202" s="81"/>
      <c r="Z202" s="81"/>
      <c r="AA202" s="81"/>
      <c r="AB202" s="81"/>
      <c r="AC202" s="82"/>
      <c r="AD202" s="81">
        <v>0</v>
      </c>
      <c r="AE202" s="81">
        <v>110057.18435894404</v>
      </c>
      <c r="AF202" s="81">
        <v>84171.454734131941</v>
      </c>
      <c r="AG202" s="81">
        <v>1593601.5918994336</v>
      </c>
      <c r="AH202" s="81">
        <v>1080586.9240302518</v>
      </c>
      <c r="AI202" s="81">
        <v>0</v>
      </c>
      <c r="AJ202" s="81">
        <v>0</v>
      </c>
      <c r="AK202" s="81">
        <v>73639.041060177435</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2297</v>
      </c>
      <c r="B203" s="80">
        <v>195</v>
      </c>
      <c r="C203" s="80">
        <v>16</v>
      </c>
      <c r="D203" s="80">
        <v>15</v>
      </c>
      <c r="E203" s="80">
        <v>2021</v>
      </c>
      <c r="F203" s="80" t="s">
        <v>75</v>
      </c>
      <c r="G203" s="182" t="s">
        <v>2295</v>
      </c>
      <c r="H203" s="80" t="s">
        <v>2296</v>
      </c>
      <c r="I203" s="173"/>
      <c r="J203" s="83"/>
      <c r="K203" s="81"/>
      <c r="L203" s="81"/>
      <c r="M203" s="81"/>
      <c r="N203" s="81"/>
      <c r="O203" s="81"/>
      <c r="P203" s="81"/>
      <c r="Q203" s="81"/>
      <c r="R203" s="81"/>
      <c r="S203" s="81"/>
      <c r="T203" s="81"/>
      <c r="U203" s="81"/>
      <c r="V203" s="81"/>
      <c r="W203" s="81"/>
      <c r="X203" s="81"/>
      <c r="Y203" s="81"/>
      <c r="Z203" s="81"/>
      <c r="AA203" s="81"/>
      <c r="AB203" s="81"/>
      <c r="AC203" s="82"/>
      <c r="AD203" s="81">
        <v>552563.57141187903</v>
      </c>
      <c r="AE203" s="81">
        <v>861380.89624933538</v>
      </c>
      <c r="AF203" s="81">
        <v>168342.90946826388</v>
      </c>
      <c r="AG203" s="81">
        <v>48286758.116604976</v>
      </c>
      <c r="AH203" s="81">
        <v>28335801.634587802</v>
      </c>
      <c r="AI203" s="81">
        <v>0</v>
      </c>
      <c r="AJ203" s="81">
        <v>0</v>
      </c>
      <c r="AK203" s="81">
        <v>2348573.4806572101</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2313</v>
      </c>
      <c r="B204" s="80">
        <v>196</v>
      </c>
      <c r="C204" s="80">
        <v>16</v>
      </c>
      <c r="D204" s="80">
        <v>16</v>
      </c>
      <c r="E204" s="80">
        <v>2021</v>
      </c>
      <c r="F204" s="80" t="s">
        <v>75</v>
      </c>
      <c r="G204" s="182" t="s">
        <v>2311</v>
      </c>
      <c r="H204" s="80" t="s">
        <v>2312</v>
      </c>
      <c r="I204" s="173"/>
      <c r="J204" s="83"/>
      <c r="K204" s="81"/>
      <c r="L204" s="81"/>
      <c r="M204" s="81"/>
      <c r="N204" s="81"/>
      <c r="O204" s="81"/>
      <c r="P204" s="81"/>
      <c r="Q204" s="81"/>
      <c r="R204" s="81"/>
      <c r="S204" s="81"/>
      <c r="T204" s="81"/>
      <c r="U204" s="81"/>
      <c r="V204" s="81"/>
      <c r="W204" s="81"/>
      <c r="X204" s="81"/>
      <c r="Y204" s="81"/>
      <c r="Z204" s="81"/>
      <c r="AA204" s="81"/>
      <c r="AB204" s="81"/>
      <c r="AC204" s="82"/>
      <c r="AD204" s="81">
        <v>0</v>
      </c>
      <c r="AE204" s="81">
        <v>371259.5685708379</v>
      </c>
      <c r="AF204" s="81">
        <v>789107.38813248696</v>
      </c>
      <c r="AG204" s="81">
        <v>10399352.68073504</v>
      </c>
      <c r="AH204" s="81">
        <v>9877008.5624545962</v>
      </c>
      <c r="AI204" s="81">
        <v>0</v>
      </c>
      <c r="AJ204" s="81">
        <v>0</v>
      </c>
      <c r="AK204" s="81">
        <v>820793.09046219161</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2076</v>
      </c>
      <c r="B205" s="80">
        <v>197</v>
      </c>
      <c r="C205" s="80">
        <v>16</v>
      </c>
      <c r="D205" s="80">
        <v>17</v>
      </c>
      <c r="E205" s="80">
        <v>2021</v>
      </c>
      <c r="F205" s="80" t="s">
        <v>75</v>
      </c>
      <c r="G205" s="182" t="s">
        <v>2058</v>
      </c>
      <c r="H205" s="80" t="s">
        <v>2059</v>
      </c>
      <c r="I205" s="173"/>
      <c r="J205" s="83"/>
      <c r="K205" s="81"/>
      <c r="L205" s="81"/>
      <c r="M205" s="81"/>
      <c r="N205" s="81"/>
      <c r="O205" s="81"/>
      <c r="P205" s="81"/>
      <c r="Q205" s="81"/>
      <c r="R205" s="81"/>
      <c r="S205" s="81"/>
      <c r="T205" s="81"/>
      <c r="U205" s="81"/>
      <c r="V205" s="81"/>
      <c r="W205" s="81"/>
      <c r="X205" s="81"/>
      <c r="Y205" s="81"/>
      <c r="Z205" s="81"/>
      <c r="AA205" s="81"/>
      <c r="AB205" s="81"/>
      <c r="AC205" s="82"/>
      <c r="AD205" s="81">
        <v>10546390.31231421</v>
      </c>
      <c r="AE205" s="81">
        <v>4989259.0242721299</v>
      </c>
      <c r="AF205" s="81">
        <v>94692.886575898418</v>
      </c>
      <c r="AG205" s="81">
        <v>198727787.44832858</v>
      </c>
      <c r="AH205" s="81">
        <v>171513569.06859618</v>
      </c>
      <c r="AI205" s="81">
        <v>0</v>
      </c>
      <c r="AJ205" s="81">
        <v>0</v>
      </c>
      <c r="AK205" s="81">
        <v>13167999.433215367</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2277</v>
      </c>
      <c r="B206" s="80">
        <v>198</v>
      </c>
      <c r="C206" s="80">
        <v>16</v>
      </c>
      <c r="D206" s="80">
        <v>18</v>
      </c>
      <c r="E206" s="80">
        <v>2021</v>
      </c>
      <c r="F206" s="80" t="s">
        <v>75</v>
      </c>
      <c r="G206" s="182" t="s">
        <v>2275</v>
      </c>
      <c r="H206" s="80" t="s">
        <v>2276</v>
      </c>
      <c r="I206" s="173"/>
      <c r="J206" s="83"/>
      <c r="K206" s="81"/>
      <c r="L206" s="81"/>
      <c r="M206" s="81"/>
      <c r="N206" s="81"/>
      <c r="O206" s="81"/>
      <c r="P206" s="81"/>
      <c r="Q206" s="81"/>
      <c r="R206" s="81"/>
      <c r="S206" s="81"/>
      <c r="T206" s="81"/>
      <c r="U206" s="81"/>
      <c r="V206" s="81"/>
      <c r="W206" s="81"/>
      <c r="X206" s="81"/>
      <c r="Y206" s="81"/>
      <c r="Z206" s="81"/>
      <c r="AA206" s="81"/>
      <c r="AB206" s="81"/>
      <c r="AC206" s="82"/>
      <c r="AD206" s="81">
        <v>1763391.5975436703</v>
      </c>
      <c r="AE206" s="81">
        <v>812955.73513140006</v>
      </c>
      <c r="AF206" s="81">
        <v>1020578.8886513498</v>
      </c>
      <c r="AG206" s="81">
        <v>20496361.976445682</v>
      </c>
      <c r="AH206" s="81">
        <v>20730986.12471737</v>
      </c>
      <c r="AI206" s="81">
        <v>0</v>
      </c>
      <c r="AJ206" s="81">
        <v>0</v>
      </c>
      <c r="AK206" s="81">
        <v>1507828.2792482323</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2317</v>
      </c>
      <c r="B207" s="80">
        <v>199</v>
      </c>
      <c r="C207" s="80">
        <v>16</v>
      </c>
      <c r="D207" s="80">
        <v>19</v>
      </c>
      <c r="E207" s="80">
        <v>2021</v>
      </c>
      <c r="F207" s="80" t="s">
        <v>75</v>
      </c>
      <c r="G207" s="182" t="s">
        <v>2315</v>
      </c>
      <c r="H207" s="80" t="s">
        <v>2316</v>
      </c>
      <c r="I207" s="173"/>
      <c r="J207" s="83"/>
      <c r="K207" s="81"/>
      <c r="L207" s="81"/>
      <c r="M207" s="81"/>
      <c r="N207" s="81"/>
      <c r="O207" s="81"/>
      <c r="P207" s="81"/>
      <c r="Q207" s="81"/>
      <c r="R207" s="81"/>
      <c r="S207" s="81"/>
      <c r="T207" s="81"/>
      <c r="U207" s="81"/>
      <c r="V207" s="81"/>
      <c r="W207" s="81"/>
      <c r="X207" s="81"/>
      <c r="Y207" s="81"/>
      <c r="Z207" s="81"/>
      <c r="AA207" s="81"/>
      <c r="AB207" s="81"/>
      <c r="AC207" s="82"/>
      <c r="AD207" s="81">
        <v>886490.19557598117</v>
      </c>
      <c r="AE207" s="81">
        <v>319899.54920333071</v>
      </c>
      <c r="AF207" s="81">
        <v>1704471.9583661719</v>
      </c>
      <c r="AG207" s="81">
        <v>8289247.8060855921</v>
      </c>
      <c r="AH207" s="81">
        <v>8615090.2710357085</v>
      </c>
      <c r="AI207" s="81">
        <v>0</v>
      </c>
      <c r="AJ207" s="81">
        <v>0</v>
      </c>
      <c r="AK207" s="81">
        <v>603288.82836466224</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2329</v>
      </c>
      <c r="B208" s="80">
        <v>200</v>
      </c>
      <c r="C208" s="80">
        <v>16</v>
      </c>
      <c r="D208" s="80">
        <v>20</v>
      </c>
      <c r="E208" s="80">
        <v>2021</v>
      </c>
      <c r="F208" s="80" t="s">
        <v>75</v>
      </c>
      <c r="G208" s="182" t="s">
        <v>2327</v>
      </c>
      <c r="H208" s="80" t="s">
        <v>2328</v>
      </c>
      <c r="I208" s="173"/>
      <c r="J208" s="83"/>
      <c r="K208" s="81"/>
      <c r="L208" s="81"/>
      <c r="M208" s="81"/>
      <c r="N208" s="81"/>
      <c r="O208" s="81"/>
      <c r="P208" s="81"/>
      <c r="Q208" s="81"/>
      <c r="R208" s="81"/>
      <c r="S208" s="81"/>
      <c r="T208" s="81"/>
      <c r="U208" s="81"/>
      <c r="V208" s="81"/>
      <c r="W208" s="81"/>
      <c r="X208" s="81"/>
      <c r="Y208" s="81"/>
      <c r="Z208" s="81"/>
      <c r="AA208" s="81"/>
      <c r="AB208" s="81"/>
      <c r="AC208" s="82"/>
      <c r="AD208" s="81">
        <v>2760713.3036570558</v>
      </c>
      <c r="AE208" s="81">
        <v>305225.25795547152</v>
      </c>
      <c r="AF208" s="81">
        <v>1525607.6170561411</v>
      </c>
      <c r="AG208" s="81">
        <v>14682550.635247352</v>
      </c>
      <c r="AH208" s="81">
        <v>14747051.000892309</v>
      </c>
      <c r="AI208" s="81">
        <v>0</v>
      </c>
      <c r="AJ208" s="81">
        <v>0</v>
      </c>
      <c r="AK208" s="81">
        <v>995636.58902218507</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2357</v>
      </c>
      <c r="B209" s="80">
        <v>201</v>
      </c>
      <c r="C209" s="80">
        <v>16</v>
      </c>
      <c r="D209" s="80">
        <v>21</v>
      </c>
      <c r="E209" s="80">
        <v>2021</v>
      </c>
      <c r="F209" s="80" t="s">
        <v>75</v>
      </c>
      <c r="G209" s="182" t="s">
        <v>2355</v>
      </c>
      <c r="H209" s="80" t="s">
        <v>2356</v>
      </c>
      <c r="I209" s="173"/>
      <c r="J209" s="83"/>
      <c r="K209" s="81"/>
      <c r="L209" s="81"/>
      <c r="M209" s="81"/>
      <c r="N209" s="81"/>
      <c r="O209" s="81"/>
      <c r="P209" s="81"/>
      <c r="Q209" s="81"/>
      <c r="R209" s="81"/>
      <c r="S209" s="81"/>
      <c r="T209" s="81"/>
      <c r="U209" s="81"/>
      <c r="V209" s="81"/>
      <c r="W209" s="81"/>
      <c r="X209" s="81"/>
      <c r="Y209" s="81"/>
      <c r="Z209" s="81"/>
      <c r="AA209" s="81"/>
      <c r="AB209" s="81"/>
      <c r="AC209" s="82"/>
      <c r="AD209" s="81">
        <v>0</v>
      </c>
      <c r="AE209" s="81">
        <v>24946.29512136065</v>
      </c>
      <c r="AF209" s="81">
        <v>21042.863683532985</v>
      </c>
      <c r="AG209" s="81">
        <v>3886372.261667789</v>
      </c>
      <c r="AH209" s="81">
        <v>2072358.4844415793</v>
      </c>
      <c r="AI209" s="81">
        <v>0</v>
      </c>
      <c r="AJ209" s="81">
        <v>0</v>
      </c>
      <c r="AK209" s="81">
        <v>120762.77678317869</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2325</v>
      </c>
      <c r="B210" s="80">
        <v>202</v>
      </c>
      <c r="C210" s="80">
        <v>16</v>
      </c>
      <c r="D210" s="80">
        <v>22</v>
      </c>
      <c r="E210" s="80">
        <v>2021</v>
      </c>
      <c r="F210" s="80" t="s">
        <v>75</v>
      </c>
      <c r="G210" s="182" t="s">
        <v>2323</v>
      </c>
      <c r="H210" s="80" t="s">
        <v>2324</v>
      </c>
      <c r="I210" s="173"/>
      <c r="J210" s="83"/>
      <c r="K210" s="81"/>
      <c r="L210" s="81"/>
      <c r="M210" s="81"/>
      <c r="N210" s="81"/>
      <c r="O210" s="81"/>
      <c r="P210" s="81"/>
      <c r="Q210" s="81"/>
      <c r="R210" s="81"/>
      <c r="S210" s="81"/>
      <c r="T210" s="81"/>
      <c r="U210" s="81"/>
      <c r="V210" s="81"/>
      <c r="W210" s="81"/>
      <c r="X210" s="81"/>
      <c r="Y210" s="81"/>
      <c r="Z210" s="81"/>
      <c r="AA210" s="81"/>
      <c r="AB210" s="81"/>
      <c r="AC210" s="82"/>
      <c r="AD210" s="81">
        <v>1593707.3096130323</v>
      </c>
      <c r="AE210" s="81">
        <v>77773.743613653787</v>
      </c>
      <c r="AF210" s="81">
        <v>789107.38813248696</v>
      </c>
      <c r="AG210" s="81">
        <v>12799203.299366204</v>
      </c>
      <c r="AH210" s="81">
        <v>9199791.4148602951</v>
      </c>
      <c r="AI210" s="81">
        <v>0</v>
      </c>
      <c r="AJ210" s="81">
        <v>0</v>
      </c>
      <c r="AK210" s="81">
        <v>563778.39813451353</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2345</v>
      </c>
      <c r="B211" s="80">
        <v>203</v>
      </c>
      <c r="C211" s="80">
        <v>16</v>
      </c>
      <c r="D211" s="80">
        <v>23</v>
      </c>
      <c r="E211" s="80">
        <v>2021</v>
      </c>
      <c r="F211" s="80" t="s">
        <v>75</v>
      </c>
      <c r="G211" s="182" t="s">
        <v>2343</v>
      </c>
      <c r="H211" s="80" t="s">
        <v>2344</v>
      </c>
      <c r="I211" s="173"/>
      <c r="J211" s="83"/>
      <c r="K211" s="81"/>
      <c r="L211" s="81"/>
      <c r="M211" s="81"/>
      <c r="N211" s="81"/>
      <c r="O211" s="81"/>
      <c r="P211" s="81"/>
      <c r="Q211" s="81"/>
      <c r="R211" s="81"/>
      <c r="S211" s="81"/>
      <c r="T211" s="81"/>
      <c r="U211" s="81"/>
      <c r="V211" s="81"/>
      <c r="W211" s="81"/>
      <c r="X211" s="81"/>
      <c r="Y211" s="81"/>
      <c r="Z211" s="81"/>
      <c r="AA211" s="81"/>
      <c r="AB211" s="81"/>
      <c r="AC211" s="82"/>
      <c r="AD211" s="81">
        <v>1262321.0931061921</v>
      </c>
      <c r="AE211" s="81">
        <v>49892.5902427213</v>
      </c>
      <c r="AF211" s="81">
        <v>115735.75025943141</v>
      </c>
      <c r="AG211" s="81">
        <v>1587302.771378092</v>
      </c>
      <c r="AH211" s="81">
        <v>1976141.8405210772</v>
      </c>
      <c r="AI211" s="81">
        <v>0</v>
      </c>
      <c r="AJ211" s="81">
        <v>0</v>
      </c>
      <c r="AK211" s="81">
        <v>143340.16548612079</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2381</v>
      </c>
      <c r="B212" s="80">
        <v>204</v>
      </c>
      <c r="C212" s="80">
        <v>16</v>
      </c>
      <c r="D212" s="80">
        <v>24</v>
      </c>
      <c r="E212" s="80">
        <v>2021</v>
      </c>
      <c r="F212" s="80" t="s">
        <v>75</v>
      </c>
      <c r="G212" s="182" t="s">
        <v>2379</v>
      </c>
      <c r="H212" s="80" t="s">
        <v>2380</v>
      </c>
      <c r="I212" s="173"/>
      <c r="J212" s="83"/>
      <c r="K212" s="81"/>
      <c r="L212" s="81"/>
      <c r="M212" s="81"/>
      <c r="N212" s="81"/>
      <c r="O212" s="81"/>
      <c r="P212" s="81"/>
      <c r="Q212" s="81"/>
      <c r="R212" s="81"/>
      <c r="S212" s="81"/>
      <c r="T212" s="81"/>
      <c r="U212" s="81"/>
      <c r="V212" s="81"/>
      <c r="W212" s="81"/>
      <c r="X212" s="81"/>
      <c r="Y212" s="81"/>
      <c r="Z212" s="81"/>
      <c r="AA212" s="81"/>
      <c r="AB212" s="81"/>
      <c r="AC212" s="82"/>
      <c r="AD212" s="81">
        <v>1291124.8328672051</v>
      </c>
      <c r="AE212" s="81">
        <v>1185682.7328270238</v>
      </c>
      <c r="AF212" s="81">
        <v>0</v>
      </c>
      <c r="AG212" s="81">
        <v>81569725.751374185</v>
      </c>
      <c r="AH212" s="81">
        <v>46735384.464308396</v>
      </c>
      <c r="AI212" s="81">
        <v>0</v>
      </c>
      <c r="AJ212" s="81">
        <v>0</v>
      </c>
      <c r="AK212" s="81">
        <v>3808752.9686312098</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2361</v>
      </c>
      <c r="B213" s="80">
        <v>205</v>
      </c>
      <c r="C213" s="80">
        <v>16</v>
      </c>
      <c r="D213" s="80">
        <v>25</v>
      </c>
      <c r="E213" s="80">
        <v>2021</v>
      </c>
      <c r="F213" s="80" t="s">
        <v>75</v>
      </c>
      <c r="G213" s="182" t="s">
        <v>2359</v>
      </c>
      <c r="H213" s="80" t="s">
        <v>2360</v>
      </c>
      <c r="I213" s="173"/>
      <c r="J213" s="83"/>
      <c r="K213" s="81"/>
      <c r="L213" s="81"/>
      <c r="M213" s="81"/>
      <c r="N213" s="81"/>
      <c r="O213" s="81"/>
      <c r="P213" s="81"/>
      <c r="Q213" s="81"/>
      <c r="R213" s="81"/>
      <c r="S213" s="81"/>
      <c r="T213" s="81"/>
      <c r="U213" s="81"/>
      <c r="V213" s="81"/>
      <c r="W213" s="81"/>
      <c r="X213" s="81"/>
      <c r="Y213" s="81"/>
      <c r="Z213" s="81"/>
      <c r="AA213" s="81"/>
      <c r="AB213" s="81"/>
      <c r="AC213" s="82"/>
      <c r="AD213" s="81">
        <v>0</v>
      </c>
      <c r="AE213" s="81">
        <v>13206.862123073284</v>
      </c>
      <c r="AF213" s="81">
        <v>0</v>
      </c>
      <c r="AG213" s="81">
        <v>2355758.8749817717</v>
      </c>
      <c r="AH213" s="81">
        <v>1517262.4618232988</v>
      </c>
      <c r="AI213" s="81">
        <v>0</v>
      </c>
      <c r="AJ213" s="81">
        <v>0</v>
      </c>
      <c r="AK213" s="81">
        <v>93984.943670386885</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2373</v>
      </c>
      <c r="B214" s="80">
        <v>206</v>
      </c>
      <c r="C214" s="80">
        <v>16</v>
      </c>
      <c r="D214" s="80">
        <v>26</v>
      </c>
      <c r="E214" s="80">
        <v>2021</v>
      </c>
      <c r="F214" s="80" t="s">
        <v>75</v>
      </c>
      <c r="G214" s="182" t="s">
        <v>2371</v>
      </c>
      <c r="H214" s="80" t="s">
        <v>2372</v>
      </c>
      <c r="I214" s="173"/>
      <c r="J214" s="83"/>
      <c r="K214" s="81"/>
      <c r="L214" s="81"/>
      <c r="M214" s="81"/>
      <c r="N214" s="81"/>
      <c r="O214" s="81"/>
      <c r="P214" s="81"/>
      <c r="Q214" s="81"/>
      <c r="R214" s="81"/>
      <c r="S214" s="81"/>
      <c r="T214" s="81"/>
      <c r="U214" s="81"/>
      <c r="V214" s="81"/>
      <c r="W214" s="81"/>
      <c r="X214" s="81"/>
      <c r="Y214" s="81"/>
      <c r="Z214" s="81"/>
      <c r="AA214" s="81"/>
      <c r="AB214" s="81"/>
      <c r="AC214" s="82"/>
      <c r="AD214" s="81">
        <v>0</v>
      </c>
      <c r="AE214" s="81">
        <v>0</v>
      </c>
      <c r="AF214" s="81">
        <v>0</v>
      </c>
      <c r="AG214" s="81">
        <v>566893.84692074719</v>
      </c>
      <c r="AH214" s="81">
        <v>803038.91272111179</v>
      </c>
      <c r="AI214" s="81">
        <v>0</v>
      </c>
      <c r="AJ214" s="81">
        <v>0</v>
      </c>
      <c r="AK214" s="81">
        <v>44760.985742460798</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2401</v>
      </c>
      <c r="B215" s="80">
        <v>207</v>
      </c>
      <c r="C215" s="80">
        <v>16</v>
      </c>
      <c r="D215" s="80">
        <v>27</v>
      </c>
      <c r="E215" s="80">
        <v>2021</v>
      </c>
      <c r="F215" s="80" t="s">
        <v>75</v>
      </c>
      <c r="G215" s="182" t="s">
        <v>2399</v>
      </c>
      <c r="H215" s="80" t="s">
        <v>2400</v>
      </c>
      <c r="I215" s="173"/>
      <c r="J215" s="83"/>
      <c r="K215" s="81"/>
      <c r="L215" s="81"/>
      <c r="M215" s="81"/>
      <c r="N215" s="81"/>
      <c r="O215" s="81"/>
      <c r="P215" s="81"/>
      <c r="Q215" s="81"/>
      <c r="R215" s="81"/>
      <c r="S215" s="81"/>
      <c r="T215" s="81"/>
      <c r="U215" s="81"/>
      <c r="V215" s="81"/>
      <c r="W215" s="81"/>
      <c r="X215" s="81"/>
      <c r="Y215" s="81"/>
      <c r="Z215" s="81"/>
      <c r="AA215" s="81"/>
      <c r="AB215" s="81"/>
      <c r="AC215" s="82"/>
      <c r="AD215" s="81">
        <v>16171637.403150832</v>
      </c>
      <c r="AE215" s="81">
        <v>2739690.1759753139</v>
      </c>
      <c r="AF215" s="81">
        <v>747021.66076542099</v>
      </c>
      <c r="AG215" s="81">
        <v>147241228.50688207</v>
      </c>
      <c r="AH215" s="81">
        <v>102418916.81322347</v>
      </c>
      <c r="AI215" s="81">
        <v>0</v>
      </c>
      <c r="AJ215" s="81">
        <v>0</v>
      </c>
      <c r="AK215" s="81">
        <v>8655540.7620465234</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2377</v>
      </c>
      <c r="B216" s="80">
        <v>208</v>
      </c>
      <c r="C216" s="80">
        <v>16</v>
      </c>
      <c r="D216" s="80">
        <v>28</v>
      </c>
      <c r="E216" s="80">
        <v>2021</v>
      </c>
      <c r="F216" s="80" t="s">
        <v>75</v>
      </c>
      <c r="G216" s="182" t="s">
        <v>2375</v>
      </c>
      <c r="H216" s="80" t="s">
        <v>2376</v>
      </c>
      <c r="I216" s="173"/>
      <c r="J216" s="83"/>
      <c r="K216" s="81"/>
      <c r="L216" s="81"/>
      <c r="M216" s="81"/>
      <c r="N216" s="81"/>
      <c r="O216" s="81"/>
      <c r="P216" s="81"/>
      <c r="Q216" s="81"/>
      <c r="R216" s="81"/>
      <c r="S216" s="81"/>
      <c r="T216" s="81"/>
      <c r="U216" s="81"/>
      <c r="V216" s="81"/>
      <c r="W216" s="81"/>
      <c r="X216" s="81"/>
      <c r="Y216" s="81"/>
      <c r="Z216" s="81"/>
      <c r="AA216" s="81"/>
      <c r="AB216" s="81"/>
      <c r="AC216" s="82"/>
      <c r="AD216" s="81">
        <v>15460559.865713043</v>
      </c>
      <c r="AE216" s="81">
        <v>1451287.4044132754</v>
      </c>
      <c r="AF216" s="81">
        <v>662850.20603128895</v>
      </c>
      <c r="AG216" s="81">
        <v>36533159.023781486</v>
      </c>
      <c r="AH216" s="81">
        <v>34538074.52730938</v>
      </c>
      <c r="AI216" s="81">
        <v>0</v>
      </c>
      <c r="AJ216" s="81">
        <v>0</v>
      </c>
      <c r="AK216" s="81">
        <v>2917077.3787528044</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2289</v>
      </c>
      <c r="B217" s="80">
        <v>209</v>
      </c>
      <c r="C217" s="80">
        <v>16</v>
      </c>
      <c r="D217" s="80">
        <v>29</v>
      </c>
      <c r="E217" s="80">
        <v>2021</v>
      </c>
      <c r="F217" s="80" t="s">
        <v>75</v>
      </c>
      <c r="G217" s="182" t="s">
        <v>2287</v>
      </c>
      <c r="H217" s="80" t="s">
        <v>2288</v>
      </c>
      <c r="I217" s="173"/>
      <c r="J217" s="83"/>
      <c r="K217" s="81"/>
      <c r="L217" s="81"/>
      <c r="M217" s="81"/>
      <c r="N217" s="81"/>
      <c r="O217" s="81"/>
      <c r="P217" s="81"/>
      <c r="Q217" s="81"/>
      <c r="R217" s="81"/>
      <c r="S217" s="81"/>
      <c r="T217" s="81"/>
      <c r="U217" s="81"/>
      <c r="V217" s="81"/>
      <c r="W217" s="81"/>
      <c r="X217" s="81"/>
      <c r="Y217" s="81"/>
      <c r="Z217" s="81"/>
      <c r="AA217" s="81"/>
      <c r="AB217" s="81"/>
      <c r="AC217" s="82"/>
      <c r="AD217" s="81">
        <v>4966559.2348405011</v>
      </c>
      <c r="AE217" s="81">
        <v>327236.69482726033</v>
      </c>
      <c r="AF217" s="81">
        <v>915364.57023368485</v>
      </c>
      <c r="AG217" s="81">
        <v>13769221.659652816</v>
      </c>
      <c r="AH217" s="81">
        <v>16541861.474024745</v>
      </c>
      <c r="AI217" s="81">
        <v>0</v>
      </c>
      <c r="AJ217" s="81">
        <v>0</v>
      </c>
      <c r="AK217" s="81">
        <v>1229942.6287591134</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2405</v>
      </c>
      <c r="B218" s="80">
        <v>210</v>
      </c>
      <c r="C218" s="80">
        <v>16</v>
      </c>
      <c r="D218" s="80">
        <v>30</v>
      </c>
      <c r="E218" s="80">
        <v>2021</v>
      </c>
      <c r="F218" s="80" t="s">
        <v>75</v>
      </c>
      <c r="G218" s="182" t="s">
        <v>2403</v>
      </c>
      <c r="H218" s="80" t="s">
        <v>2404</v>
      </c>
      <c r="I218" s="173"/>
      <c r="J218" s="83"/>
      <c r="K218" s="81"/>
      <c r="L218" s="81"/>
      <c r="M218" s="81"/>
      <c r="N218" s="81"/>
      <c r="O218" s="81"/>
      <c r="P218" s="81"/>
      <c r="Q218" s="81"/>
      <c r="R218" s="81"/>
      <c r="S218" s="81"/>
      <c r="T218" s="81"/>
      <c r="U218" s="81"/>
      <c r="V218" s="81"/>
      <c r="W218" s="81"/>
      <c r="X218" s="81"/>
      <c r="Y218" s="81"/>
      <c r="Z218" s="81"/>
      <c r="AA218" s="81"/>
      <c r="AB218" s="81"/>
      <c r="AC218" s="82"/>
      <c r="AD218" s="81">
        <v>40067969.578205824</v>
      </c>
      <c r="AE218" s="81">
        <v>2529847.8111309269</v>
      </c>
      <c r="AF218" s="81">
        <v>2440972.1872898261</v>
      </c>
      <c r="AG218" s="81">
        <v>163599265.40080628</v>
      </c>
      <c r="AH218" s="81">
        <v>115785629.03787166</v>
      </c>
      <c r="AI218" s="81">
        <v>0</v>
      </c>
      <c r="AJ218" s="81">
        <v>0</v>
      </c>
      <c r="AK218" s="81">
        <v>8405614.319660468</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2265</v>
      </c>
      <c r="B219" s="80">
        <v>211</v>
      </c>
      <c r="C219" s="80">
        <v>16</v>
      </c>
      <c r="D219" s="80">
        <v>31</v>
      </c>
      <c r="E219" s="80">
        <v>2021</v>
      </c>
      <c r="F219" s="80" t="s">
        <v>75</v>
      </c>
      <c r="G219" s="182" t="s">
        <v>2263</v>
      </c>
      <c r="H219" s="80" t="s">
        <v>2264</v>
      </c>
      <c r="I219" s="173"/>
      <c r="J219" s="83"/>
      <c r="K219" s="81"/>
      <c r="L219" s="81"/>
      <c r="M219" s="81"/>
      <c r="N219" s="81"/>
      <c r="O219" s="81"/>
      <c r="P219" s="81"/>
      <c r="Q219" s="81"/>
      <c r="R219" s="81"/>
      <c r="S219" s="81"/>
      <c r="T219" s="81"/>
      <c r="U219" s="81"/>
      <c r="V219" s="81"/>
      <c r="W219" s="81"/>
      <c r="X219" s="81"/>
      <c r="Y219" s="81"/>
      <c r="Z219" s="81"/>
      <c r="AA219" s="81"/>
      <c r="AB219" s="81"/>
      <c r="AC219" s="82"/>
      <c r="AD219" s="81">
        <v>36397939.768993564</v>
      </c>
      <c r="AE219" s="81">
        <v>13337463.315179233</v>
      </c>
      <c r="AF219" s="81">
        <v>2230543.5504544959</v>
      </c>
      <c r="AG219" s="81">
        <v>1078339176.7921238</v>
      </c>
      <c r="AH219" s="81">
        <v>578443361.32960498</v>
      </c>
      <c r="AI219" s="81">
        <v>0</v>
      </c>
      <c r="AJ219" s="81">
        <v>0</v>
      </c>
      <c r="AK219" s="81">
        <v>41786414.780848175</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2305</v>
      </c>
      <c r="B220" s="80">
        <v>212</v>
      </c>
      <c r="C220" s="80">
        <v>16</v>
      </c>
      <c r="D220" s="80">
        <v>32</v>
      </c>
      <c r="E220" s="80">
        <v>2021</v>
      </c>
      <c r="F220" s="80" t="s">
        <v>75</v>
      </c>
      <c r="G220" s="182" t="s">
        <v>2303</v>
      </c>
      <c r="H220" s="80" t="s">
        <v>2304</v>
      </c>
      <c r="I220" s="173"/>
      <c r="J220" s="83"/>
      <c r="K220" s="81"/>
      <c r="L220" s="81"/>
      <c r="M220" s="81"/>
      <c r="N220" s="81"/>
      <c r="O220" s="81"/>
      <c r="P220" s="81"/>
      <c r="Q220" s="81"/>
      <c r="R220" s="81"/>
      <c r="S220" s="81"/>
      <c r="T220" s="81"/>
      <c r="U220" s="81"/>
      <c r="V220" s="81"/>
      <c r="W220" s="81"/>
      <c r="X220" s="81"/>
      <c r="Y220" s="81"/>
      <c r="Z220" s="81"/>
      <c r="AA220" s="81"/>
      <c r="AB220" s="81"/>
      <c r="AC220" s="82"/>
      <c r="AD220" s="81">
        <v>29985614.611639407</v>
      </c>
      <c r="AE220" s="81">
        <v>1775589.2409909638</v>
      </c>
      <c r="AF220" s="81">
        <v>2682965.1196504557</v>
      </c>
      <c r="AG220" s="81">
        <v>63643282.547635876</v>
      </c>
      <c r="AH220" s="81">
        <v>70511997.433124736</v>
      </c>
      <c r="AI220" s="81">
        <v>0</v>
      </c>
      <c r="AJ220" s="81">
        <v>0</v>
      </c>
      <c r="AK220" s="81">
        <v>5982614.2146162344</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2397</v>
      </c>
      <c r="B221" s="80">
        <v>213</v>
      </c>
      <c r="C221" s="80">
        <v>16</v>
      </c>
      <c r="D221" s="80">
        <v>33</v>
      </c>
      <c r="E221" s="80">
        <v>2021</v>
      </c>
      <c r="F221" s="80" t="s">
        <v>75</v>
      </c>
      <c r="G221" s="182" t="s">
        <v>2395</v>
      </c>
      <c r="H221" s="80" t="s">
        <v>2396</v>
      </c>
      <c r="I221" s="173"/>
      <c r="J221" s="83"/>
      <c r="K221" s="81"/>
      <c r="L221" s="81"/>
      <c r="M221" s="81"/>
      <c r="N221" s="81"/>
      <c r="O221" s="81"/>
      <c r="P221" s="81"/>
      <c r="Q221" s="81"/>
      <c r="R221" s="81"/>
      <c r="S221" s="81"/>
      <c r="T221" s="81"/>
      <c r="U221" s="81"/>
      <c r="V221" s="81"/>
      <c r="W221" s="81"/>
      <c r="X221" s="81"/>
      <c r="Y221" s="81"/>
      <c r="Z221" s="81"/>
      <c r="AA221" s="81"/>
      <c r="AB221" s="81"/>
      <c r="AC221" s="82"/>
      <c r="AD221" s="81">
        <v>58695135.135717064</v>
      </c>
      <c r="AE221" s="81">
        <v>3166712.0512880171</v>
      </c>
      <c r="AF221" s="81">
        <v>231471.50051886283</v>
      </c>
      <c r="AG221" s="81">
        <v>91433678.687795177</v>
      </c>
      <c r="AH221" s="81">
        <v>56357048.856358588</v>
      </c>
      <c r="AI221" s="81">
        <v>0</v>
      </c>
      <c r="AJ221" s="81">
        <v>0</v>
      </c>
      <c r="AK221" s="81">
        <v>4670631.6559772436</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2417</v>
      </c>
      <c r="B222" s="80">
        <v>214</v>
      </c>
      <c r="C222" s="80">
        <v>16</v>
      </c>
      <c r="D222" s="80">
        <v>34</v>
      </c>
      <c r="E222" s="80">
        <v>2021</v>
      </c>
      <c r="F222" s="80" t="s">
        <v>75</v>
      </c>
      <c r="G222" s="182" t="s">
        <v>2415</v>
      </c>
      <c r="H222" s="80" t="s">
        <v>2416</v>
      </c>
      <c r="I222" s="173"/>
      <c r="J222" s="83"/>
      <c r="K222" s="81"/>
      <c r="L222" s="81"/>
      <c r="M222" s="81"/>
      <c r="N222" s="81"/>
      <c r="O222" s="81"/>
      <c r="P222" s="81"/>
      <c r="Q222" s="81"/>
      <c r="R222" s="81"/>
      <c r="S222" s="81"/>
      <c r="T222" s="81"/>
      <c r="U222" s="81"/>
      <c r="V222" s="81"/>
      <c r="W222" s="81"/>
      <c r="X222" s="81"/>
      <c r="Y222" s="81"/>
      <c r="Z222" s="81"/>
      <c r="AA222" s="81"/>
      <c r="AB222" s="81"/>
      <c r="AC222" s="82"/>
      <c r="AD222" s="81">
        <v>12082888.637724005</v>
      </c>
      <c r="AE222" s="81">
        <v>1514386.8567790701</v>
      </c>
      <c r="AF222" s="81">
        <v>1273093.2528537456</v>
      </c>
      <c r="AG222" s="81">
        <v>104012423.26891442</v>
      </c>
      <c r="AH222" s="81">
        <v>60131701.810162894</v>
      </c>
      <c r="AI222" s="81">
        <v>0</v>
      </c>
      <c r="AJ222" s="81">
        <v>0</v>
      </c>
      <c r="AK222" s="81">
        <v>5327213.6227918733</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2349</v>
      </c>
      <c r="B223" s="80">
        <v>215</v>
      </c>
      <c r="C223" s="80">
        <v>16</v>
      </c>
      <c r="D223" s="80">
        <v>35</v>
      </c>
      <c r="E223" s="80">
        <v>2021</v>
      </c>
      <c r="F223" s="80" t="s">
        <v>75</v>
      </c>
      <c r="G223" s="182" t="s">
        <v>2347</v>
      </c>
      <c r="H223" s="80" t="s">
        <v>2348</v>
      </c>
      <c r="I223" s="173"/>
      <c r="J223" s="83"/>
      <c r="K223" s="81"/>
      <c r="L223" s="81"/>
      <c r="M223" s="81"/>
      <c r="N223" s="81"/>
      <c r="O223" s="81"/>
      <c r="P223" s="81"/>
      <c r="Q223" s="81"/>
      <c r="R223" s="81"/>
      <c r="S223" s="81"/>
      <c r="T223" s="81"/>
      <c r="U223" s="81"/>
      <c r="V223" s="81"/>
      <c r="W223" s="81"/>
      <c r="X223" s="81"/>
      <c r="Y223" s="81"/>
      <c r="Z223" s="81"/>
      <c r="AA223" s="81"/>
      <c r="AB223" s="81"/>
      <c r="AC223" s="82"/>
      <c r="AD223" s="81">
        <v>0</v>
      </c>
      <c r="AE223" s="81">
        <v>35218.298994862089</v>
      </c>
      <c r="AF223" s="81">
        <v>810150.25181602</v>
      </c>
      <c r="AG223" s="81">
        <v>2601412.8753140951</v>
      </c>
      <c r="AH223" s="81">
        <v>3415690.8591778171</v>
      </c>
      <c r="AI223" s="81">
        <v>0</v>
      </c>
      <c r="AJ223" s="81">
        <v>0</v>
      </c>
      <c r="AK223" s="81">
        <v>225905.15091722881</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2341</v>
      </c>
      <c r="B224" s="80">
        <v>216</v>
      </c>
      <c r="C224" s="80">
        <v>16</v>
      </c>
      <c r="D224" s="80">
        <v>36</v>
      </c>
      <c r="E224" s="80">
        <v>2021</v>
      </c>
      <c r="F224" s="80" t="s">
        <v>75</v>
      </c>
      <c r="G224" s="182" t="s">
        <v>2339</v>
      </c>
      <c r="H224" s="80" t="s">
        <v>2340</v>
      </c>
      <c r="I224" s="173"/>
      <c r="J224" s="83"/>
      <c r="K224" s="81"/>
      <c r="L224" s="81"/>
      <c r="M224" s="81"/>
      <c r="N224" s="81"/>
      <c r="O224" s="81"/>
      <c r="P224" s="81"/>
      <c r="Q224" s="81"/>
      <c r="R224" s="81"/>
      <c r="S224" s="81"/>
      <c r="T224" s="81"/>
      <c r="U224" s="81"/>
      <c r="V224" s="81"/>
      <c r="W224" s="81"/>
      <c r="X224" s="81"/>
      <c r="Y224" s="81"/>
      <c r="Z224" s="81"/>
      <c r="AA224" s="81"/>
      <c r="AB224" s="81"/>
      <c r="AC224" s="82"/>
      <c r="AD224" s="81">
        <v>3408816.1277479199</v>
      </c>
      <c r="AE224" s="81">
        <v>143808.0542290202</v>
      </c>
      <c r="AF224" s="81">
        <v>557635.88761362399</v>
      </c>
      <c r="AG224" s="81">
        <v>2299069.490289697</v>
      </c>
      <c r="AH224" s="81">
        <v>2479428.9010283179</v>
      </c>
      <c r="AI224" s="81">
        <v>0</v>
      </c>
      <c r="AJ224" s="81">
        <v>0</v>
      </c>
      <c r="AK224" s="81">
        <v>161454.58200359758</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2309</v>
      </c>
      <c r="B225" s="80">
        <v>217</v>
      </c>
      <c r="C225" s="80">
        <v>16</v>
      </c>
      <c r="D225" s="80">
        <v>37</v>
      </c>
      <c r="E225" s="80">
        <v>2021</v>
      </c>
      <c r="F225" s="80" t="s">
        <v>75</v>
      </c>
      <c r="G225" s="182" t="s">
        <v>2307</v>
      </c>
      <c r="H225" s="80" t="s">
        <v>2308</v>
      </c>
      <c r="I225" s="173"/>
      <c r="J225" s="83"/>
      <c r="K225" s="81"/>
      <c r="L225" s="81"/>
      <c r="M225" s="81"/>
      <c r="N225" s="81"/>
      <c r="O225" s="81"/>
      <c r="P225" s="81"/>
      <c r="Q225" s="81"/>
      <c r="R225" s="81"/>
      <c r="S225" s="81"/>
      <c r="T225" s="81"/>
      <c r="U225" s="81"/>
      <c r="V225" s="81"/>
      <c r="W225" s="81"/>
      <c r="X225" s="81"/>
      <c r="Y225" s="81"/>
      <c r="Z225" s="81"/>
      <c r="AA225" s="81"/>
      <c r="AB225" s="81"/>
      <c r="AC225" s="82"/>
      <c r="AD225" s="81">
        <v>19517466.364573114</v>
      </c>
      <c r="AE225" s="81">
        <v>3059589.7251786445</v>
      </c>
      <c r="AF225" s="81">
        <v>6796844.9697811538</v>
      </c>
      <c r="AG225" s="81">
        <v>129119521.86698218</v>
      </c>
      <c r="AH225" s="81">
        <v>106471117.77833691</v>
      </c>
      <c r="AI225" s="81">
        <v>0</v>
      </c>
      <c r="AJ225" s="81">
        <v>0</v>
      </c>
      <c r="AK225" s="81">
        <v>7280682.8011475969</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2389</v>
      </c>
      <c r="B226" s="80">
        <v>218</v>
      </c>
      <c r="C226" s="80">
        <v>16</v>
      </c>
      <c r="D226" s="80">
        <v>38</v>
      </c>
      <c r="E226" s="80">
        <v>2021</v>
      </c>
      <c r="F226" s="80" t="s">
        <v>75</v>
      </c>
      <c r="G226" s="182" t="s">
        <v>2387</v>
      </c>
      <c r="H226" s="80" t="s">
        <v>2388</v>
      </c>
      <c r="I226" s="173"/>
      <c r="J226" s="83"/>
      <c r="K226" s="81"/>
      <c r="L226" s="81"/>
      <c r="M226" s="81"/>
      <c r="N226" s="81"/>
      <c r="O226" s="81"/>
      <c r="P226" s="81"/>
      <c r="Q226" s="81"/>
      <c r="R226" s="81"/>
      <c r="S226" s="81"/>
      <c r="T226" s="81"/>
      <c r="U226" s="81"/>
      <c r="V226" s="81"/>
      <c r="W226" s="81"/>
      <c r="X226" s="81"/>
      <c r="Y226" s="81"/>
      <c r="Z226" s="81"/>
      <c r="AA226" s="81"/>
      <c r="AB226" s="81"/>
      <c r="AC226" s="82"/>
      <c r="AD226" s="81">
        <v>9165616.4856988285</v>
      </c>
      <c r="AE226" s="81">
        <v>820292.88075532962</v>
      </c>
      <c r="AF226" s="81">
        <v>704935.93339835491</v>
      </c>
      <c r="AG226" s="81">
        <v>33484529.891452134</v>
      </c>
      <c r="AH226" s="81">
        <v>23987549.457411278</v>
      </c>
      <c r="AI226" s="81">
        <v>0</v>
      </c>
      <c r="AJ226" s="81">
        <v>0</v>
      </c>
      <c r="AK226" s="81">
        <v>1720475.7774968729</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2273</v>
      </c>
      <c r="B227" s="80">
        <v>219</v>
      </c>
      <c r="C227" s="80">
        <v>16</v>
      </c>
      <c r="D227" s="80">
        <v>39</v>
      </c>
      <c r="E227" s="80">
        <v>2021</v>
      </c>
      <c r="F227" s="80" t="s">
        <v>75</v>
      </c>
      <c r="G227" s="182" t="s">
        <v>2271</v>
      </c>
      <c r="H227" s="80" t="s">
        <v>2272</v>
      </c>
      <c r="I227" s="173"/>
      <c r="J227" s="83"/>
      <c r="K227" s="81"/>
      <c r="L227" s="81"/>
      <c r="M227" s="81"/>
      <c r="N227" s="81"/>
      <c r="O227" s="81"/>
      <c r="P227" s="81"/>
      <c r="Q227" s="81"/>
      <c r="R227" s="81"/>
      <c r="S227" s="81"/>
      <c r="T227" s="81"/>
      <c r="U227" s="81"/>
      <c r="V227" s="81"/>
      <c r="W227" s="81"/>
      <c r="X227" s="81"/>
      <c r="Y227" s="81"/>
      <c r="Z227" s="81"/>
      <c r="AA227" s="81"/>
      <c r="AB227" s="81"/>
      <c r="AC227" s="82"/>
      <c r="AD227" s="81">
        <v>7860556.7696528193</v>
      </c>
      <c r="AE227" s="81">
        <v>911273.48649205675</v>
      </c>
      <c r="AF227" s="81">
        <v>2756615.1425428214</v>
      </c>
      <c r="AG227" s="81">
        <v>46945109.345559202</v>
      </c>
      <c r="AH227" s="81">
        <v>47394098.411148757</v>
      </c>
      <c r="AI227" s="81">
        <v>0</v>
      </c>
      <c r="AJ227" s="81">
        <v>0</v>
      </c>
      <c r="AK227" s="81">
        <v>4219608.9374696324</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2353</v>
      </c>
      <c r="B228" s="80">
        <v>220</v>
      </c>
      <c r="C228" s="80">
        <v>16</v>
      </c>
      <c r="D228" s="80">
        <v>40</v>
      </c>
      <c r="E228" s="80">
        <v>2021</v>
      </c>
      <c r="F228" s="80" t="s">
        <v>75</v>
      </c>
      <c r="G228" s="182" t="s">
        <v>2351</v>
      </c>
      <c r="H228" s="80" t="s">
        <v>2352</v>
      </c>
      <c r="I228" s="173"/>
      <c r="J228" s="83"/>
      <c r="K228" s="81"/>
      <c r="L228" s="81"/>
      <c r="M228" s="81"/>
      <c r="N228" s="81"/>
      <c r="O228" s="81"/>
      <c r="P228" s="81"/>
      <c r="Q228" s="81"/>
      <c r="R228" s="81"/>
      <c r="S228" s="81"/>
      <c r="T228" s="81"/>
      <c r="U228" s="81"/>
      <c r="V228" s="81"/>
      <c r="W228" s="81"/>
      <c r="X228" s="81"/>
      <c r="Y228" s="81"/>
      <c r="Z228" s="81"/>
      <c r="AA228" s="81"/>
      <c r="AB228" s="81"/>
      <c r="AC228" s="82"/>
      <c r="AD228" s="81">
        <v>858807.22389905422</v>
      </c>
      <c r="AE228" s="81">
        <v>83643.460112797489</v>
      </c>
      <c r="AF228" s="81">
        <v>241992.93236062932</v>
      </c>
      <c r="AG228" s="81">
        <v>5001263.4939452587</v>
      </c>
      <c r="AH228" s="81">
        <v>3497104.9424951649</v>
      </c>
      <c r="AI228" s="81">
        <v>0</v>
      </c>
      <c r="AJ228" s="81">
        <v>0</v>
      </c>
      <c r="AK228" s="81">
        <v>222229.76205861033</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2293</v>
      </c>
      <c r="B229" s="80">
        <v>221</v>
      </c>
      <c r="C229" s="80">
        <v>16</v>
      </c>
      <c r="D229" s="80">
        <v>41</v>
      </c>
      <c r="E229" s="80">
        <v>2021</v>
      </c>
      <c r="F229" s="80" t="s">
        <v>75</v>
      </c>
      <c r="G229" s="182" t="s">
        <v>2291</v>
      </c>
      <c r="H229" s="80" t="s">
        <v>2292</v>
      </c>
      <c r="I229" s="173"/>
      <c r="J229" s="83"/>
      <c r="K229" s="81"/>
      <c r="L229" s="81"/>
      <c r="M229" s="81"/>
      <c r="N229" s="81"/>
      <c r="O229" s="81"/>
      <c r="P229" s="81"/>
      <c r="Q229" s="81"/>
      <c r="R229" s="81"/>
      <c r="S229" s="81"/>
      <c r="T229" s="81"/>
      <c r="U229" s="81"/>
      <c r="V229" s="81"/>
      <c r="W229" s="81"/>
      <c r="X229" s="81"/>
      <c r="Y229" s="81"/>
      <c r="Z229" s="81"/>
      <c r="AA229" s="81"/>
      <c r="AB229" s="81"/>
      <c r="AC229" s="82"/>
      <c r="AD229" s="81">
        <v>1988043.3335093758</v>
      </c>
      <c r="AE229" s="81">
        <v>650071.10228016286</v>
      </c>
      <c r="AF229" s="81">
        <v>10521.431841766493</v>
      </c>
      <c r="AG229" s="81">
        <v>37018168.203924797</v>
      </c>
      <c r="AH229" s="81">
        <v>32169664.830804728</v>
      </c>
      <c r="AI229" s="81">
        <v>0</v>
      </c>
      <c r="AJ229" s="81">
        <v>0</v>
      </c>
      <c r="AK229" s="81">
        <v>2634597.4921904122</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2413</v>
      </c>
      <c r="B230" s="80">
        <v>222</v>
      </c>
      <c r="C230" s="80">
        <v>16</v>
      </c>
      <c r="D230" s="80">
        <v>42</v>
      </c>
      <c r="E230" s="80">
        <v>2021</v>
      </c>
      <c r="F230" s="80" t="s">
        <v>75</v>
      </c>
      <c r="G230" s="182" t="s">
        <v>2411</v>
      </c>
      <c r="H230" s="80" t="s">
        <v>2412</v>
      </c>
      <c r="I230" s="173"/>
      <c r="J230" s="83"/>
      <c r="K230" s="81"/>
      <c r="L230" s="81"/>
      <c r="M230" s="81"/>
      <c r="N230" s="81"/>
      <c r="O230" s="81"/>
      <c r="P230" s="81"/>
      <c r="Q230" s="81"/>
      <c r="R230" s="81"/>
      <c r="S230" s="81"/>
      <c r="T230" s="81"/>
      <c r="U230" s="81"/>
      <c r="V230" s="81"/>
      <c r="W230" s="81"/>
      <c r="X230" s="81"/>
      <c r="Y230" s="81"/>
      <c r="Z230" s="81"/>
      <c r="AA230" s="81"/>
      <c r="AB230" s="81"/>
      <c r="AC230" s="82"/>
      <c r="AD230" s="81">
        <v>15251760.7716478</v>
      </c>
      <c r="AE230" s="81">
        <v>1060951.2572202208</v>
      </c>
      <c r="AF230" s="81">
        <v>662850.20603128895</v>
      </c>
      <c r="AG230" s="81">
        <v>48236367.552434243</v>
      </c>
      <c r="AH230" s="81">
        <v>63621405.472356468</v>
      </c>
      <c r="AI230" s="81">
        <v>0</v>
      </c>
      <c r="AJ230" s="81">
        <v>0</v>
      </c>
      <c r="AK230" s="81">
        <v>5485911.6631515073</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2058</v>
      </c>
      <c r="H6" s="87" t="s">
        <v>2059</v>
      </c>
      <c r="I6" s="87" t="s">
        <v>2424</v>
      </c>
      <c r="J6" s="87" t="s">
        <v>2425</v>
      </c>
      <c r="K6" s="87">
        <v>10</v>
      </c>
      <c r="L6" s="87">
        <v>50</v>
      </c>
      <c r="M6" s="18"/>
      <c r="N6" s="87">
        <v>1</v>
      </c>
      <c r="O6" s="87" t="s">
        <v>1663</v>
      </c>
      <c r="P6" s="87" t="s">
        <v>1664</v>
      </c>
      <c r="Q6" s="87" t="s">
        <v>1247</v>
      </c>
      <c r="R6" s="18"/>
      <c r="S6" s="87">
        <v>1</v>
      </c>
      <c r="T6" s="87" t="s">
        <v>2058</v>
      </c>
      <c r="U6" s="87" t="s">
        <v>2059</v>
      </c>
      <c r="V6" s="87" t="s">
        <v>1247</v>
      </c>
      <c r="W6" s="18"/>
      <c r="X6" s="87">
        <v>1</v>
      </c>
      <c r="Y6" s="769" t="s">
        <v>1663</v>
      </c>
      <c r="Z6" s="87" t="s">
        <v>1664</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1655</v>
      </c>
      <c r="P7" s="87" t="s">
        <v>1656</v>
      </c>
      <c r="Q7" s="87" t="s">
        <v>1247</v>
      </c>
      <c r="R7" s="18"/>
      <c r="S7" s="87">
        <v>2</v>
      </c>
      <c r="T7" s="86" t="s">
        <v>570</v>
      </c>
      <c r="U7" s="87" t="s">
        <v>1592</v>
      </c>
      <c r="V7" s="87" t="s">
        <v>1592</v>
      </c>
      <c r="W7" s="18"/>
      <c r="X7" s="87">
        <v>2</v>
      </c>
      <c r="Y7" s="769" t="s">
        <v>1655</v>
      </c>
      <c r="Z7" s="87" t="s">
        <v>1656</v>
      </c>
      <c r="AA7" s="87" t="s">
        <v>1247</v>
      </c>
      <c r="AB7" s="18"/>
      <c r="AC7" s="87">
        <v>2</v>
      </c>
      <c r="AD7" s="87" t="s">
        <v>2363</v>
      </c>
      <c r="AE7" s="87" t="s">
        <v>2364</v>
      </c>
      <c r="AF7" s="87" t="s">
        <v>1247</v>
      </c>
    </row>
    <row r="8" spans="1:32" ht="12">
      <c r="A8" s="18"/>
      <c r="B8" s="18"/>
      <c r="C8" s="18"/>
      <c r="D8" s="18"/>
      <c r="F8" s="18"/>
      <c r="G8" s="18"/>
      <c r="H8" s="18"/>
      <c r="I8" s="18"/>
      <c r="J8" s="18"/>
      <c r="K8" s="18"/>
      <c r="L8" s="18"/>
      <c r="M8" s="18"/>
      <c r="N8" s="87">
        <v>3</v>
      </c>
      <c r="O8" s="87" t="s">
        <v>1701</v>
      </c>
      <c r="P8" s="87" t="s">
        <v>1702</v>
      </c>
      <c r="Q8" s="87" t="s">
        <v>1247</v>
      </c>
      <c r="R8" s="18"/>
      <c r="S8" s="18"/>
      <c r="T8" s="18"/>
      <c r="U8" s="18"/>
      <c r="V8" s="18"/>
      <c r="W8" s="18"/>
      <c r="X8" s="87">
        <v>3</v>
      </c>
      <c r="Y8" s="769" t="s">
        <v>1701</v>
      </c>
      <c r="Z8" s="87" t="s">
        <v>1702</v>
      </c>
      <c r="AA8" s="87" t="s">
        <v>1247</v>
      </c>
      <c r="AB8" s="18"/>
      <c r="AC8" s="87">
        <v>3</v>
      </c>
      <c r="AD8" s="87" t="s">
        <v>2319</v>
      </c>
      <c r="AE8" s="87" t="s">
        <v>2320</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1722</v>
      </c>
      <c r="P9" s="87" t="s">
        <v>1723</v>
      </c>
      <c r="Q9" s="87" t="s">
        <v>1247</v>
      </c>
      <c r="R9" s="18"/>
      <c r="S9" s="18"/>
      <c r="T9" s="18"/>
      <c r="U9" s="18"/>
      <c r="V9" s="18"/>
      <c r="W9" s="18"/>
      <c r="X9" s="87">
        <v>4</v>
      </c>
      <c r="Y9" s="769" t="s">
        <v>1722</v>
      </c>
      <c r="Z9" s="87" t="s">
        <v>1723</v>
      </c>
      <c r="AA9" s="87" t="s">
        <v>1247</v>
      </c>
      <c r="AB9" s="18"/>
      <c r="AC9" s="87">
        <v>4</v>
      </c>
      <c r="AD9" s="87" t="s">
        <v>2391</v>
      </c>
      <c r="AE9" s="87" t="s">
        <v>2392</v>
      </c>
      <c r="AF9" s="87" t="s">
        <v>1247</v>
      </c>
    </row>
    <row r="10" spans="1:32" ht="12">
      <c r="A10" s="18"/>
      <c r="B10" s="18"/>
      <c r="C10" s="18"/>
      <c r="D10" s="18"/>
      <c r="F10" s="85" t="s">
        <v>1247</v>
      </c>
      <c r="G10" s="86" t="s">
        <v>2058</v>
      </c>
      <c r="H10" s="87" t="s">
        <v>2059</v>
      </c>
      <c r="I10" s="87" t="s">
        <v>2424</v>
      </c>
      <c r="J10" s="87" t="s">
        <v>2425</v>
      </c>
      <c r="K10" s="85">
        <v>10</v>
      </c>
      <c r="L10" s="85">
        <v>50</v>
      </c>
      <c r="M10" s="18"/>
      <c r="N10" s="87">
        <v>5</v>
      </c>
      <c r="O10" s="87" t="s">
        <v>1743</v>
      </c>
      <c r="P10" s="87" t="s">
        <v>1744</v>
      </c>
      <c r="Q10" s="87" t="s">
        <v>1247</v>
      </c>
      <c r="R10" s="18"/>
      <c r="S10" s="18"/>
      <c r="T10" s="18"/>
      <c r="U10" s="18"/>
      <c r="V10" s="18"/>
      <c r="W10" s="18"/>
      <c r="X10" s="87">
        <v>5</v>
      </c>
      <c r="Y10" s="769" t="s">
        <v>1743</v>
      </c>
      <c r="Z10" s="87" t="s">
        <v>1744</v>
      </c>
      <c r="AA10" s="87" t="s">
        <v>1247</v>
      </c>
      <c r="AB10" s="18"/>
      <c r="AC10" s="87">
        <v>5</v>
      </c>
      <c r="AD10" s="87" t="s">
        <v>2331</v>
      </c>
      <c r="AE10" s="87" t="s">
        <v>2332</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1764</v>
      </c>
      <c r="P11" s="87" t="s">
        <v>1765</v>
      </c>
      <c r="Q11" s="87" t="s">
        <v>1247</v>
      </c>
      <c r="R11" s="18"/>
      <c r="S11" s="18"/>
      <c r="T11" s="18"/>
      <c r="U11" s="18"/>
      <c r="V11" s="18"/>
      <c r="W11" s="18"/>
      <c r="X11" s="87">
        <v>6</v>
      </c>
      <c r="Y11" s="769" t="s">
        <v>1764</v>
      </c>
      <c r="Z11" s="87" t="s">
        <v>1765</v>
      </c>
      <c r="AA11" s="87" t="s">
        <v>1247</v>
      </c>
      <c r="AB11" s="18"/>
      <c r="AC11" s="87">
        <v>6</v>
      </c>
      <c r="AD11" s="87" t="s">
        <v>2407</v>
      </c>
      <c r="AE11" s="87" t="s">
        <v>2408</v>
      </c>
      <c r="AF11" s="87" t="s">
        <v>1247</v>
      </c>
    </row>
    <row r="12" spans="1:32" ht="12">
      <c r="A12" s="18"/>
      <c r="B12" s="18"/>
      <c r="C12" s="18"/>
      <c r="D12" s="18"/>
      <c r="F12" s="85" t="s">
        <v>1636</v>
      </c>
      <c r="G12" s="86" t="s">
        <v>2058</v>
      </c>
      <c r="H12" s="87"/>
      <c r="I12" s="87" t="s">
        <v>2058</v>
      </c>
      <c r="J12" s="87"/>
      <c r="K12" s="85" t="s">
        <v>1244</v>
      </c>
      <c r="L12" s="85"/>
      <c r="M12" s="18"/>
      <c r="N12" s="87">
        <v>7</v>
      </c>
      <c r="O12" s="87" t="s">
        <v>1785</v>
      </c>
      <c r="P12" s="87" t="s">
        <v>1786</v>
      </c>
      <c r="Q12" s="87" t="s">
        <v>1247</v>
      </c>
      <c r="R12" s="18"/>
      <c r="S12" s="18"/>
      <c r="T12" s="18"/>
      <c r="U12" s="18"/>
      <c r="V12" s="18"/>
      <c r="W12" s="18"/>
      <c r="X12" s="87">
        <v>7</v>
      </c>
      <c r="Y12" s="769" t="s">
        <v>1785</v>
      </c>
      <c r="Z12" s="87" t="s">
        <v>1786</v>
      </c>
      <c r="AA12" s="87" t="s">
        <v>1247</v>
      </c>
      <c r="AB12" s="18"/>
      <c r="AC12" s="87">
        <v>7</v>
      </c>
      <c r="AD12" s="87" t="s">
        <v>2335</v>
      </c>
      <c r="AE12" s="87" t="s">
        <v>2336</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1806</v>
      </c>
      <c r="P13" s="87" t="s">
        <v>1807</v>
      </c>
      <c r="Q13" s="87" t="s">
        <v>1247</v>
      </c>
      <c r="R13" s="18"/>
      <c r="S13" s="18"/>
      <c r="T13" s="18"/>
      <c r="U13" s="18"/>
      <c r="V13" s="18"/>
      <c r="W13" s="18"/>
      <c r="X13" s="87">
        <v>8</v>
      </c>
      <c r="Y13" s="769" t="s">
        <v>1806</v>
      </c>
      <c r="Z13" s="87" t="s">
        <v>1807</v>
      </c>
      <c r="AA13" s="87" t="s">
        <v>1247</v>
      </c>
      <c r="AB13" s="18"/>
      <c r="AC13" s="87">
        <v>8</v>
      </c>
      <c r="AD13" s="87" t="s">
        <v>2267</v>
      </c>
      <c r="AE13" s="87" t="s">
        <v>2268</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1827</v>
      </c>
      <c r="P14" s="87" t="s">
        <v>1828</v>
      </c>
      <c r="Q14" s="87" t="s">
        <v>1247</v>
      </c>
      <c r="R14" s="18"/>
      <c r="S14" s="18"/>
      <c r="T14" s="18"/>
      <c r="U14" s="18"/>
      <c r="V14" s="18"/>
      <c r="W14" s="18"/>
      <c r="X14" s="87">
        <v>9</v>
      </c>
      <c r="Y14" s="769" t="s">
        <v>1827</v>
      </c>
      <c r="Z14" s="87" t="s">
        <v>1828</v>
      </c>
      <c r="AA14" s="87" t="s">
        <v>1247</v>
      </c>
      <c r="AB14" s="18"/>
      <c r="AC14" s="87">
        <v>9</v>
      </c>
      <c r="AD14" s="87" t="s">
        <v>2283</v>
      </c>
      <c r="AE14" s="87" t="s">
        <v>2284</v>
      </c>
      <c r="AF14" s="87" t="s">
        <v>1247</v>
      </c>
    </row>
    <row r="15" spans="1:32" ht="12">
      <c r="A15" s="18"/>
      <c r="B15" s="18"/>
      <c r="C15" s="18"/>
      <c r="D15" s="18"/>
      <c r="E15" s="18"/>
      <c r="F15" s="18"/>
      <c r="G15" s="18"/>
      <c r="H15" s="18"/>
      <c r="I15" s="18"/>
      <c r="J15" s="18"/>
      <c r="K15" s="18"/>
      <c r="L15" s="18"/>
      <c r="M15" s="18"/>
      <c r="N15" s="87">
        <v>10</v>
      </c>
      <c r="O15" s="87" t="s">
        <v>1848</v>
      </c>
      <c r="P15" s="87" t="s">
        <v>1849</v>
      </c>
      <c r="Q15" s="87" t="s">
        <v>1247</v>
      </c>
      <c r="R15" s="18"/>
      <c r="S15" s="18"/>
      <c r="T15" s="18"/>
      <c r="U15" s="18"/>
      <c r="V15" s="18"/>
      <c r="W15" s="18"/>
      <c r="X15" s="87">
        <v>10</v>
      </c>
      <c r="Y15" s="769" t="s">
        <v>1848</v>
      </c>
      <c r="Z15" s="87" t="s">
        <v>1849</v>
      </c>
      <c r="AA15" s="87" t="s">
        <v>1247</v>
      </c>
      <c r="AB15" s="18"/>
      <c r="AC15" s="87">
        <v>10</v>
      </c>
      <c r="AD15" s="87" t="s">
        <v>2299</v>
      </c>
      <c r="AE15" s="87" t="s">
        <v>2300</v>
      </c>
      <c r="AF15" s="87" t="s">
        <v>1247</v>
      </c>
    </row>
    <row r="16" spans="1:32" ht="12">
      <c r="A16" s="18"/>
      <c r="B16" s="18"/>
      <c r="C16" s="18"/>
      <c r="D16" s="18"/>
      <c r="E16" s="18"/>
      <c r="F16" s="18"/>
      <c r="G16" s="18"/>
      <c r="H16" s="18"/>
      <c r="I16" s="18"/>
      <c r="J16" s="18"/>
      <c r="K16" s="18"/>
      <c r="L16" s="18"/>
      <c r="M16" s="18"/>
      <c r="N16" s="87">
        <v>11</v>
      </c>
      <c r="O16" s="87" t="s">
        <v>1869</v>
      </c>
      <c r="P16" s="87" t="s">
        <v>1870</v>
      </c>
      <c r="Q16" s="87" t="s">
        <v>1247</v>
      </c>
      <c r="R16" s="18"/>
      <c r="S16" s="18"/>
      <c r="T16" s="18"/>
      <c r="U16" s="18"/>
      <c r="V16" s="18"/>
      <c r="W16" s="18"/>
      <c r="X16" s="87">
        <v>11</v>
      </c>
      <c r="Y16" s="769" t="s">
        <v>1869</v>
      </c>
      <c r="Z16" s="87" t="s">
        <v>1870</v>
      </c>
      <c r="AA16" s="87" t="s">
        <v>1247</v>
      </c>
      <c r="AB16" s="18"/>
      <c r="AC16" s="87">
        <v>11</v>
      </c>
      <c r="AD16" s="87" t="s">
        <v>2419</v>
      </c>
      <c r="AE16" s="87" t="s">
        <v>2420</v>
      </c>
      <c r="AF16" s="87" t="s">
        <v>1247</v>
      </c>
    </row>
    <row r="17" spans="1:32" ht="12">
      <c r="A17" s="18"/>
      <c r="B17" s="18"/>
      <c r="C17" s="18"/>
      <c r="D17" s="18"/>
      <c r="E17" s="18"/>
      <c r="F17" s="18"/>
      <c r="G17" s="18"/>
      <c r="H17" s="18"/>
      <c r="I17" s="18"/>
      <c r="J17" s="18"/>
      <c r="K17" s="18"/>
      <c r="L17" s="18"/>
      <c r="M17" s="18"/>
      <c r="N17" s="87">
        <v>12</v>
      </c>
      <c r="O17" s="87" t="s">
        <v>1890</v>
      </c>
      <c r="P17" s="87" t="s">
        <v>1891</v>
      </c>
      <c r="Q17" s="87" t="s">
        <v>1247</v>
      </c>
      <c r="R17" s="18"/>
      <c r="S17" s="18"/>
      <c r="T17" s="18"/>
      <c r="U17" s="18"/>
      <c r="V17" s="18"/>
      <c r="W17" s="18"/>
      <c r="X17" s="87">
        <v>12</v>
      </c>
      <c r="Y17" s="769" t="s">
        <v>1890</v>
      </c>
      <c r="Z17" s="87" t="s">
        <v>1891</v>
      </c>
      <c r="AA17" s="87" t="s">
        <v>1247</v>
      </c>
      <c r="AB17" s="18"/>
      <c r="AC17" s="87">
        <v>12</v>
      </c>
      <c r="AD17" s="87" t="s">
        <v>2279</v>
      </c>
      <c r="AE17" s="87" t="s">
        <v>2280</v>
      </c>
      <c r="AF17" s="87" t="s">
        <v>1247</v>
      </c>
    </row>
    <row r="18" spans="1:32" ht="12">
      <c r="A18" s="18"/>
      <c r="B18" s="18"/>
      <c r="C18" s="18"/>
      <c r="D18" s="18"/>
      <c r="E18" s="18"/>
      <c r="F18" s="18"/>
      <c r="G18" s="18"/>
      <c r="H18" s="18"/>
      <c r="I18" s="18"/>
      <c r="J18" s="18"/>
      <c r="K18" s="18"/>
      <c r="L18" s="18"/>
      <c r="M18" s="18"/>
      <c r="N18" s="87">
        <v>13</v>
      </c>
      <c r="O18" s="87" t="s">
        <v>1911</v>
      </c>
      <c r="P18" s="87" t="s">
        <v>1912</v>
      </c>
      <c r="Q18" s="87" t="s">
        <v>1247</v>
      </c>
      <c r="R18" s="18"/>
      <c r="S18" s="18"/>
      <c r="T18" s="18"/>
      <c r="U18" s="18"/>
      <c r="V18" s="18"/>
      <c r="W18" s="18"/>
      <c r="X18" s="87">
        <v>13</v>
      </c>
      <c r="Y18" s="769" t="s">
        <v>1911</v>
      </c>
      <c r="Z18" s="87" t="s">
        <v>1912</v>
      </c>
      <c r="AA18" s="87" t="s">
        <v>1247</v>
      </c>
      <c r="AB18" s="18"/>
      <c r="AC18" s="87">
        <v>13</v>
      </c>
      <c r="AD18" s="87" t="s">
        <v>2383</v>
      </c>
      <c r="AE18" s="87" t="s">
        <v>2384</v>
      </c>
      <c r="AF18" s="87" t="s">
        <v>1247</v>
      </c>
    </row>
    <row r="19" spans="1:32" ht="12">
      <c r="A19" s="18"/>
      <c r="B19" s="18"/>
      <c r="C19" s="18"/>
      <c r="D19" s="18"/>
      <c r="E19" s="18"/>
      <c r="F19" s="18"/>
      <c r="G19" s="18"/>
      <c r="H19" s="18"/>
      <c r="I19" s="18"/>
      <c r="J19" s="18"/>
      <c r="K19" s="18"/>
      <c r="L19" s="18"/>
      <c r="M19" s="18"/>
      <c r="N19" s="87">
        <v>14</v>
      </c>
      <c r="O19" s="87" t="s">
        <v>1932</v>
      </c>
      <c r="P19" s="87" t="s">
        <v>1933</v>
      </c>
      <c r="Q19" s="87" t="s">
        <v>1247</v>
      </c>
      <c r="R19" s="18"/>
      <c r="S19" s="18"/>
      <c r="T19" s="18"/>
      <c r="U19" s="18"/>
      <c r="V19" s="18"/>
      <c r="W19" s="18"/>
      <c r="X19" s="87">
        <v>14</v>
      </c>
      <c r="Y19" s="769" t="s">
        <v>1932</v>
      </c>
      <c r="Z19" s="87" t="s">
        <v>1933</v>
      </c>
      <c r="AA19" s="87" t="s">
        <v>1247</v>
      </c>
      <c r="AB19" s="18"/>
      <c r="AC19" s="87">
        <v>14</v>
      </c>
      <c r="AD19" s="87" t="s">
        <v>2367</v>
      </c>
      <c r="AE19" s="87" t="s">
        <v>2368</v>
      </c>
      <c r="AF19" s="87" t="s">
        <v>1247</v>
      </c>
    </row>
    <row r="20" spans="1:32" ht="12">
      <c r="A20" s="18"/>
      <c r="B20" s="18"/>
      <c r="C20" s="18"/>
      <c r="D20" s="18"/>
      <c r="E20" s="18"/>
      <c r="F20" s="18"/>
      <c r="G20" s="18"/>
      <c r="H20" s="18"/>
      <c r="I20" s="18"/>
      <c r="J20" s="18"/>
      <c r="K20" s="18"/>
      <c r="L20" s="18"/>
      <c r="M20" s="18"/>
      <c r="N20" s="87">
        <v>15</v>
      </c>
      <c r="O20" s="87" t="s">
        <v>1953</v>
      </c>
      <c r="P20" s="87" t="s">
        <v>1954</v>
      </c>
      <c r="Q20" s="87" t="s">
        <v>1247</v>
      </c>
      <c r="R20" s="18"/>
      <c r="S20" s="18"/>
      <c r="T20" s="18"/>
      <c r="U20" s="18"/>
      <c r="V20" s="18"/>
      <c r="W20" s="18"/>
      <c r="X20" s="87">
        <v>15</v>
      </c>
      <c r="Y20" s="769" t="s">
        <v>1953</v>
      </c>
      <c r="Z20" s="87" t="s">
        <v>1954</v>
      </c>
      <c r="AA20" s="87" t="s">
        <v>1247</v>
      </c>
      <c r="AB20" s="18"/>
      <c r="AC20" s="87">
        <v>15</v>
      </c>
      <c r="AD20" s="87" t="s">
        <v>2295</v>
      </c>
      <c r="AE20" s="87" t="s">
        <v>2296</v>
      </c>
      <c r="AF20" s="87" t="s">
        <v>1247</v>
      </c>
    </row>
    <row r="21" spans="1:32" ht="12">
      <c r="A21" s="18"/>
      <c r="B21" s="18"/>
      <c r="C21" s="18"/>
      <c r="D21" s="18"/>
      <c r="E21" s="18"/>
      <c r="F21" s="18"/>
      <c r="G21" s="18"/>
      <c r="H21" s="18"/>
      <c r="I21" s="18"/>
      <c r="J21" s="18"/>
      <c r="K21" s="18"/>
      <c r="L21" s="18"/>
      <c r="M21" s="18"/>
      <c r="N21" s="87">
        <v>16</v>
      </c>
      <c r="O21" s="87" t="s">
        <v>1974</v>
      </c>
      <c r="P21" s="87" t="s">
        <v>1975</v>
      </c>
      <c r="Q21" s="87" t="s">
        <v>1247</v>
      </c>
      <c r="R21" s="18"/>
      <c r="S21" s="18"/>
      <c r="T21" s="18"/>
      <c r="U21" s="18"/>
      <c r="V21" s="18"/>
      <c r="W21" s="18"/>
      <c r="X21" s="87">
        <v>16</v>
      </c>
      <c r="Y21" s="769" t="s">
        <v>1974</v>
      </c>
      <c r="Z21" s="87" t="s">
        <v>1975</v>
      </c>
      <c r="AA21" s="87" t="s">
        <v>1247</v>
      </c>
      <c r="AB21" s="18"/>
      <c r="AC21" s="87">
        <v>16</v>
      </c>
      <c r="AD21" s="87" t="s">
        <v>2311</v>
      </c>
      <c r="AE21" s="87" t="s">
        <v>2312</v>
      </c>
      <c r="AF21" s="87" t="s">
        <v>1247</v>
      </c>
    </row>
    <row r="22" spans="1:32" ht="12">
      <c r="A22" s="18"/>
      <c r="B22" s="18"/>
      <c r="C22" s="18"/>
      <c r="D22" s="18"/>
      <c r="E22" s="18"/>
      <c r="F22" s="18"/>
      <c r="G22" s="18"/>
      <c r="H22" s="18"/>
      <c r="I22" s="18"/>
      <c r="J22" s="18"/>
      <c r="K22" s="18"/>
      <c r="L22" s="18"/>
      <c r="M22" s="18"/>
      <c r="N22" s="87">
        <v>17</v>
      </c>
      <c r="O22" s="87" t="s">
        <v>1995</v>
      </c>
      <c r="P22" s="87" t="s">
        <v>1996</v>
      </c>
      <c r="Q22" s="87" t="s">
        <v>1247</v>
      </c>
      <c r="R22" s="18"/>
      <c r="S22" s="18"/>
      <c r="T22" s="18"/>
      <c r="U22" s="18"/>
      <c r="V22" s="18"/>
      <c r="W22" s="18"/>
      <c r="X22" s="87">
        <v>17</v>
      </c>
      <c r="Y22" s="769" t="s">
        <v>1995</v>
      </c>
      <c r="Z22" s="87" t="s">
        <v>1996</v>
      </c>
      <c r="AA22" s="87" t="s">
        <v>1247</v>
      </c>
      <c r="AB22" s="18"/>
      <c r="AC22" s="87">
        <v>17</v>
      </c>
      <c r="AD22" s="87" t="s">
        <v>2058</v>
      </c>
      <c r="AE22" s="87" t="s">
        <v>2059</v>
      </c>
      <c r="AF22" s="87" t="s">
        <v>1247</v>
      </c>
    </row>
    <row r="23" spans="1:32" ht="12">
      <c r="A23" s="18"/>
      <c r="B23" s="18"/>
      <c r="C23" s="18"/>
      <c r="D23" s="18"/>
      <c r="E23" s="18"/>
      <c r="F23" s="18"/>
      <c r="G23" s="18"/>
      <c r="H23" s="18"/>
      <c r="I23" s="18"/>
      <c r="J23" s="18"/>
      <c r="K23" s="18"/>
      <c r="L23" s="18"/>
      <c r="M23" s="18"/>
      <c r="N23" s="87">
        <v>18</v>
      </c>
      <c r="O23" s="87" t="s">
        <v>2016</v>
      </c>
      <c r="P23" s="87" t="s">
        <v>2017</v>
      </c>
      <c r="Q23" s="87" t="s">
        <v>1247</v>
      </c>
      <c r="R23" s="18"/>
      <c r="S23" s="18"/>
      <c r="T23" s="18"/>
      <c r="U23" s="18"/>
      <c r="V23" s="18"/>
      <c r="W23" s="18"/>
      <c r="X23" s="87">
        <v>18</v>
      </c>
      <c r="Y23" s="769" t="s">
        <v>2016</v>
      </c>
      <c r="Z23" s="87" t="s">
        <v>2017</v>
      </c>
      <c r="AA23" s="87" t="s">
        <v>1247</v>
      </c>
      <c r="AB23" s="18"/>
      <c r="AC23" s="87">
        <v>18</v>
      </c>
      <c r="AD23" s="87" t="s">
        <v>2275</v>
      </c>
      <c r="AE23" s="87" t="s">
        <v>2276</v>
      </c>
      <c r="AF23" s="87" t="s">
        <v>1247</v>
      </c>
    </row>
    <row r="24" spans="1:32" ht="12">
      <c r="A24" s="18"/>
      <c r="B24" s="18"/>
      <c r="C24" s="18"/>
      <c r="D24" s="18"/>
      <c r="E24" s="18"/>
      <c r="F24" s="18"/>
      <c r="G24" s="18"/>
      <c r="H24" s="18"/>
      <c r="I24" s="18"/>
      <c r="J24" s="18"/>
      <c r="K24" s="18"/>
      <c r="L24" s="18"/>
      <c r="M24" s="18"/>
      <c r="N24" s="87">
        <v>19</v>
      </c>
      <c r="O24" s="87" t="s">
        <v>2037</v>
      </c>
      <c r="P24" s="87" t="s">
        <v>2038</v>
      </c>
      <c r="Q24" s="87" t="s">
        <v>1247</v>
      </c>
      <c r="R24" s="18"/>
      <c r="S24" s="18"/>
      <c r="T24" s="18"/>
      <c r="U24" s="18"/>
      <c r="V24" s="18"/>
      <c r="W24" s="18"/>
      <c r="X24" s="87">
        <v>19</v>
      </c>
      <c r="Y24" s="769" t="s">
        <v>2037</v>
      </c>
      <c r="Z24" s="87" t="s">
        <v>2038</v>
      </c>
      <c r="AA24" s="87" t="s">
        <v>1247</v>
      </c>
      <c r="AB24" s="18"/>
      <c r="AC24" s="87">
        <v>19</v>
      </c>
      <c r="AD24" s="87" t="s">
        <v>2315</v>
      </c>
      <c r="AE24" s="87" t="s">
        <v>2316</v>
      </c>
      <c r="AF24" s="87" t="s">
        <v>1247</v>
      </c>
    </row>
    <row r="25" spans="1:32" ht="12">
      <c r="A25" s="18"/>
      <c r="B25" s="18"/>
      <c r="C25" s="18"/>
      <c r="D25" s="18"/>
      <c r="E25" s="18"/>
      <c r="F25" s="18"/>
      <c r="G25" s="18"/>
      <c r="H25" s="18"/>
      <c r="I25" s="18"/>
      <c r="J25" s="18"/>
      <c r="K25" s="18"/>
      <c r="L25" s="18"/>
      <c r="M25" s="18"/>
      <c r="N25" s="87">
        <v>20</v>
      </c>
      <c r="O25" s="87" t="s">
        <v>2058</v>
      </c>
      <c r="P25" s="87" t="s">
        <v>2059</v>
      </c>
      <c r="Q25" s="87" t="s">
        <v>1247</v>
      </c>
      <c r="R25" s="18"/>
      <c r="S25" s="18"/>
      <c r="T25" s="18"/>
      <c r="U25" s="18"/>
      <c r="V25" s="18"/>
      <c r="W25" s="18"/>
      <c r="X25" s="87">
        <v>20</v>
      </c>
      <c r="Y25" s="769" t="s">
        <v>2058</v>
      </c>
      <c r="Z25" s="87" t="s">
        <v>2059</v>
      </c>
      <c r="AA25" s="87" t="s">
        <v>1247</v>
      </c>
      <c r="AB25" s="18"/>
      <c r="AC25" s="87">
        <v>20</v>
      </c>
      <c r="AD25" s="87" t="s">
        <v>2327</v>
      </c>
      <c r="AE25" s="87" t="s">
        <v>2328</v>
      </c>
      <c r="AF25" s="87" t="s">
        <v>1247</v>
      </c>
    </row>
    <row r="26" spans="1:32" ht="12">
      <c r="A26" s="18"/>
      <c r="B26" s="18"/>
      <c r="C26" s="18"/>
      <c r="D26" s="18"/>
      <c r="E26" s="18"/>
      <c r="F26" s="18"/>
      <c r="G26" s="18"/>
      <c r="H26" s="18"/>
      <c r="I26" s="18"/>
      <c r="J26" s="18"/>
      <c r="K26" s="18"/>
      <c r="L26" s="18"/>
      <c r="M26" s="18"/>
      <c r="N26" s="87">
        <v>21</v>
      </c>
      <c r="O26" s="87" t="s">
        <v>2079</v>
      </c>
      <c r="P26" s="87" t="s">
        <v>2080</v>
      </c>
      <c r="Q26" s="87" t="s">
        <v>1247</v>
      </c>
      <c r="R26" s="18"/>
      <c r="S26" s="18"/>
      <c r="T26" s="18"/>
      <c r="U26" s="18"/>
      <c r="V26" s="18"/>
      <c r="W26" s="18"/>
      <c r="X26" s="87">
        <v>21</v>
      </c>
      <c r="Y26" s="769" t="s">
        <v>2079</v>
      </c>
      <c r="Z26" s="87" t="s">
        <v>2080</v>
      </c>
      <c r="AA26" s="87" t="s">
        <v>1247</v>
      </c>
      <c r="AB26" s="18"/>
      <c r="AC26" s="87">
        <v>21</v>
      </c>
      <c r="AD26" s="87" t="s">
        <v>2355</v>
      </c>
      <c r="AE26" s="87" t="s">
        <v>2356</v>
      </c>
      <c r="AF26" s="87" t="s">
        <v>1247</v>
      </c>
    </row>
    <row r="27" spans="1:32" ht="12">
      <c r="A27" s="18"/>
      <c r="B27" s="18"/>
      <c r="C27" s="18"/>
      <c r="D27" s="18"/>
      <c r="E27" s="18"/>
      <c r="F27" s="18"/>
      <c r="G27" s="18"/>
      <c r="H27" s="18"/>
      <c r="I27" s="18"/>
      <c r="J27" s="18"/>
      <c r="K27" s="18"/>
      <c r="L27" s="18"/>
      <c r="M27" s="18"/>
      <c r="N27" s="87">
        <v>22</v>
      </c>
      <c r="O27" s="87" t="s">
        <v>2100</v>
      </c>
      <c r="P27" s="87" t="s">
        <v>2101</v>
      </c>
      <c r="Q27" s="87" t="s">
        <v>1247</v>
      </c>
      <c r="R27" s="18"/>
      <c r="S27" s="18"/>
      <c r="T27" s="18"/>
      <c r="U27" s="18"/>
      <c r="V27" s="18"/>
      <c r="W27" s="18"/>
      <c r="X27" s="87">
        <v>22</v>
      </c>
      <c r="Y27" s="769" t="s">
        <v>2100</v>
      </c>
      <c r="Z27" s="87" t="s">
        <v>2101</v>
      </c>
      <c r="AA27" s="87" t="s">
        <v>1247</v>
      </c>
      <c r="AB27" s="18"/>
      <c r="AC27" s="87">
        <v>22</v>
      </c>
      <c r="AD27" s="87" t="s">
        <v>2323</v>
      </c>
      <c r="AE27" s="87" t="s">
        <v>2324</v>
      </c>
      <c r="AF27" s="87" t="s">
        <v>1247</v>
      </c>
    </row>
    <row r="28" spans="1:32" ht="12">
      <c r="A28" s="18"/>
      <c r="B28" s="18"/>
      <c r="C28" s="18"/>
      <c r="D28" s="18"/>
      <c r="E28" s="18"/>
      <c r="F28" s="18"/>
      <c r="G28" s="18"/>
      <c r="H28" s="18"/>
      <c r="I28" s="18"/>
      <c r="J28" s="18"/>
      <c r="K28" s="18"/>
      <c r="L28" s="18"/>
      <c r="M28" s="18"/>
      <c r="N28" s="87">
        <v>23</v>
      </c>
      <c r="O28" s="87" t="s">
        <v>2121</v>
      </c>
      <c r="P28" s="87" t="s">
        <v>2122</v>
      </c>
      <c r="Q28" s="87" t="s">
        <v>1247</v>
      </c>
      <c r="R28" s="18"/>
      <c r="S28" s="18"/>
      <c r="T28" s="18"/>
      <c r="U28" s="18"/>
      <c r="V28" s="18"/>
      <c r="W28" s="18"/>
      <c r="X28" s="87">
        <v>23</v>
      </c>
      <c r="Y28" s="769" t="s">
        <v>2121</v>
      </c>
      <c r="Z28" s="87" t="s">
        <v>2122</v>
      </c>
      <c r="AA28" s="87" t="s">
        <v>1247</v>
      </c>
      <c r="AB28" s="18"/>
      <c r="AC28" s="87">
        <v>23</v>
      </c>
      <c r="AD28" s="87" t="s">
        <v>2343</v>
      </c>
      <c r="AE28" s="87" t="s">
        <v>2344</v>
      </c>
      <c r="AF28" s="87" t="s">
        <v>1247</v>
      </c>
    </row>
    <row r="29" spans="1:32" ht="12">
      <c r="A29" s="18"/>
      <c r="B29" s="18"/>
      <c r="C29" s="18"/>
      <c r="D29" s="18"/>
      <c r="E29" s="18"/>
      <c r="F29" s="18"/>
      <c r="G29" s="18"/>
      <c r="H29" s="18"/>
      <c r="I29" s="18"/>
      <c r="J29" s="18"/>
      <c r="K29" s="18"/>
      <c r="L29" s="18"/>
      <c r="M29" s="18"/>
      <c r="N29" s="87">
        <v>24</v>
      </c>
      <c r="O29" s="87" t="s">
        <v>2142</v>
      </c>
      <c r="P29" s="87" t="s">
        <v>2143</v>
      </c>
      <c r="Q29" s="87" t="s">
        <v>1247</v>
      </c>
      <c r="R29" s="18"/>
      <c r="S29" s="18"/>
      <c r="T29" s="18"/>
      <c r="U29" s="18"/>
      <c r="V29" s="18"/>
      <c r="W29" s="18"/>
      <c r="X29" s="87">
        <v>24</v>
      </c>
      <c r="Y29" s="769" t="s">
        <v>2142</v>
      </c>
      <c r="Z29" s="87" t="s">
        <v>2143</v>
      </c>
      <c r="AA29" s="87" t="s">
        <v>1247</v>
      </c>
      <c r="AB29" s="18"/>
      <c r="AC29" s="87">
        <v>24</v>
      </c>
      <c r="AD29" s="87" t="s">
        <v>2379</v>
      </c>
      <c r="AE29" s="87" t="s">
        <v>2380</v>
      </c>
      <c r="AF29" s="87" t="s">
        <v>1247</v>
      </c>
    </row>
    <row r="30" spans="1:32" ht="12">
      <c r="A30" s="18"/>
      <c r="B30" s="18"/>
      <c r="C30" s="18"/>
      <c r="D30" s="18"/>
      <c r="E30" s="18"/>
      <c r="F30" s="18"/>
      <c r="G30" s="18"/>
      <c r="H30" s="18"/>
      <c r="I30" s="18"/>
      <c r="J30" s="18"/>
      <c r="K30" s="18"/>
      <c r="L30" s="18"/>
      <c r="M30" s="18"/>
      <c r="N30" s="87">
        <v>25</v>
      </c>
      <c r="O30" s="87" t="s">
        <v>2163</v>
      </c>
      <c r="P30" s="87" t="s">
        <v>2164</v>
      </c>
      <c r="Q30" s="87" t="s">
        <v>1247</v>
      </c>
      <c r="R30" s="18"/>
      <c r="S30" s="18"/>
      <c r="T30" s="18"/>
      <c r="U30" s="18"/>
      <c r="V30" s="18"/>
      <c r="W30" s="18"/>
      <c r="X30" s="87">
        <v>25</v>
      </c>
      <c r="Y30" s="769" t="s">
        <v>2163</v>
      </c>
      <c r="Z30" s="87" t="s">
        <v>2164</v>
      </c>
      <c r="AA30" s="87" t="s">
        <v>1247</v>
      </c>
      <c r="AB30" s="18"/>
      <c r="AC30" s="87">
        <v>25</v>
      </c>
      <c r="AD30" s="87" t="s">
        <v>2359</v>
      </c>
      <c r="AE30" s="87" t="s">
        <v>2360</v>
      </c>
      <c r="AF30" s="87" t="s">
        <v>1247</v>
      </c>
    </row>
    <row r="31" spans="1:32" ht="12">
      <c r="A31" s="18"/>
      <c r="B31" s="18"/>
      <c r="C31" s="18"/>
      <c r="D31" s="18"/>
      <c r="E31" s="18"/>
      <c r="F31" s="18"/>
      <c r="G31" s="18"/>
      <c r="H31" s="18"/>
      <c r="I31" s="18"/>
      <c r="J31" s="18"/>
      <c r="K31" s="18"/>
      <c r="L31" s="18"/>
      <c r="M31" s="18"/>
      <c r="N31" s="87">
        <v>26</v>
      </c>
      <c r="O31" s="87" t="s">
        <v>2184</v>
      </c>
      <c r="P31" s="87" t="s">
        <v>2185</v>
      </c>
      <c r="Q31" s="87" t="s">
        <v>1247</v>
      </c>
      <c r="R31" s="18"/>
      <c r="S31" s="18"/>
      <c r="T31" s="18"/>
      <c r="U31" s="18"/>
      <c r="V31" s="18"/>
      <c r="W31" s="18"/>
      <c r="X31" s="87">
        <v>26</v>
      </c>
      <c r="Y31" s="769" t="s">
        <v>2184</v>
      </c>
      <c r="Z31" s="87" t="s">
        <v>2185</v>
      </c>
      <c r="AA31" s="87" t="s">
        <v>1247</v>
      </c>
      <c r="AB31" s="18"/>
      <c r="AC31" s="87">
        <v>26</v>
      </c>
      <c r="AD31" s="87" t="s">
        <v>2371</v>
      </c>
      <c r="AE31" s="87" t="s">
        <v>2372</v>
      </c>
      <c r="AF31" s="87" t="s">
        <v>1247</v>
      </c>
    </row>
    <row r="32" spans="1:32" ht="12">
      <c r="A32" s="18"/>
      <c r="B32" s="18"/>
      <c r="C32" s="18"/>
      <c r="D32" s="18"/>
      <c r="E32" s="18"/>
      <c r="F32" s="18"/>
      <c r="G32" s="18"/>
      <c r="H32" s="18"/>
      <c r="I32" s="18"/>
      <c r="J32" s="18"/>
      <c r="K32" s="18"/>
      <c r="L32" s="18"/>
      <c r="M32" s="18"/>
      <c r="N32" s="87">
        <v>27</v>
      </c>
      <c r="O32" s="87" t="s">
        <v>1658</v>
      </c>
      <c r="P32" s="87" t="s">
        <v>1659</v>
      </c>
      <c r="Q32" s="87" t="s">
        <v>1247</v>
      </c>
      <c r="R32" s="18"/>
      <c r="S32" s="18"/>
      <c r="T32" s="18"/>
      <c r="U32" s="18"/>
      <c r="V32" s="18"/>
      <c r="W32" s="18"/>
      <c r="X32" s="87">
        <v>27</v>
      </c>
      <c r="Y32" s="769" t="s">
        <v>1658</v>
      </c>
      <c r="Z32" s="87" t="s">
        <v>1659</v>
      </c>
      <c r="AA32" s="87" t="s">
        <v>1247</v>
      </c>
      <c r="AB32" s="18"/>
      <c r="AC32" s="87">
        <v>27</v>
      </c>
      <c r="AD32" s="87" t="s">
        <v>2399</v>
      </c>
      <c r="AE32" s="87" t="s">
        <v>2400</v>
      </c>
      <c r="AF32" s="87" t="s">
        <v>1247</v>
      </c>
    </row>
    <row r="33" spans="1:32" ht="12">
      <c r="A33" s="18"/>
      <c r="B33" s="18"/>
      <c r="C33" s="18"/>
      <c r="D33" s="18"/>
      <c r="E33" s="18"/>
      <c r="F33" s="18"/>
      <c r="G33" s="18"/>
      <c r="H33" s="18"/>
      <c r="I33" s="18"/>
      <c r="J33" s="18"/>
      <c r="K33" s="18"/>
      <c r="L33" s="18"/>
      <c r="M33" s="18"/>
      <c r="N33" s="87">
        <v>28</v>
      </c>
      <c r="O33" s="87" t="s">
        <v>2222</v>
      </c>
      <c r="P33" s="87" t="s">
        <v>2223</v>
      </c>
      <c r="Q33" s="87" t="s">
        <v>1247</v>
      </c>
      <c r="R33" s="18"/>
      <c r="S33" s="18"/>
      <c r="T33" s="18"/>
      <c r="U33" s="18"/>
      <c r="V33" s="18"/>
      <c r="W33" s="18"/>
      <c r="X33" s="87">
        <v>28</v>
      </c>
      <c r="Y33" s="769" t="s">
        <v>2222</v>
      </c>
      <c r="Z33" s="87" t="s">
        <v>2223</v>
      </c>
      <c r="AA33" s="87" t="s">
        <v>1247</v>
      </c>
      <c r="AB33" s="18"/>
      <c r="AC33" s="87">
        <v>28</v>
      </c>
      <c r="AD33" s="87" t="s">
        <v>2375</v>
      </c>
      <c r="AE33" s="87" t="s">
        <v>2376</v>
      </c>
      <c r="AF33" s="87" t="s">
        <v>1247</v>
      </c>
    </row>
    <row r="34" spans="1:32" ht="12">
      <c r="A34" s="18"/>
      <c r="B34" s="18"/>
      <c r="C34" s="18"/>
      <c r="D34" s="18"/>
      <c r="E34" s="18"/>
      <c r="F34" s="18"/>
      <c r="G34" s="18"/>
      <c r="H34" s="18"/>
      <c r="I34" s="18"/>
      <c r="J34" s="18"/>
      <c r="K34" s="18"/>
      <c r="L34" s="18"/>
      <c r="M34" s="18"/>
      <c r="N34" s="87">
        <v>29</v>
      </c>
      <c r="O34" s="87" t="s">
        <v>2243</v>
      </c>
      <c r="P34" s="87" t="s">
        <v>2244</v>
      </c>
      <c r="Q34" s="87" t="s">
        <v>1247</v>
      </c>
      <c r="R34" s="18"/>
      <c r="S34" s="18"/>
      <c r="T34" s="18"/>
      <c r="U34" s="18"/>
      <c r="V34" s="18"/>
      <c r="W34" s="18"/>
      <c r="X34" s="87">
        <v>29</v>
      </c>
      <c r="Y34" s="769" t="s">
        <v>2243</v>
      </c>
      <c r="Z34" s="87" t="s">
        <v>2244</v>
      </c>
      <c r="AA34" s="87" t="s">
        <v>1247</v>
      </c>
      <c r="AB34" s="18"/>
      <c r="AC34" s="87">
        <v>29</v>
      </c>
      <c r="AD34" s="87" t="s">
        <v>2287</v>
      </c>
      <c r="AE34" s="87" t="s">
        <v>2288</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2403</v>
      </c>
      <c r="AE35" s="87" t="s">
        <v>2404</v>
      </c>
      <c r="AF35" s="87" t="s">
        <v>1247</v>
      </c>
    </row>
    <row r="36" spans="1:32" ht="12">
      <c r="A36" s="18"/>
      <c r="B36" s="18"/>
      <c r="C36" s="18"/>
      <c r="D36" s="18"/>
      <c r="E36" s="18"/>
      <c r="F36" s="18"/>
      <c r="G36" s="18"/>
      <c r="H36" s="18"/>
      <c r="I36" s="18"/>
      <c r="J36" s="18"/>
      <c r="K36" s="18"/>
      <c r="L36" s="18"/>
      <c r="M36" s="18"/>
      <c r="N36" s="87">
        <v>31</v>
      </c>
      <c r="O36" s="87" t="s">
        <v>2424</v>
      </c>
      <c r="P36" s="87" t="s">
        <v>2425</v>
      </c>
      <c r="Q36" s="87" t="s">
        <v>1245</v>
      </c>
      <c r="R36" s="18"/>
      <c r="S36" s="18"/>
      <c r="T36" s="18"/>
      <c r="U36" s="18"/>
      <c r="V36" s="18"/>
      <c r="W36" s="18"/>
      <c r="X36" s="87">
        <v>31</v>
      </c>
      <c r="Y36" s="769">
        <v>0</v>
      </c>
      <c r="Z36" s="87">
        <v>0</v>
      </c>
      <c r="AA36" s="87">
        <v>0</v>
      </c>
      <c r="AB36" s="18"/>
      <c r="AC36" s="87">
        <v>31</v>
      </c>
      <c r="AD36" s="87" t="s">
        <v>2263</v>
      </c>
      <c r="AE36" s="87" t="s">
        <v>2264</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2303</v>
      </c>
      <c r="AE37" s="87" t="s">
        <v>2304</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2395</v>
      </c>
      <c r="AE38" s="87" t="s">
        <v>2396</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2415</v>
      </c>
      <c r="AE39" s="87" t="s">
        <v>2416</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2347</v>
      </c>
      <c r="AE40" s="87" t="s">
        <v>2348</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2339</v>
      </c>
      <c r="AE41" s="87" t="s">
        <v>2340</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2307</v>
      </c>
      <c r="AE42" s="87" t="s">
        <v>2308</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2387</v>
      </c>
      <c r="AE43" s="87" t="s">
        <v>2388</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2271</v>
      </c>
      <c r="AE44" s="87" t="s">
        <v>2272</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2351</v>
      </c>
      <c r="AE45" s="87" t="s">
        <v>2352</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2291</v>
      </c>
      <c r="AE46" s="87" t="s">
        <v>2292</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2411</v>
      </c>
      <c r="AE47" s="87" t="s">
        <v>2412</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47</v>
      </c>
      <c r="I4" s="80" t="str">
        <f>HLOOKUP(I3,比較地域マスタ!$E$5:$L$6,2,0)</f>
        <v>沖縄県</v>
      </c>
      <c r="J4" s="80" t="str">
        <f>HLOOKUP(J3,比較地域マスタ!$E$5:$L$6,2,0)</f>
        <v>宜野湾市</v>
      </c>
      <c r="K4" s="80" t="str">
        <f>HLOOKUP(K3,比較地域マスタ!$E$5:$L$6,2,0)</f>
        <v>47205</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2024-03-14T14:03:53Z</dcterms:created>
  <dcterms:modified xsi:type="dcterms:W3CDTF">2024-03-14T14:03:53Z</dcterms:modified>
  <cp:category/>
  <cp:contentStatus/>
</cp:coreProperties>
</file>