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3301E5CA-EE07-4E63-A683-00D17CD2CB94}"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I227" i="160" s="1"/>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<sst xmlns="http://schemas.openxmlformats.org/spreadsheetml/2006/main" count="24489" uniqueCount="2452">
  <si>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</si>
  <si>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</si>
  <si>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</si>
  <si>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</si>
  <si>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</si>
  <si>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</si>
  <si>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</si>
  <si>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</si>
  <si>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</si>
  <si>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</si>
  <si>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</si>
  <si>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</si>
  <si>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</si>
  <si>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</si>
  <si>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</si>
  <si>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</si>
  <si>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</si>
  <si>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</si>
  <si>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</si>
  <si>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</si>
  <si>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</si>
  <si>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</si>
  <si>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</si>
  <si>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</si>
  <si>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</si>
  <si>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</si>
  <si>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</si>
  <si>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</si>
  <si>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</si>
  <si>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</si>
  <si>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</si>
  <si>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</si>
  <si>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</si>
  <si>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</si>
  <si>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</si>
  <si>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</si>
  <si>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</si>
  <si>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</si>
  <si>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</si>
  <si>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</si>
  <si>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</si>
  <si>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</si>
  <si>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</si>
  <si>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</si>
  <si>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</si>
  <si>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</si>
  <si>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</si>
  <si>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</si>
  <si>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</si>
  <si>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</si>
  <si>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</si>
  <si>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</si>
  <si>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</si>
  <si>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</si>
  <si>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</si>
  <si>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</si>
  <si>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</si>
  <si>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</si>
  <si>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</si>
  <si>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</si>
  <si>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</si>
  <si>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</si>
  <si>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</si>
  <si>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</si>
  <si>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</si>
  <si>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</si>
  <si>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</si>
  <si>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</si>
  <si>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</si>
  <si>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</si>
  <si>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</si>
  <si>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</si>
  <si>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</si>
  <si>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</si>
  <si>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</si>
  <si>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</si>
  <si>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</si>
  <si>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</si>
  <si>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</si>
  <si>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</si>
  <si>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</si>
  <si>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</si>
  <si>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</si>
  <si>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</si>
  <si>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</si>
  <si>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</si>
  <si>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</si>
  <si>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</si>
  <si>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</si>
  <si>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</si>
  <si>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</si>
  <si>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</si>
  <si>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</si>
  <si>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</si>
  <si>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</si>
  <si>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</si>
  <si>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</si>
  <si>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</si>
  <si>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</si>
  <si>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</si>
  <si>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</si>
  <si>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</si>
  <si>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</si>
  <si>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</si>
  <si>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</si>
  <si>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</si>
  <si>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</si>
  <si>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</si>
  <si>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</si>
  <si>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</si>
  <si>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</si>
  <si>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</si>
  <si>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</si>
  <si>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</si>
  <si>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</si>
  <si>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</si>
  <si>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</si>
  <si>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</si>
  <si>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</si>
  <si>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</si>
  <si>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</si>
  <si>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</si>
  <si>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</si>
  <si>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</si>
  <si>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</si>
  <si>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</si>
  <si>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</si>
  <si>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</si>
  <si>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</si>
  <si>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</si>
  <si>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</si>
  <si>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</si>
  <si>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</si>
  <si>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</si>
  <si>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</si>
  <si>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</si>
  <si>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</si>
  <si>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</si>
  <si>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</si>
  <si>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</si>
  <si>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</si>
  <si>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</si>
  <si>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</si>
  <si>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</si>
  <si>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</si>
  <si>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</si>
  <si>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</si>
  <si>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</si>
  <si>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</si>
  <si>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</si>
  <si>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</si>
  <si>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</si>
  <si>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</si>
  <si>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</si>
  <si>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</si>
  <si>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</si>
  <si>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</si>
  <si>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</si>
  <si>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</si>
  <si>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</si>
  <si>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</si>
  <si>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</si>
  <si>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</si>
  <si>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</si>
  <si>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</si>
  <si>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</si>
  <si>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</si>
  <si>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</si>
  <si>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</si>
  <si>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</si>
  <si>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</si>
  <si>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</si>
  <si>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</si>
  <si>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</si>
  <si>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</si>
  <si>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</si>
  <si>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</si>
  <si>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</si>
  <si>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</si>
  <si>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</si>
  <si>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</si>
  <si>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</si>
  <si>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</si>
  <si>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</si>
  <si>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</si>
  <si>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</si>
  <si>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</si>
  <si>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</si>
  <si>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</si>
  <si>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</si>
  <si>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</si>
  <si>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</si>
  <si>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</si>
  <si>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</si>
  <si>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</si>
  <si>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</si>
  <si>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</si>
  <si>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</si>
  <si>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</si>
  <si>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</si>
  <si>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</si>
  <si>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</si>
  <si>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</si>
  <si>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</si>
  <si>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</si>
  <si>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</si>
  <si>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</si>
  <si>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</si>
  <si>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</si>
  <si>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</si>
  <si>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</si>
  <si>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</si>
  <si>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</si>
  <si>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</si>
  <si>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</si>
  <si>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</si>
  <si>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</si>
  <si>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</si>
  <si>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</si>
  <si>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</si>
  <si>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</si>
  <si>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</si>
  <si>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</si>
  <si>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</si>
  <si>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</si>
  <si>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</si>
  <si>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</si>
  <si>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</si>
  <si>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</si>
  <si>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</si>
  <si>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</si>
  <si>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</si>
  <si>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</si>
  <si>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</si>
  <si>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</si>
  <si>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</si>
  <si>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</si>
  <si>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</si>
  <si>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</si>
  <si>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</si>
  <si>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</si>
  <si>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</si>
  <si>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</si>
  <si>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</si>
  <si>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</si>
  <si>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</si>
  <si>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</si>
  <si>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</si>
  <si>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</si>
  <si>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</si>
  <si>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</si>
  <si>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</si>
  <si>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</si>
  <si>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</si>
  <si>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</si>
  <si>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</si>
  <si>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</si>
  <si>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</si>
  <si>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</si>
  <si>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</si>
  <si>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</si>
  <si>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</si>
  <si>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</si>
  <si>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</si>
  <si>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</si>
  <si>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</si>
  <si>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</si>
  <si>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</si>
  <si>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</si>
  <si>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</si>
  <si>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</si>
  <si>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</si>
  <si>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</si>
  <si>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</si>
  <si>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</si>
  <si>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</si>
  <si>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</si>
  <si>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</si>
  <si>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</si>
  <si>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</si>
  <si>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</si>
  <si>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</si>
  <si>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</si>
  <si>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</si>
  <si>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</si>
  <si>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</si>
  <si>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</si>
  <si>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</si>
  <si>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</si>
  <si>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</si>
  <si>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</si>
  <si>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</si>
  <si>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</si>
  <si>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</si>
  <si>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</si>
  <si>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</si>
  <si>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</si>
  <si>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</si>
  <si>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</si>
  <si>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</si>
  <si>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</si>
  <si>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</si>
  <si>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</si>
  <si>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</si>
  <si>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</si>
  <si>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</si>
  <si>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</si>
  <si>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</si>
  <si>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</si>
  <si>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</si>
  <si>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</si>
  <si>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</si>
  <si>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</si>
  <si>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</si>
  <si>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</si>
  <si>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</si>
  <si>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</si>
  <si>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</si>
  <si>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</si>
  <si>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</si>
  <si>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</si>
  <si>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</si>
  <si>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</si>
  <si>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</si>
  <si>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</si>
  <si>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</si>
  <si>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</si>
  <si>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</si>
  <si>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</si>
  <si>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</si>
  <si>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</si>
  <si>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</si>
  <si>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</si>
  <si>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</si>
  <si>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</si>
  <si>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</si>
  <si>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</si>
  <si>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</si>
  <si>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</si>
  <si>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</si>
  <si>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</si>
  <si>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</si>
  <si>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</si>
  <si>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</si>
  <si>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</si>
  <si>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</si>
  <si>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</si>
  <si>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</si>
  <si>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</si>
  <si>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</si>
  <si>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</si>
  <si>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</si>
  <si>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</si>
  <si>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</si>
  <si>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</si>
  <si>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</si>
  <si>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</si>
  <si>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</si>
  <si>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</si>
  <si>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</si>
  <si>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</si>
  <si>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</si>
  <si>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</si>
  <si>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</si>
  <si>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</si>
  <si>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</si>
  <si>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</si>
  <si>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</si>
  <si>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</si>
  <si>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</si>
  <si>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</si>
  <si>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</si>
  <si>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</si>
  <si>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</si>
  <si>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</si>
  <si>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</si>
  <si>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</si>
  <si>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</si>
  <si>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</si>
  <si>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</si>
  <si>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</si>
  <si>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</si>
  <si>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</si>
  <si>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</si>
  <si>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</si>
  <si>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</si>
  <si>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</si>
  <si>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</si>
  <si>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</si>
  <si>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</si>
  <si>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</si>
  <si>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</si>
  <si>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</si>
  <si>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</si>
  <si>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</si>
  <si>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</si>
  <si>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</si>
  <si>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</si>
  <si>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</si>
  <si>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</si>
  <si>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</si>
  <si>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</si>
  <si>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</si>
  <si>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</si>
  <si>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</si>
  <si>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</si>
  <si>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</si>
  <si>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</si>
  <si>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</si>
  <si>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</si>
  <si>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</si>
  <si>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</si>
  <si>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</si>
  <si>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</si>
  <si>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</si>
  <si>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</si>
  <si>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</si>
  <si>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</si>
  <si>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</si>
  <si>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</si>
  <si>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</si>
  <si>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</si>
  <si>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</si>
  <si>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</si>
  <si>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</si>
  <si>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</si>
  <si>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</si>
  <si>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</si>
  <si>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</si>
  <si>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</si>
  <si>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</si>
  <si>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</si>
  <si>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</si>
  <si>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</si>
  <si>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</si>
  <si>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</si>
  <si>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</si>
  <si>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</si>
  <si>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</si>
  <si>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</si>
  <si>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</si>
  <si>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</si>
  <si>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</si>
  <si>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</si>
  <si>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</si>
  <si>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</si>
  <si>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</si>
  <si>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</si>
  <si>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</si>
  <si>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</si>
  <si>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</si>
  <si>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</si>
  <si>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</si>
  <si>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</si>
  <si>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</si>
  <si>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</si>
  <si>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</si>
  <si>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</si>
  <si>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</si>
  <si>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</si>
  <si>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</si>
  <si>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</si>
  <si>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</si>
  <si>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</si>
  <si>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</si>
  <si>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</si>
  <si>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</si>
  <si>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</si>
  <si>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</si>
  <si>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</si>
  <si>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</si>
  <si>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</si>
  <si>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</si>
  <si>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</si>
  <si>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</si>
  <si>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</si>
  <si>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</si>
  <si>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</si>
  <si>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</si>
  <si>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</si>
  <si>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</si>
  <si>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</si>
  <si>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</si>
  <si>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</si>
  <si>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</si>
  <si>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</si>
  <si>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</si>
  <si>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</si>
  <si>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</si>
  <si>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</si>
  <si>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</si>
  <si>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</si>
  <si>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</si>
  <si>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</si>
  <si>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</si>
  <si>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</si>
  <si>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</si>
  <si>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</si>
  <si>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</si>
  <si>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</si>
  <si>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</si>
  <si>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</si>
  <si>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</si>
  <si>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</si>
  <si>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</si>
  <si>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</si>
  <si>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</si>
  <si>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</si>
  <si>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</si>
  <si>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</si>
  <si>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</si>
  <si>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</si>
  <si>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</si>
  <si>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</si>
  <si>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</si>
  <si>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</si>
  <si>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</si>
  <si>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</si>
  <si>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</si>
  <si>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</si>
  <si>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</si>
  <si>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</si>
  <si>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</si>
  <si>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</si>
  <si>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</si>
  <si>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</si>
  <si>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</si>
  <si>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</si>
  <si>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</si>
  <si>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</si>
  <si>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</si>
  <si>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</si>
  <si>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</si>
  <si>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</si>
  <si>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</si>
  <si>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</si>
  <si>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</si>
  <si>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</si>
  <si>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</si>
  <si>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</si>
  <si>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</si>
  <si>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</si>
  <si>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</si>
  <si>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</si>
  <si>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</si>
  <si>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</si>
  <si>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</si>
  <si>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</si>
  <si>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</si>
  <si>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</si>
  <si>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</si>
  <si>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</si>
  <si>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</si>
  <si>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</si>
  <si>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</si>
  <si>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</si>
  <si>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</si>
  <si>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</si>
  <si>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</si>
  <si>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</si>
  <si>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</si>
  <si>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</si>
  <si>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</si>
  <si>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</si>
  <si>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</si>
  <si>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</si>
  <si>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</si>
  <si>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</si>
  <si>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</si>
  <si>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</si>
  <si>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</si>
  <si>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</si>
  <si>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</si>
  <si>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</si>
  <si>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</si>
  <si>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</si>
  <si>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</si>
  <si>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</si>
  <si>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</si>
  <si>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</si>
  <si>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</si>
  <si>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</si>
  <si>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</si>
  <si>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</si>
  <si>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</si>
  <si>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</si>
  <si>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</si>
  <si>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</si>
  <si>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</si>
  <si>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</si>
  <si>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</si>
  <si>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</si>
  <si>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</si>
  <si>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</si>
  <si>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</si>
  <si>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</si>
  <si>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</si>
  <si>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</si>
  <si>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</si>
  <si>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</si>
  <si>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</si>
  <si>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</si>
  <si>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</si>
  <si>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</si>
  <si>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</si>
  <si>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</si>
  <si>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</si>
  <si>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</si>
  <si>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</si>
  <si>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</si>
  <si>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</si>
  <si>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</si>
  <si>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</si>
  <si>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</si>
  <si>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</si>
  <si>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</si>
  <si>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</si>
  <si>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</si>
  <si>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</si>
  <si>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</si>
  <si>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</si>
  <si>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</si>
  <si>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</si>
  <si>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</si>
  <si>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</si>
  <si>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</si>
  <si>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</si>
  <si>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</si>
  <si>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</si>
  <si>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</si>
  <si>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</si>
  <si>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</si>
  <si>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</si>
  <si>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</si>
  <si>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</si>
  <si>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</si>
  <si>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</si>
  <si>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</si>
  <si>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</si>
  <si>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</si>
  <si>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</si>
  <si>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</si>
  <si>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</si>
  <si>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</si>
  <si>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</si>
  <si>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</si>
  <si>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</si>
  <si>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</si>
  <si>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</si>
  <si>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</si>
  <si>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</si>
  <si>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</si>
  <si>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</si>
  <si>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</si>
  <si>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</si>
  <si>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</si>
  <si>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</si>
  <si>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</si>
  <si>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</si>
  <si>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</si>
  <si>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</si>
  <si>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</si>
  <si>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</si>
  <si>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</si>
  <si>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</si>
  <si>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</si>
  <si>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</si>
  <si>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</si>
  <si>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</si>
  <si>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</si>
  <si>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</si>
  <si>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</si>
  <si>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</si>
  <si>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</si>
  <si>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</si>
  <si>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</si>
  <si>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</si>
  <si>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</si>
  <si>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</si>
  <si>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</si>
  <si>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</si>
  <si>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</si>
  <si>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</si>
  <si>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</si>
  <si>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</si>
  <si>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</si>
  <si>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</si>
  <si>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</si>
  <si>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</si>
  <si>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</si>
  <si>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</si>
  <si>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</si>
  <si>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</si>
  <si>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</si>
  <si>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</si>
  <si>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</si>
  <si>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</si>
  <si>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</si>
  <si>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</si>
  <si>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</si>
  <si>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</si>
  <si>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</si>
  <si>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</si>
  <si>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</si>
  <si>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</si>
  <si>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</si>
  <si>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</si>
  <si>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</si>
  <si>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</si>
  <si>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</si>
  <si>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</si>
  <si>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</si>
  <si>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</si>
  <si>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</si>
  <si>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</si>
  <si>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</si>
  <si>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</si>
  <si>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</si>
  <si>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</si>
  <si>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</si>
  <si>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</si>
  <si>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</si>
  <si>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</si>
  <si>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</si>
  <si>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</si>
  <si>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</si>
  <si>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</si>
  <si>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</si>
  <si>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</si>
  <si>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</si>
  <si>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</si>
  <si>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</si>
  <si>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</si>
  <si>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</si>
  <si>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</si>
  <si>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</si>
  <si>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</si>
  <si>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</si>
  <si>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</si>
  <si>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</si>
  <si>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</si>
  <si>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</si>
  <si>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</si>
  <si>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</si>
  <si>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</si>
  <si>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</si>
  <si>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</si>
  <si>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</si>
  <si>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</si>
  <si>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</si>
  <si>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</si>
  <si>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</si>
  <si>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</si>
  <si>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</si>
  <si>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</si>
  <si>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</si>
  <si>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</si>
  <si>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</si>
  <si>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</si>
  <si>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</si>
  <si>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</si>
  <si>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</si>
  <si>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</si>
  <si>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</si>
  <si>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</si>
  <si>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</si>
  <si>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</si>
  <si>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</si>
  <si>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</si>
  <si>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</si>
  <si>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</si>
  <si>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</si>
  <si>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</si>
  <si>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</si>
  <si>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</si>
  <si>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</si>
  <si>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</si>
  <si>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</si>
  <si>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</si>
  <si>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</si>
  <si>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</si>
  <si>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</si>
  <si>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</si>
  <si>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</si>
  <si>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</si>
  <si>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</si>
  <si>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</si>
  <si>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</si>
  <si>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</si>
  <si>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</si>
  <si>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</si>
  <si>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</si>
  <si>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</si>
  <si>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</si>
  <si>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</si>
  <si>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</si>
  <si>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</si>
  <si>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</si>
  <si>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</si>
  <si>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</si>
  <si>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</si>
  <si>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</si>
  <si>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</si>
  <si>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</si>
  <si>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</si>
  <si>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</si>
  <si>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</si>
  <si>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</si>
  <si>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</si>
  <si>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</si>
  <si>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</si>
  <si>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</si>
  <si>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</si>
  <si>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</si>
  <si>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</si>
  <si>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</si>
  <si>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</si>
  <si>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</si>
  <si>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</si>
  <si>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</si>
  <si>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</si>
  <si>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</si>
  <si>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</si>
  <si>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</si>
  <si>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</si>
  <si>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</si>
  <si>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</si>
  <si>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</si>
  <si>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</si>
  <si>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</si>
  <si>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</si>
  <si>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</si>
  <si>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</si>
  <si>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</si>
  <si>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</si>
  <si>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</si>
  <si>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</si>
  <si>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</si>
  <si>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</si>
  <si>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</si>
  <si>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</si>
  <si>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</si>
  <si>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</si>
  <si>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</si>
  <si>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</si>
  <si>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</si>
  <si>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</si>
  <si>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</si>
  <si>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</si>
  <si>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</si>
  <si>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</si>
  <si>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</si>
  <si>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</si>
  <si>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</si>
  <si>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</si>
  <si>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</si>
  <si>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</si>
  <si>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</si>
  <si>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</si>
  <si>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</si>
  <si>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</si>
  <si>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</si>
  <si>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</si>
  <si>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</si>
  <si>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</si>
  <si>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</si>
  <si>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</si>
  <si>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</si>
  <si>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</si>
  <si>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</si>
  <si>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</si>
  <si>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</si>
  <si>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</si>
  <si>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</si>
  <si>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</si>
  <si>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</si>
  <si>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</si>
  <si>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</si>
  <si>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</si>
  <si>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</si>
  <si>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</si>
  <si>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</si>
  <si>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</si>
  <si>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</si>
  <si>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</si>
  <si>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</si>
  <si>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</si>
  <si>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</si>
  <si>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</si>
  <si>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</si>
  <si>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</si>
  <si>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</si>
  <si>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</si>
  <si>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</si>
  <si>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</si>
  <si>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</si>
  <si>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</si>
  <si>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</si>
  <si>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</si>
  <si>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</si>
  <si>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</si>
  <si>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</si>
  <si>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</si>
  <si>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</si>
  <si>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</si>
  <si>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</si>
  <si>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</si>
  <si>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</si>
  <si>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</si>
  <si>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</si>
  <si>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</si>
  <si>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</si>
  <si>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</si>
  <si>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</si>
  <si>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</si>
  <si>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</si>
  <si>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</si>
  <si>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</si>
  <si>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</si>
  <si>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</si>
  <si>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</si>
  <si>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</si>
  <si>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</si>
  <si>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</si>
  <si>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</si>
  <si>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</si>
  <si>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</si>
  <si>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</si>
  <si>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</si>
  <si>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</si>
  <si>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</si>
  <si>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</si>
  <si>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</si>
  <si>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</si>
  <si>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</si>
  <si>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</si>
  <si>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</si>
  <si>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</si>
  <si>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</si>
  <si>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</si>
  <si>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</si>
  <si>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</si>
  <si>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</si>
  <si>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</si>
  <si>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</si>
  <si>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</si>
  <si>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</si>
  <si>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</si>
  <si>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</si>
  <si>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</si>
  <si>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</si>
  <si>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</si>
  <si>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</si>
  <si>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</si>
  <si>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</si>
  <si>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</si>
  <si>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</si>
  <si>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</si>
  <si>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</si>
  <si>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</si>
  <si>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</si>
  <si>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</si>
  <si>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</si>
  <si>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</si>
  <si>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</si>
  <si>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</si>
  <si>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</si>
  <si>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</si>
  <si>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</si>
  <si>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</si>
  <si>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</si>
  <si>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</si>
  <si>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</si>
  <si>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</si>
  <si>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</si>
  <si>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</si>
  <si>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</si>
  <si>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</si>
  <si>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</si>
  <si>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</si>
  <si>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</si>
  <si>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</si>
  <si>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</si>
  <si>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</si>
  <si>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</si>
  <si>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</si>
  <si>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</si>
  <si>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</si>
  <si>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</si>
  <si>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</si>
  <si>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</si>
  <si>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</si>
  <si>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</si>
  <si>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</si>
  <si>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</si>
  <si>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</si>
  <si>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</si>
  <si>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</si>
  <si>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</si>
  <si>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</si>
  <si>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</si>
  <si>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</si>
  <si>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</si>
  <si>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</si>
  <si>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</si>
  <si>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</si>
  <si>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</si>
  <si>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</si>
  <si>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</si>
  <si>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</si>
  <si>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</si>
  <si>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</si>
  <si>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</si>
  <si>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</si>
  <si>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</si>
  <si>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</si>
  <si>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</si>
  <si>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</si>
  <si>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</si>
  <si>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</si>
  <si>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</si>
  <si>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</si>
  <si>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</si>
  <si>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</si>
  <si>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</si>
  <si>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</si>
  <si>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</si>
  <si>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</si>
  <si>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</si>
  <si>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</si>
  <si>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</si>
  <si>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</si>
  <si>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</si>
  <si>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</si>
  <si>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</si>
  <si>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</si>
  <si>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</si>
  <si>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</si>
  <si>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</si>
  <si>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</si>
  <si>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</si>
  <si>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</si>
  <si>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</si>
  <si>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</si>
  <si>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</si>
  <si>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</si>
  <si>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</si>
  <si>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</si>
  <si>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</si>
  <si>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</si>
  <si>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</si>
  <si>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</si>
  <si>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</si>
  <si>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</si>
  <si>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</si>
  <si>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</si>
  <si>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</si>
  <si>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</si>
  <si>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</si>
  <si>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</si>
  <si>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</si>
  <si>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</si>
  <si>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</si>
  <si>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</si>
  <si>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</si>
  <si>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</si>
  <si>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</si>
  <si>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</si>
  <si>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</si>
  <si>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</si>
  <si>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</si>
  <si>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</si>
  <si>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</si>
  <si>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</si>
  <si>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</si>
  <si>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</si>
  <si>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</si>
  <si>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</si>
  <si>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</si>
  <si>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</si>
  <si>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</si>
  <si>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</si>
  <si>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</si>
  <si>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</si>
  <si>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</si>
  <si>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</si>
  <si>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</si>
  <si>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</si>
  <si>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</si>
  <si>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</si>
  <si>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</si>
  <si>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</si>
  <si>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</si>
  <si>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</si>
  <si>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</si>
  <si>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</si>
  <si>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</si>
  <si>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</si>
  <si>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</si>
  <si>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</si>
  <si>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</si>
  <si>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</si>
  <si>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</si>
  <si>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</si>
  <si>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</si>
  <si>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</si>
  <si>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</si>
  <si>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</si>
  <si>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</si>
  <si>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</si>
  <si>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</si>
  <si>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</si>
  <si>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</si>
  <si>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</si>
  <si>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</si>
  <si>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</si>
  <si>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</si>
  <si>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</si>
  <si>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</si>
  <si>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</si>
  <si>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</si>
  <si>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</si>
  <si>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</si>
  <si>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</si>
  <si>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</si>
  <si>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</si>
  <si>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</si>
  <si>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</si>
  <si>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</si>
  <si>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</si>
  <si>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</si>
  <si>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</si>
  <si>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</si>
  <si>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</si>
  <si>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</si>
  <si>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</si>
  <si>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</si>
  <si>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</si>
  <si>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</si>
  <si>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</si>
  <si>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</si>
  <si>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</si>
  <si>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</si>
  <si>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</si>
  <si>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</si>
  <si>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</si>
  <si>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</si>
  <si>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</si>
  <si>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</si>
  <si>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</si>
  <si>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</si>
  <si>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</si>
  <si>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</si>
  <si>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</si>
  <si>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</si>
  <si>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</si>
  <si>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</si>
  <si>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</si>
  <si>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</si>
  <si>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</si>
  <si>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</si>
  <si>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</si>
  <si>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</si>
  <si>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</si>
  <si>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</si>
  <si>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</si>
  <si>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</si>
  <si>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</si>
  <si>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</si>
  <si>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</si>
  <si>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</si>
  <si>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</si>
  <si>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</si>
  <si>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</si>
  <si>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</si>
  <si>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</si>
  <si>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</si>
  <si>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</si>
  <si>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</si>
  <si>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</si>
  <si>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</si>
  <si>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</si>
  <si>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</si>
  <si>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</si>
  <si>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</si>
  <si>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</si>
  <si>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</si>
  <si>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</si>
  <si>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</si>
  <si>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</si>
  <si>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</si>
  <si>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</si>
  <si>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</si>
  <si>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</si>
  <si>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</si>
  <si>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</si>
  <si>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</si>
  <si>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</si>
  <si>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</si>
  <si>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</si>
  <si>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</si>
  <si>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</si>
  <si>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</si>
  <si>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</si>
  <si>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</si>
  <si>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</si>
  <si>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</si>
  <si>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</si>
  <si>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</si>
  <si>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</si>
  <si>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</si>
  <si>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</si>
  <si>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</si>
  <si>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</si>
  <si>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</si>
  <si>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</si>
  <si>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</si>
  <si>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</si>
  <si>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</si>
  <si>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</si>
  <si>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</si>
  <si>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</si>
  <si>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</si>
  <si>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</si>
  <si>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</si>
  <si>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</si>
  <si>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</si>
  <si>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</si>
  <si>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</si>
  <si>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</si>
  <si>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</si>
  <si>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</si>
  <si>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</si>
  <si>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</si>
  <si>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</si>
  <si>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</si>
  <si>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</si>
  <si>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</si>
  <si>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</si>
  <si>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</si>
  <si>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</si>
  <si>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</si>
  <si>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</si>
  <si>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</si>
  <si>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</si>
  <si>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</si>
  <si>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</si>
  <si>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</si>
  <si>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</si>
  <si>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</si>
  <si>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</si>
  <si>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</si>
  <si>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</si>
  <si>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</si>
  <si>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</si>
  <si>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</si>
  <si>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</si>
  <si>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</si>
  <si>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</si>
  <si>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</si>
  <si>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</si>
  <si>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</si>
  <si>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</si>
  <si>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</si>
  <si>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</si>
  <si>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</si>
  <si>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</si>
  <si>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</si>
  <si>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</si>
  <si>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</si>
  <si>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</si>
  <si>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</si>
  <si>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</si>
  <si>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</si>
  <si>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</si>
  <si>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</si>
  <si>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</si>
  <si>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</si>
  <si>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</si>
  <si>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</si>
  <si>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</si>
  <si>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</si>
  <si>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</si>
  <si>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</si>
  <si>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</si>
  <si>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</si>
  <si>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</si>
  <si>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</si>
  <si>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</si>
  <si>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</si>
  <si>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</si>
  <si>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</si>
  <si>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</si>
  <si>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</si>
  <si>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</si>
  <si>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</si>
  <si>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</si>
  <si>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</si>
  <si>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</si>
  <si>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</si>
  <si>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</si>
  <si>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</si>
  <si>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</si>
  <si>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</si>
  <si>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</si>
  <si>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</si>
  <si>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</si>
  <si>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</si>
  <si>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</si>
  <si>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</si>
  <si>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</si>
  <si>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</si>
  <si>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</si>
  <si>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</si>
  <si>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</si>
  <si>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</si>
  <si>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</si>
  <si>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</si>
  <si>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</si>
  <si>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</si>
  <si>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</si>
  <si>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</si>
  <si>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</si>
  <si>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</si>
  <si>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</si>
  <si>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</si>
  <si>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</si>
  <si>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</si>
  <si>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</si>
  <si>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</si>
  <si>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</si>
  <si>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</si>
  <si>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</si>
  <si>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</si>
  <si>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</si>
  <si>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</si>
  <si>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</si>
  <si>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</si>
  <si>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</si>
  <si>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</si>
  <si>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</si>
  <si>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</si>
  <si>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</si>
  <si>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</si>
  <si>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</si>
  <si>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</si>
  <si>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</si>
  <si>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</si>
  <si>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</si>
  <si>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</si>
  <si>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</si>
  <si>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</si>
  <si>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</si>
  <si>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</si>
  <si>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</si>
  <si>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</si>
  <si>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</si>
  <si>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</si>
  <si>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</si>
  <si>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</si>
  <si>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</si>
  <si>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</si>
  <si>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</si>
  <si>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</si>
  <si>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</si>
  <si>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</si>
  <si>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</si>
  <si>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</si>
  <si>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</si>
  <si>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</si>
  <si>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</si>
  <si>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</si>
  <si>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</si>
  <si>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</si>
  <si>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</si>
  <si>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</si>
  <si>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</si>
  <si>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</si>
  <si>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</si>
  <si>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</si>
  <si>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</si>
  <si>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</si>
  <si>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</si>
  <si>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</si>
  <si>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</si>
  <si>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</si>
  <si>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</si>
  <si>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</si>
  <si>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</si>
  <si>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</si>
  <si>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</si>
  <si>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</si>
  <si>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</si>
  <si>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</si>
  <si>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</si>
  <si>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</si>
  <si>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</si>
  <si>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</si>
  <si>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</si>
  <si>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</si>
  <si>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</si>
  <si>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</si>
  <si>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</si>
  <si>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</si>
  <si>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</si>
  <si>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</si>
  <si>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</si>
  <si>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</si>
  <si>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</si>
  <si>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</si>
  <si>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</si>
  <si>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</si>
  <si>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</si>
  <si>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</si>
  <si>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</si>
  <si>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</si>
  <si>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</si>
  <si>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</si>
  <si>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</si>
  <si>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</si>
  <si>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</si>
  <si>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</si>
  <si>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</si>
  <si>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</si>
  <si>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</si>
  <si>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</si>
  <si>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</si>
  <si>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</si>
  <si>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</si>
  <si>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</si>
  <si>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</si>
  <si>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</si>
  <si>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</si>
  <si>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</si>
  <si>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</si>
  <si>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</si>
  <si>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</si>
  <si>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</si>
  <si>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</si>
  <si>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</si>
  <si>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</si>
  <si>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</si>
  <si>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</si>
  <si>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</si>
  <si>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</si>
  <si>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</si>
  <si>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</si>
  <si>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</si>
  <si>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</si>
  <si>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</si>
  <si>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</si>
  <si>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</si>
  <si>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</si>
  <si>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</si>
  <si>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</si>
  <si>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</si>
  <si>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</si>
  <si>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</si>
  <si>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</si>
  <si>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</si>
  <si>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</si>
  <si>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</si>
  <si>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</si>
  <si>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</si>
  <si>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</si>
  <si>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</si>
  <si>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</si>
  <si>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</si>
  <si>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</si>
  <si>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</si>
  <si>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</si>
  <si>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</si>
  <si>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</si>
  <si>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</si>
  <si>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</si>
  <si>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</si>
  <si>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</si>
  <si>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</si>
  <si>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</si>
  <si>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</si>
  <si>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</si>
  <si>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</si>
  <si>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</si>
  <si>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</si>
  <si>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</si>
  <si>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</si>
  <si>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</si>
  <si>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</si>
  <si>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</si>
  <si>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</si>
  <si>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</si>
  <si>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</si>
  <si>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</si>
  <si>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</si>
  <si>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</si>
  <si>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</si>
  <si>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</si>
  <si>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</si>
  <si>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</si>
  <si>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</si>
  <si>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</si>
  <si>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</si>
  <si>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</si>
  <si>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</si>
  <si>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</si>
  <si>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</si>
  <si>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</si>
  <si>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</si>
  <si>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</si>
  <si>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</si>
  <si>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</si>
  <si>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</si>
  <si>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</si>
  <si>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</si>
  <si>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</si>
  <si>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</si>
  <si>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</si>
  <si>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</si>
  <si>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</si>
  <si>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</si>
  <si>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</si>
  <si>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</si>
  <si>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</si>
  <si>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</si>
  <si>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</si>
  <si>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</si>
  <si>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</si>
  <si>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</si>
  <si>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</si>
  <si>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</si>
  <si>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</si>
  <si>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</si>
  <si>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</si>
  <si>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</si>
  <si>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</si>
  <si>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</si>
  <si>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</si>
  <si>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</si>
  <si>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</si>
  <si>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</si>
  <si>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</si>
  <si>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</si>
  <si>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</si>
  <si>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</si>
  <si>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</si>
  <si>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</si>
  <si>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</si>
  <si>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</si>
  <si>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</si>
  <si>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</si>
  <si>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</si>
  <si>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</si>
  <si>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</si>
  <si>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</si>
  <si>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</si>
  <si>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</si>
  <si>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</si>
  <si>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</si>
  <si>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</si>
  <si>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</si>
  <si>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</si>
  <si>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</si>
  <si>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</si>
  <si>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</si>
  <si>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</si>
  <si>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</si>
  <si>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</si>
  <si>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</si>
  <si>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</si>
  <si>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</si>
  <si>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</si>
  <si>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</si>
  <si>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</si>
  <si>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</si>
  <si>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</si>
  <si>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</si>
  <si>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</si>
  <si>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</si>
  <si>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</si>
  <si>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</si>
  <si>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</si>
  <si>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</si>
  <si>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</si>
  <si>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</si>
  <si>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</si>
  <si>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</si>
  <si>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</si>
  <si>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</si>
  <si>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</si>
  <si>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</si>
  <si>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</si>
  <si>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</si>
  <si>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</si>
  <si>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</si>
  <si>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</si>
  <si>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</si>
  <si>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</si>
  <si>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</si>
  <si>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</si>
  <si>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</si>
  <si>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</si>
  <si>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</si>
  <si>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</si>
  <si>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</si>
  <si>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</si>
  <si>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</si>
  <si>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</si>
  <si>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</si>
  <si>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</si>
  <si>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</si>
  <si>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</si>
  <si>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</si>
  <si>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</si>
  <si>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</si>
  <si>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</si>
  <si>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</si>
  <si>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</si>
  <si>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</si>
  <si>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</si>
  <si>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</si>
  <si>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</si>
  <si>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</si>
  <si>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</si>
  <si>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</si>
  <si>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</si>
  <si>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</si>
  <si>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</si>
  <si>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</si>
  <si>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</si>
  <si>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</si>
  <si>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</si>
  <si>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</si>
  <si>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</si>
  <si>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</si>
  <si>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</si>
  <si>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</si>
  <si>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</si>
  <si>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</si>
  <si>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</si>
  <si>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</si>
  <si>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</si>
  <si>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</si>
  <si>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</si>
  <si>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</si>
  <si>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</si>
  <si>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</si>
  <si>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</si>
  <si>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</si>
  <si>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</si>
  <si>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</si>
  <si>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</si>
  <si>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</si>
  <si>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</si>
  <si>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</si>
  <si>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46201</t>
  </si>
  <si>
    <t>鹿児島市</t>
  </si>
  <si>
    <t>46201_令和3年度</t>
  </si>
  <si>
    <t>46201_令和4年度</t>
  </si>
  <si>
    <t>46203</t>
  </si>
  <si>
    <t>鹿屋市</t>
  </si>
  <si>
    <t>46203_令和3年度</t>
  </si>
  <si>
    <t>46203_令和4年度</t>
  </si>
  <si>
    <t>46225</t>
  </si>
  <si>
    <t>姶良市</t>
  </si>
  <si>
    <t>46225_令和3年度</t>
  </si>
  <si>
    <t>46225_令和4年度</t>
  </si>
  <si>
    <t>01223_令和4年度</t>
  </si>
  <si>
    <t>01223</t>
  </si>
  <si>
    <t>根室市</t>
  </si>
  <si>
    <t>01223_令和3年度</t>
  </si>
  <si>
    <t>46490</t>
  </si>
  <si>
    <t>錦江町</t>
  </si>
  <si>
    <t>46490_令和3年度</t>
  </si>
  <si>
    <t>46490_令和4年度</t>
  </si>
  <si>
    <t>46529</t>
  </si>
  <si>
    <t>喜界町</t>
  </si>
  <si>
    <t>46529_令和3年度</t>
  </si>
  <si>
    <t>46529_令和4年度</t>
  </si>
  <si>
    <t>46223</t>
  </si>
  <si>
    <t>南九州市</t>
  </si>
  <si>
    <t>46223_令和3年度</t>
  </si>
  <si>
    <t>46223_令和4年度</t>
  </si>
  <si>
    <t>46220</t>
  </si>
  <si>
    <t>南さつま市</t>
  </si>
  <si>
    <t>46220_令和3年度</t>
  </si>
  <si>
    <t>46220_令和4年度</t>
  </si>
  <si>
    <t>46392</t>
  </si>
  <si>
    <t>さつま町</t>
  </si>
  <si>
    <t>46392_令和3年度</t>
  </si>
  <si>
    <t>46392_令和4年度</t>
  </si>
  <si>
    <t>46206</t>
  </si>
  <si>
    <t>阿久根市</t>
  </si>
  <si>
    <t>46206_令和3年度</t>
  </si>
  <si>
    <t>46206_令和4年度</t>
  </si>
  <si>
    <t>46505</t>
  </si>
  <si>
    <t>屋久島町</t>
  </si>
  <si>
    <t>46505_令和3年度</t>
  </si>
  <si>
    <t>46505_令和4年度</t>
  </si>
  <si>
    <t>46218</t>
  </si>
  <si>
    <t>霧島市</t>
  </si>
  <si>
    <t>46218_令和3年度</t>
  </si>
  <si>
    <t>46218_令和4年度</t>
  </si>
  <si>
    <t>46404</t>
  </si>
  <si>
    <t>長島町</t>
  </si>
  <si>
    <t>46404_令和3年度</t>
  </si>
  <si>
    <t>46404_令和4年度</t>
  </si>
  <si>
    <t>美里町</t>
  </si>
  <si>
    <t>46204</t>
  </si>
  <si>
    <t>枕崎市</t>
  </si>
  <si>
    <t>46204_令和3年度</t>
  </si>
  <si>
    <t>46204_令和4年度</t>
  </si>
  <si>
    <t>46219</t>
  </si>
  <si>
    <t>いちき串木野市</t>
  </si>
  <si>
    <t>46219_令和3年度</t>
  </si>
  <si>
    <t>46219_令和4年度</t>
  </si>
  <si>
    <t>46501</t>
  </si>
  <si>
    <t>中種子町</t>
  </si>
  <si>
    <t>46501_令和3年度</t>
  </si>
  <si>
    <t>46501_令和4年度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</si>
  <si>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</si>
  <si>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</si>
  <si>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</si>
  <si>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</si>
  <si>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</si>
  <si>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</si>
  <si>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</si>
  <si>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</si>
  <si>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</si>
  <si>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</si>
  <si>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</si>
  <si>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</si>
  <si>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</si>
  <si>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</si>
  <si>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</si>
  <si>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</si>
  <si>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</si>
  <si>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</si>
  <si>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</si>
  <si>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</si>
  <si>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</si>
  <si>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</si>
  <si>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</si>
  <si>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</si>
  <si>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</si>
  <si>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</si>
  <si>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</si>
  <si>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</si>
  <si>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</si>
  <si>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</si>
  <si>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</si>
  <si>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</si>
  <si>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</si>
  <si>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</si>
  <si>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</si>
  <si>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</si>
  <si>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</si>
  <si>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</si>
  <si>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</si>
  <si>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</si>
  <si>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</si>
  <si>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</si>
  <si>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</si>
  <si>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</si>
  <si>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</si>
  <si>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</si>
  <si>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</si>
  <si>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</si>
  <si>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</si>
  <si>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</si>
  <si>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</si>
  <si>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</si>
  <si>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</si>
  <si>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</si>
  <si>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</si>
  <si>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</si>
  <si>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</si>
  <si>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</si>
  <si>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</si>
  <si>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</si>
  <si>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</si>
  <si>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</si>
  <si>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</si>
  <si>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</si>
  <si>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</si>
  <si>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</si>
  <si>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</si>
  <si>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</si>
  <si>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</si>
  <si>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</si>
  <si>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</si>
  <si>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</si>
  <si>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</si>
  <si>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</si>
  <si>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</si>
  <si>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</si>
  <si>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</si>
  <si>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</si>
  <si>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</si>
  <si>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</si>
  <si>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</si>
  <si>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</si>
  <si>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</si>
  <si>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</si>
  <si>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</si>
  <si>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</si>
  <si>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</si>
  <si>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</si>
  <si>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</si>
  <si>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</si>
  <si>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</si>
  <si>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</si>
  <si>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</si>
  <si>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</si>
  <si>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</si>
  <si>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</si>
  <si>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</si>
  <si>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</si>
  <si>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</si>
  <si>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</si>
  <si>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</si>
  <si>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</si>
  <si>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</si>
  <si>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</si>
  <si>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</si>
  <si>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</si>
  <si>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</si>
  <si>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</si>
  <si>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</si>
  <si>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</si>
  <si>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</si>
  <si>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</si>
  <si>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</si>
  <si>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</si>
  <si>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</si>
  <si>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</si>
  <si>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</si>
  <si>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</si>
  <si>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</si>
  <si>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</si>
  <si>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</si>
  <si>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</si>
  <si>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</si>
  <si>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</si>
  <si>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</si>
  <si>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</si>
  <si>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</si>
  <si>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</si>
  <si>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</si>
  <si>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</si>
  <si>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</si>
  <si>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</si>
  <si>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</si>
  <si>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</si>
  <si>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</si>
  <si>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</si>
  <si>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</si>
  <si>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</si>
  <si>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</si>
  <si>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</si>
  <si>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</si>
  <si>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</si>
  <si>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</si>
  <si>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</si>
  <si>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</si>
  <si>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</si>
  <si>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</si>
  <si>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</si>
  <si>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</si>
  <si>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</si>
  <si>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</si>
  <si>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</si>
  <si>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</si>
  <si>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</si>
  <si>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</si>
  <si>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</si>
  <si>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</si>
  <si>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</si>
  <si>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</si>
  <si>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</si>
  <si>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</si>
  <si>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</si>
  <si>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</si>
  <si>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</si>
  <si>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</si>
  <si>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</si>
  <si>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</si>
  <si>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</si>
  <si>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</si>
  <si>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</si>
  <si>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</si>
  <si>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</si>
  <si>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</si>
  <si>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</si>
  <si>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</si>
  <si>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</si>
  <si>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</si>
  <si>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</si>
  <si>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</si>
  <si>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</si>
  <si>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</si>
  <si>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</si>
  <si>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</si>
  <si>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</si>
  <si>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</si>
  <si>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</si>
  <si>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</si>
  <si>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</si>
  <si>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</si>
  <si>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</si>
  <si>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</si>
  <si>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</si>
  <si>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</si>
  <si>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</si>
  <si>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</si>
  <si>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</si>
  <si>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</si>
  <si>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</si>
  <si>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</si>
  <si>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</si>
  <si>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</si>
  <si>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</si>
  <si>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</si>
  <si>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</si>
  <si>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</si>
  <si>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</si>
  <si>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</si>
  <si>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</si>
  <si>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</si>
  <si>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</si>
  <si>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</si>
  <si>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</si>
  <si>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</si>
  <si>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</si>
  <si>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</si>
  <si>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</si>
  <si>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</si>
  <si>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</si>
  <si>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</si>
  <si>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</si>
  <si>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</si>
  <si>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</si>
  <si>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</si>
  <si>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</si>
  <si>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</si>
  <si>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</si>
  <si>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</si>
  <si>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</si>
  <si>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</si>
  <si>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</si>
  <si>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</si>
  <si>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</si>
  <si>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</si>
  <si>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</si>
  <si>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</si>
  <si>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</si>
  <si>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</si>
  <si>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</si>
  <si>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</si>
  <si>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</si>
  <si>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</si>
  <si>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</si>
  <si>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</si>
  <si>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</si>
  <si>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</si>
  <si>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</si>
  <si>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</si>
  <si>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</si>
  <si>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</si>
  <si>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</si>
  <si>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</si>
  <si>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</si>
  <si>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</si>
  <si>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</si>
  <si>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</si>
  <si>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</si>
  <si>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</si>
  <si>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</si>
  <si>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</si>
  <si>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</si>
  <si>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</si>
  <si>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</si>
  <si>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</si>
  <si>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</si>
  <si>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</si>
  <si>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</si>
  <si>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</si>
  <si>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</si>
  <si>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</si>
  <si>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</si>
  <si>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</si>
  <si>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</si>
  <si>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</si>
  <si>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</si>
  <si>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</si>
  <si>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</si>
  <si>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</si>
  <si>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</si>
  <si>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</si>
  <si>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</si>
  <si>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</si>
  <si>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</si>
  <si>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</si>
  <si>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</si>
  <si>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</si>
  <si>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</si>
  <si>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</si>
  <si>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</si>
  <si>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</si>
  <si>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</si>
  <si>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</si>
  <si>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</si>
  <si>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</si>
  <si>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</si>
  <si>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</si>
  <si>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</si>
  <si>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</si>
  <si>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</si>
  <si>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</si>
  <si>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</si>
  <si>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</si>
  <si>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</si>
  <si>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</si>
  <si>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</si>
  <si>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</si>
  <si>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</si>
  <si>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</si>
  <si>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</si>
  <si>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</si>
  <si>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</si>
  <si>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</si>
  <si>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</si>
  <si>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</si>
  <si>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</si>
  <si>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</si>
  <si>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</si>
  <si>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</si>
  <si>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</si>
  <si>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</si>
  <si>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</si>
  <si>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</si>
  <si>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</si>
  <si>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</si>
  <si>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</si>
  <si>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</si>
  <si>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</si>
  <si>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</si>
  <si>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</si>
  <si>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</si>
  <si>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</si>
  <si>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</si>
  <si>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</si>
  <si>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</si>
  <si>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</si>
  <si>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</si>
  <si>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</si>
  <si>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</si>
  <si>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</si>
  <si>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</si>
  <si>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</si>
  <si>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</si>
  <si>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</si>
  <si>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</si>
  <si>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</si>
  <si>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</si>
  <si>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</si>
  <si>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</si>
  <si>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</si>
  <si>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</si>
  <si>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</si>
  <si>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</si>
  <si>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</si>
  <si>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</si>
  <si>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</si>
  <si>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</si>
  <si>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</si>
  <si>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</si>
  <si>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</si>
  <si>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</si>
  <si>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</si>
  <si>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</si>
  <si>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</si>
  <si>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</si>
  <si>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</si>
  <si>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</si>
  <si>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</si>
  <si>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</si>
  <si>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</si>
  <si>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</si>
  <si>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</si>
  <si>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</si>
  <si>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</si>
  <si>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</si>
  <si>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</si>
  <si>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</si>
  <si>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</si>
  <si>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</si>
  <si>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</si>
  <si>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</si>
  <si>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</si>
  <si>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</si>
  <si>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</si>
  <si>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</si>
  <si>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</si>
  <si>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</si>
  <si>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</si>
  <si>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</si>
  <si>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</si>
  <si>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</si>
  <si>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</si>
  <si>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</si>
  <si>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</si>
  <si>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</si>
  <si>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</si>
  <si>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</si>
  <si>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</si>
  <si>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</si>
  <si>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</si>
  <si>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</si>
  <si>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</si>
  <si>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</si>
  <si>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</si>
  <si>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</si>
  <si>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</si>
  <si>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</si>
  <si>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</si>
  <si>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</si>
  <si>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</si>
  <si>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</si>
  <si>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</si>
  <si>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</si>
  <si>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</si>
  <si>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</si>
  <si>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</si>
  <si>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</si>
  <si>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</si>
  <si>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</si>
  <si>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</si>
  <si>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</si>
  <si>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</si>
  <si>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</si>
  <si>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</si>
  <si>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</si>
  <si>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</si>
  <si>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</si>
  <si>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</si>
  <si>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</si>
  <si>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</si>
  <si>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</si>
  <si>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</si>
  <si>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</si>
  <si>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</si>
  <si>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</si>
  <si>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</si>
  <si>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</si>
  <si>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</si>
  <si>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</si>
  <si>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</si>
  <si>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</si>
  <si>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</si>
  <si>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</si>
  <si>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</si>
  <si>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</si>
  <si>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</si>
  <si>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</si>
  <si>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</si>
  <si>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</si>
  <si>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</si>
  <si>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</si>
  <si>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</si>
  <si>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</si>
  <si>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</si>
  <si>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</si>
  <si>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</si>
  <si>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</si>
  <si>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</si>
  <si>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</si>
  <si>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</si>
  <si>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</si>
  <si>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</si>
  <si>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</si>
  <si>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</si>
  <si>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</si>
  <si>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</si>
  <si>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</si>
  <si>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</si>
  <si>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</si>
  <si>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</si>
  <si>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</si>
  <si>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</si>
  <si>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</si>
  <si>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</si>
  <si>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</si>
  <si>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</si>
  <si>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</si>
  <si>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</si>
  <si>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</si>
  <si>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</si>
  <si>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</si>
  <si>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</si>
  <si>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</si>
  <si>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</si>
  <si>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</si>
  <si>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</si>
  <si>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</si>
  <si>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</si>
  <si>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</si>
  <si>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</si>
  <si>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</si>
  <si>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</si>
  <si>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</si>
  <si>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</si>
  <si>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</si>
  <si>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</si>
  <si>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</si>
  <si>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</si>
  <si>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</si>
  <si>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</si>
  <si>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</si>
  <si>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</si>
  <si>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</si>
  <si>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</si>
  <si>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</si>
  <si>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</si>
  <si>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</si>
  <si>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</si>
  <si>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</si>
  <si>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</si>
  <si>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</si>
  <si>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</si>
  <si>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</si>
  <si>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</si>
  <si>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</si>
  <si>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</si>
  <si>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</si>
  <si>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</si>
  <si>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</si>
  <si>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</si>
  <si>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</si>
  <si>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</si>
  <si>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</si>
  <si>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</si>
  <si>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</si>
  <si>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</si>
  <si>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</si>
  <si>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</si>
  <si>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</si>
  <si>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</si>
  <si>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</si>
  <si>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</si>
  <si>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</si>
  <si>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</si>
  <si>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</si>
  <si>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</si>
  <si>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</si>
  <si>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</si>
  <si>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</si>
  <si>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</si>
  <si>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</si>
  <si>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</si>
  <si>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</si>
  <si>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</si>
  <si>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</si>
  <si>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</si>
  <si>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</si>
  <si>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</si>
  <si>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</si>
  <si>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</si>
  <si>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</si>
  <si>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</si>
  <si>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</si>
  <si>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</si>
  <si>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</si>
  <si>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</si>
  <si>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</si>
  <si>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</si>
  <si>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</si>
  <si>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</si>
  <si>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</si>
  <si>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</si>
  <si>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</si>
  <si>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</si>
  <si>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</si>
  <si>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04505_平成2年度</t>
  </si>
  <si>
    <t>04505</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</si>
  <si>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</si>
  <si>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</si>
  <si>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</si>
  <si>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</si>
  <si>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</si>
  <si>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</si>
  <si>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</si>
  <si>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</si>
  <si>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</si>
  <si>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</si>
  <si>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</si>
  <si>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</si>
  <si>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</si>
  <si>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</si>
  <si>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</si>
  <si>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</si>
  <si>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</si>
  <si>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</si>
  <si>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</si>
  <si>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</si>
  <si>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</si>
  <si>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</si>
  <si>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</si>
  <si>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</si>
  <si>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</si>
  <si>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</si>
  <si>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</si>
  <si>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</si>
  <si>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</si>
  <si>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</si>
  <si>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</si>
  <si>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</si>
  <si>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</si>
  <si>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</si>
  <si>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</si>
  <si>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</si>
  <si>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</si>
  <si>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</si>
  <si>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</si>
  <si>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46210</t>
  </si>
  <si>
    <t>指宿市</t>
  </si>
  <si>
    <t>46210_令和3年度</t>
  </si>
  <si>
    <t>46210_令和4年度</t>
  </si>
  <si>
    <t>46216</t>
  </si>
  <si>
    <t>日置市</t>
  </si>
  <si>
    <t>46216_令和3年度</t>
  </si>
  <si>
    <t>46216_令和4年度</t>
  </si>
  <si>
    <t>46482</t>
  </si>
  <si>
    <t>東串良町</t>
  </si>
  <si>
    <t>46482_令和3年度</t>
  </si>
  <si>
    <t>46482_令和4年度</t>
  </si>
  <si>
    <t>46491</t>
  </si>
  <si>
    <t>南大隅町</t>
  </si>
  <si>
    <t>46491_令和3年度</t>
  </si>
  <si>
    <t>46491_令和4年度</t>
  </si>
  <si>
    <t>46532</t>
  </si>
  <si>
    <t>伊仙町</t>
  </si>
  <si>
    <t>46532_令和3年度</t>
  </si>
  <si>
    <t>46532_令和4年度</t>
  </si>
  <si>
    <t>46533</t>
  </si>
  <si>
    <t>和泊町</t>
  </si>
  <si>
    <t>46533_令和3年度</t>
  </si>
  <si>
    <t>46533_令和4年度</t>
  </si>
  <si>
    <t>46492</t>
  </si>
  <si>
    <t>肝付町</t>
  </si>
  <si>
    <t>46492_令和3年度</t>
  </si>
  <si>
    <t>46492_令和4年度</t>
  </si>
  <si>
    <t>46214</t>
  </si>
  <si>
    <t>垂水市</t>
  </si>
  <si>
    <t>46214_令和3年度</t>
  </si>
  <si>
    <t>46214_令和4年度</t>
  </si>
  <si>
    <t>46502</t>
  </si>
  <si>
    <t>南種子町</t>
  </si>
  <si>
    <t>46502_令和3年度</t>
  </si>
  <si>
    <t>46502_令和4年度</t>
  </si>
  <si>
    <t>46535</t>
  </si>
  <si>
    <t>与論町</t>
  </si>
  <si>
    <t>46535_令和3年度</t>
  </si>
  <si>
    <t>46535_令和4年度</t>
  </si>
  <si>
    <t>46524</t>
  </si>
  <si>
    <t>宇検村</t>
  </si>
  <si>
    <t>46524_令和3年度</t>
  </si>
  <si>
    <t>46524_令和4年度</t>
  </si>
  <si>
    <t>46523</t>
  </si>
  <si>
    <t>大和村</t>
  </si>
  <si>
    <t>46523_令和3年度</t>
  </si>
  <si>
    <t>46523_令和4年度</t>
  </si>
  <si>
    <t>46304</t>
  </si>
  <si>
    <t>十島村</t>
  </si>
  <si>
    <t>46304_令和3年度</t>
  </si>
  <si>
    <t>46304_令和4年度</t>
  </si>
  <si>
    <t>46303</t>
  </si>
  <si>
    <t>三島村</t>
  </si>
  <si>
    <t>46303_令和3年度</t>
  </si>
  <si>
    <t>46303_令和4年度</t>
  </si>
  <si>
    <t>46530</t>
  </si>
  <si>
    <t>徳之島町</t>
  </si>
  <si>
    <t>46530_令和3年度</t>
  </si>
  <si>
    <t>46530_令和4年度</t>
  </si>
  <si>
    <t>46452</t>
  </si>
  <si>
    <t>湧水町</t>
  </si>
  <si>
    <t>46452_令和3年度</t>
  </si>
  <si>
    <t>46452_令和4年度</t>
  </si>
  <si>
    <t>46525</t>
  </si>
  <si>
    <t>瀬戸内町</t>
  </si>
  <si>
    <t>46525_令和3年度</t>
  </si>
  <si>
    <t>46525_令和4年度</t>
  </si>
  <si>
    <t>46527</t>
  </si>
  <si>
    <t>龍郷町</t>
  </si>
  <si>
    <t>46527_令和3年度</t>
  </si>
  <si>
    <t>46527_令和4年度</t>
  </si>
  <si>
    <t>46534</t>
  </si>
  <si>
    <t>知名町</t>
  </si>
  <si>
    <t>46534_令和3年度</t>
  </si>
  <si>
    <t>46534_令和4年度</t>
  </si>
  <si>
    <t>46531</t>
  </si>
  <si>
    <t>天城町</t>
  </si>
  <si>
    <t>46531_令和3年度</t>
  </si>
  <si>
    <t>46531_令和4年度</t>
  </si>
  <si>
    <t>46213</t>
  </si>
  <si>
    <t>西之表市</t>
  </si>
  <si>
    <t>46213_令和3年度</t>
  </si>
  <si>
    <t>46213_令和4年度</t>
  </si>
  <si>
    <t>46208</t>
  </si>
  <si>
    <t>出水市</t>
  </si>
  <si>
    <t>46208_令和3年度</t>
  </si>
  <si>
    <t>46208_令和4年度</t>
  </si>
  <si>
    <t>46221</t>
  </si>
  <si>
    <t>志布志市</t>
  </si>
  <si>
    <t>46221_令和3年度</t>
  </si>
  <si>
    <t>46221_令和4年度</t>
  </si>
  <si>
    <t>46468</t>
  </si>
  <si>
    <t>大崎町</t>
  </si>
  <si>
    <t>46468_令和3年度</t>
  </si>
  <si>
    <t>46468_令和4年度</t>
  </si>
  <si>
    <t>46217</t>
  </si>
  <si>
    <t>曽於市</t>
  </si>
  <si>
    <t>46217_令和3年度</t>
  </si>
  <si>
    <t>46217_令和4年度</t>
  </si>
  <si>
    <t>46215</t>
  </si>
  <si>
    <t>薩摩川内市</t>
  </si>
  <si>
    <t>46215_令和3年度</t>
  </si>
  <si>
    <t>46215_令和4年度</t>
  </si>
  <si>
    <t>46222</t>
  </si>
  <si>
    <t>奄美市</t>
  </si>
  <si>
    <t>46222_令和3年度</t>
  </si>
  <si>
    <t>46222_令和4年度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</si>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</sst>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1.9956233817612259</c:v>
                </c:pt>
                <c:pt idx="1">
                  <c:v>1.9057821128063082</c:v>
                </c:pt>
                <c:pt idx="2">
                  <c:v>2.4946103642431692</c:v>
                </c:pt>
                <c:pt idx="3">
                  <c:v>1.7703135011771618</c:v>
                </c:pt>
                <c:pt idx="4">
                  <c:v>1.9718207305746724</c:v>
                </c:pt>
                <c:pt idx="5">
                  <c:v>2.2676865411652338</c:v>
                </c:pt>
                <c:pt idx="6">
                  <c:v>1.9823632039562369</c:v>
                </c:pt>
                <c:pt idx="7">
                  <c:v>1.8439332197668681</c:v>
                </c:pt>
                <c:pt idx="8">
                  <c:v>2.2179631446353492</c:v>
                </c:pt>
                <c:pt idx="9">
                  <c:v>2.2538357111457392</c:v>
                </c:pt>
                <c:pt idx="10">
                  <c:v>3.1845234448765996</c:v>
                </c:pt>
                <c:pt idx="11">
                  <c:v>2.933304739165457</c:v>
                </c:pt>
                <c:pt idx="12">
                  <c:v>2.7049750756404731</c:v>
                </c:pt>
                <c:pt idx="13">
                  <c:v>2.4430493134959299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76.229113674440427</c:v>
                </c:pt>
                <c:pt idx="1">
                  <c:v>74.900600406915245</c:v>
                </c:pt>
                <c:pt idx="2">
                  <c:v>75.312398963147501</c:v>
                </c:pt>
                <c:pt idx="3">
                  <c:v>73.127135427824754</c:v>
                </c:pt>
                <c:pt idx="4">
                  <c:v>72.903728316603903</c:v>
                </c:pt>
                <c:pt idx="5">
                  <c:v>71.339745935488949</c:v>
                </c:pt>
                <c:pt idx="6">
                  <c:v>69.090224464025184</c:v>
                </c:pt>
                <c:pt idx="7">
                  <c:v>67.86048135148846</c:v>
                </c:pt>
                <c:pt idx="8">
                  <c:v>66.277436140925985</c:v>
                </c:pt>
                <c:pt idx="9">
                  <c:v>65.171135301617198</c:v>
                </c:pt>
                <c:pt idx="10">
                  <c:v>63.731082719610242</c:v>
                </c:pt>
                <c:pt idx="11">
                  <c:v>61.489489616735362</c:v>
                </c:pt>
                <c:pt idx="12">
                  <c:v>55.877775833709627</c:v>
                </c:pt>
                <c:pt idx="13">
                  <c:v>55.813181131893828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32.165098216273392</c:v>
                </c:pt>
                <c:pt idx="1">
                  <c:v>30.054221738209915</c:v>
                </c:pt>
                <c:pt idx="2">
                  <c:v>35.195397005923041</c:v>
                </c:pt>
                <c:pt idx="3">
                  <c:v>43.169520787655749</c:v>
                </c:pt>
                <c:pt idx="4">
                  <c:v>44.374083062621573</c:v>
                </c:pt>
                <c:pt idx="5">
                  <c:v>47.549304033496959</c:v>
                </c:pt>
                <c:pt idx="6">
                  <c:v>45.208422745616438</c:v>
                </c:pt>
                <c:pt idx="7">
                  <c:v>38.912874925909868</c:v>
                </c:pt>
                <c:pt idx="8">
                  <c:v>35.478717256401033</c:v>
                </c:pt>
                <c:pt idx="9">
                  <c:v>36.25316767783788</c:v>
                </c:pt>
                <c:pt idx="10">
                  <c:v>25.495687357676637</c:v>
                </c:pt>
                <c:pt idx="11">
                  <c:v>27.762800770617496</c:v>
                </c:pt>
                <c:pt idx="12">
                  <c:v>26.760195460340459</c:v>
                </c:pt>
                <c:pt idx="13">
                  <c:v>21.877718321373759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36.560113056358617</c:v>
                </c:pt>
                <c:pt idx="1">
                  <c:v>32.571024418230252</c:v>
                </c:pt>
                <c:pt idx="2">
                  <c:v>35.104736804892163</c:v>
                </c:pt>
                <c:pt idx="3">
                  <c:v>41.784754274590533</c:v>
                </c:pt>
                <c:pt idx="4">
                  <c:v>46.739016569726985</c:v>
                </c:pt>
                <c:pt idx="5">
                  <c:v>46.814840935382655</c:v>
                </c:pt>
                <c:pt idx="6">
                  <c:v>39.224697462748289</c:v>
                </c:pt>
                <c:pt idx="7">
                  <c:v>39.261064888875147</c:v>
                </c:pt>
                <c:pt idx="8">
                  <c:v>30.51189265765279</c:v>
                </c:pt>
                <c:pt idx="9">
                  <c:v>27.635860376115893</c:v>
                </c:pt>
                <c:pt idx="10">
                  <c:v>24.705136645902929</c:v>
                </c:pt>
                <c:pt idx="11">
                  <c:v>26.675666160206212</c:v>
                </c:pt>
                <c:pt idx="12">
                  <c:v>23.730483580707542</c:v>
                </c:pt>
                <c:pt idx="13">
                  <c:v>22.217246169675423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74.47023398530672</c:v>
                </c:pt>
                <c:pt idx="1">
                  <c:v>66.134707773924958</c:v>
                </c:pt>
                <c:pt idx="2">
                  <c:v>52.570525175349765</c:v>
                </c:pt>
                <c:pt idx="3">
                  <c:v>82.754562873219413</c:v>
                </c:pt>
                <c:pt idx="4">
                  <c:v>83.521628177908184</c:v>
                </c:pt>
                <c:pt idx="5">
                  <c:v>83.189843072266626</c:v>
                </c:pt>
                <c:pt idx="6">
                  <c:v>80.075373811233447</c:v>
                </c:pt>
                <c:pt idx="7">
                  <c:v>75.422427136315406</c:v>
                </c:pt>
                <c:pt idx="8">
                  <c:v>71.807617175881788</c:v>
                </c:pt>
                <c:pt idx="9">
                  <c:v>65.63392365245943</c:v>
                </c:pt>
                <c:pt idx="10">
                  <c:v>54.382148114245325</c:v>
                </c:pt>
                <c:pt idx="11">
                  <c:v>56.914019554631196</c:v>
                </c:pt>
                <c:pt idx="12">
                  <c:v>65.668152388662236</c:v>
                </c:pt>
                <c:pt idx="13">
                  <c:v>55.125032681356231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16445</c:v>
                </c:pt>
                <c:pt idx="1">
                  <c:v>16469</c:v>
                </c:pt>
                <c:pt idx="2">
                  <c:v>16533</c:v>
                </c:pt>
                <c:pt idx="3">
                  <c:v>16579</c:v>
                </c:pt>
                <c:pt idx="4">
                  <c:v>16761</c:v>
                </c:pt>
                <c:pt idx="5">
                  <c:v>16912</c:v>
                </c:pt>
                <c:pt idx="6">
                  <c:v>16961</c:v>
                </c:pt>
                <c:pt idx="7">
                  <c:v>16905</c:v>
                </c:pt>
                <c:pt idx="8">
                  <c:v>16778</c:v>
                </c:pt>
                <c:pt idx="9">
                  <c:v>16720</c:v>
                </c:pt>
                <c:pt idx="10">
                  <c:v>16638</c:v>
                </c:pt>
                <c:pt idx="11">
                  <c:v>16462</c:v>
                </c:pt>
                <c:pt idx="12">
                  <c:v>16387</c:v>
                </c:pt>
                <c:pt idx="13">
                  <c:v>16182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8280</c:v>
                </c:pt>
                <c:pt idx="1">
                  <c:v>8163</c:v>
                </c:pt>
                <c:pt idx="2">
                  <c:v>8036</c:v>
                </c:pt>
                <c:pt idx="3">
                  <c:v>7905</c:v>
                </c:pt>
                <c:pt idx="4">
                  <c:v>7766</c:v>
                </c:pt>
                <c:pt idx="5">
                  <c:v>7640</c:v>
                </c:pt>
                <c:pt idx="6">
                  <c:v>7473</c:v>
                </c:pt>
                <c:pt idx="7">
                  <c:v>7315</c:v>
                </c:pt>
                <c:pt idx="8">
                  <c:v>7376</c:v>
                </c:pt>
                <c:pt idx="9">
                  <c:v>7331</c:v>
                </c:pt>
                <c:pt idx="10">
                  <c:v>7274</c:v>
                </c:pt>
                <c:pt idx="11">
                  <c:v>6980</c:v>
                </c:pt>
                <c:pt idx="12">
                  <c:v>7099</c:v>
                </c:pt>
                <c:pt idx="13">
                  <c:v>7119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14403</c:v>
                </c:pt>
                <c:pt idx="1">
                  <c:v>14329</c:v>
                </c:pt>
                <c:pt idx="2">
                  <c:v>14238</c:v>
                </c:pt>
                <c:pt idx="3">
                  <c:v>14183</c:v>
                </c:pt>
                <c:pt idx="4">
                  <c:v>14144</c:v>
                </c:pt>
                <c:pt idx="5">
                  <c:v>14123</c:v>
                </c:pt>
                <c:pt idx="6">
                  <c:v>14010</c:v>
                </c:pt>
                <c:pt idx="7">
                  <c:v>13820</c:v>
                </c:pt>
                <c:pt idx="8">
                  <c:v>13707</c:v>
                </c:pt>
                <c:pt idx="9">
                  <c:v>13581</c:v>
                </c:pt>
                <c:pt idx="10">
                  <c:v>13519</c:v>
                </c:pt>
                <c:pt idx="11">
                  <c:v>13373</c:v>
                </c:pt>
                <c:pt idx="12">
                  <c:v>13211</c:v>
                </c:pt>
                <c:pt idx="13">
                  <c:v>12984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504</c:v>
                </c:pt>
                <c:pt idx="1">
                  <c:v>602</c:v>
                </c:pt>
                <c:pt idx="2">
                  <c:v>602</c:v>
                </c:pt>
                <c:pt idx="3">
                  <c:v>602</c:v>
                </c:pt>
                <c:pt idx="4">
                  <c:v>602</c:v>
                </c:pt>
                <c:pt idx="5">
                  <c:v>602</c:v>
                </c:pt>
                <c:pt idx="6">
                  <c:v>572</c:v>
                </c:pt>
                <c:pt idx="7">
                  <c:v>572</c:v>
                </c:pt>
                <c:pt idx="8">
                  <c:v>572</c:v>
                </c:pt>
                <c:pt idx="9">
                  <c:v>572</c:v>
                </c:pt>
                <c:pt idx="10">
                  <c:v>572</c:v>
                </c:pt>
                <c:pt idx="11">
                  <c:v>572</c:v>
                </c:pt>
                <c:pt idx="12">
                  <c:v>655</c:v>
                </c:pt>
                <c:pt idx="13">
                  <c:v>655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1094</c:v>
                </c:pt>
                <c:pt idx="1">
                  <c:v>1007</c:v>
                </c:pt>
                <c:pt idx="2">
                  <c:v>1007</c:v>
                </c:pt>
                <c:pt idx="3">
                  <c:v>1007</c:v>
                </c:pt>
                <c:pt idx="4">
                  <c:v>1007</c:v>
                </c:pt>
                <c:pt idx="5">
                  <c:v>1007</c:v>
                </c:pt>
                <c:pt idx="6">
                  <c:v>776</c:v>
                </c:pt>
                <c:pt idx="7">
                  <c:v>776</c:v>
                </c:pt>
                <c:pt idx="8">
                  <c:v>776</c:v>
                </c:pt>
                <c:pt idx="9">
                  <c:v>776</c:v>
                </c:pt>
                <c:pt idx="10">
                  <c:v>776</c:v>
                </c:pt>
                <c:pt idx="11">
                  <c:v>776</c:v>
                </c:pt>
                <c:pt idx="12">
                  <c:v>831</c:v>
                </c:pt>
                <c:pt idx="13">
                  <c:v>831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609.3519</c:v>
                </c:pt>
                <c:pt idx="1">
                  <c:v>545.58529999999996</c:v>
                </c:pt>
                <c:pt idx="2">
                  <c:v>402.76580000000001</c:v>
                </c:pt>
                <c:pt idx="3">
                  <c:v>605.22339999999997</c:v>
                </c:pt>
                <c:pt idx="4">
                  <c:v>590.91989999999998</c:v>
                </c:pt>
                <c:pt idx="5">
                  <c:v>559.58820000000003</c:v>
                </c:pt>
                <c:pt idx="6">
                  <c:v>634.50490000000002</c:v>
                </c:pt>
                <c:pt idx="7">
                  <c:v>639.96519999999998</c:v>
                </c:pt>
                <c:pt idx="8">
                  <c:v>683.1110000000001</c:v>
                </c:pt>
                <c:pt idx="9">
                  <c:v>716.30550000000005</c:v>
                </c:pt>
                <c:pt idx="10">
                  <c:v>660.73360000000002</c:v>
                </c:pt>
                <c:pt idx="11">
                  <c:v>662.78729999999996</c:v>
                </c:pt>
                <c:pt idx="12">
                  <c:v>716.11630000000002</c:v>
                </c:pt>
                <c:pt idx="13">
                  <c:v>745.86360000000002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1.2090000000000001</c:v>
                </c:pt>
                <c:pt idx="1">
                  <c:v>0</c:v>
                </c:pt>
                <c:pt idx="2">
                  <c:v>0</c:v>
                </c:pt>
                <c:pt idx="3">
                  <c:v>0</c:v>
                </c:pt>
                <c:pt idx="4">
                  <c:v>0</c:v>
                </c:pt>
                <c:pt idx="5">
                  <c:v>0</c:v>
                </c:pt>
                <c:pt idx="6">
                  <c:v>0</c:v>
                </c:pt>
                <c:pt idx="7">
                  <c:v>1.0585599999999999</c:v>
                </c:pt>
                <c:pt idx="8">
                  <c:v>1.0717699999999999</c:v>
                </c:pt>
                <c:pt idx="9">
                  <c:v>1.10856</c:v>
                </c:pt>
                <c:pt idx="10">
                  <c:v>1.1407799999999999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2.4750000000000001</c:v>
                </c:pt>
                <c:pt idx="1">
                  <c:v>2.3559999999999999</c:v>
                </c:pt>
                <c:pt idx="2">
                  <c:v>0</c:v>
                </c:pt>
                <c:pt idx="3">
                  <c:v>0</c:v>
                </c:pt>
                <c:pt idx="4">
                  <c:v>0</c:v>
                </c:pt>
                <c:pt idx="5">
                  <c:v>0</c:v>
                </c:pt>
                <c:pt idx="6">
                  <c:v>0</c:v>
                </c:pt>
                <c:pt idx="7">
                  <c:v>2.5773299999999999</c:v>
                </c:pt>
                <c:pt idx="8">
                  <c:v>2.65734</c:v>
                </c:pt>
                <c:pt idx="9">
                  <c:v>3.17</c:v>
                </c:pt>
                <c:pt idx="10">
                  <c:v>2.82572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32.450000000000003</c:v>
                </c:pt>
                <c:pt idx="1">
                  <c:v>33.640999999999998</c:v>
                </c:pt>
                <c:pt idx="2">
                  <c:v>48.932000000000002</c:v>
                </c:pt>
                <c:pt idx="3">
                  <c:v>54.091999999999999</c:v>
                </c:pt>
                <c:pt idx="4">
                  <c:v>55.970999999999997</c:v>
                </c:pt>
                <c:pt idx="5">
                  <c:v>50.79</c:v>
                </c:pt>
                <c:pt idx="6">
                  <c:v>46.584000000000003</c:v>
                </c:pt>
                <c:pt idx="7">
                  <c:v>42.131</c:v>
                </c:pt>
                <c:pt idx="8">
                  <c:v>39.380000000000003</c:v>
                </c:pt>
                <c:pt idx="9">
                  <c:v>31.236999999999998</c:v>
                </c:pt>
                <c:pt idx="10">
                  <c:v>33.683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10.302</c:v>
                </c:pt>
                <c:pt idx="1">
                  <c:v>8.6660000000000004</c:v>
                </c:pt>
                <c:pt idx="2">
                  <c:v>8.1959999999999997</c:v>
                </c:pt>
                <c:pt idx="3">
                  <c:v>9.01</c:v>
                </c:pt>
                <c:pt idx="4">
                  <c:v>9.2520000000000007</c:v>
                </c:pt>
                <c:pt idx="5">
                  <c:v>8.1489999999999991</c:v>
                </c:pt>
                <c:pt idx="6">
                  <c:v>7.5620000000000003</c:v>
                </c:pt>
                <c:pt idx="7">
                  <c:v>10.87889</c:v>
                </c:pt>
                <c:pt idx="8">
                  <c:v>10.54011</c:v>
                </c:pt>
                <c:pt idx="9">
                  <c:v>0</c:v>
                </c:pt>
                <c:pt idx="10">
                  <c:v>9.7454999999999998</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11.7</c:v>
                </c:pt>
                <c:pt idx="1">
                  <c:v>11.906000000000001</c:v>
                </c:pt>
                <c:pt idx="2">
                  <c:v>15.087999999999999</c:v>
                </c:pt>
                <c:pt idx="3">
                  <c:v>17.725999999999999</c:v>
                </c:pt>
                <c:pt idx="4">
                  <c:v>17.829999999999998</c:v>
                </c:pt>
                <c:pt idx="5">
                  <c:v>17.209</c:v>
                </c:pt>
                <c:pt idx="6">
                  <c:v>15.863</c:v>
                </c:pt>
                <c:pt idx="7">
                  <c:v>13.923999999999999</c:v>
                </c:pt>
                <c:pt idx="8">
                  <c:v>13.295</c:v>
                </c:pt>
                <c:pt idx="9">
                  <c:v>0</c:v>
                </c:pt>
                <c:pt idx="10">
                  <c:v>10.725</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14.132</c:v>
                </c:pt>
                <c:pt idx="1">
                  <c:v>15.425000000000001</c:v>
                </c:pt>
                <c:pt idx="2">
                  <c:v>25.648</c:v>
                </c:pt>
                <c:pt idx="3">
                  <c:v>27.356000000000002</c:v>
                </c:pt>
                <c:pt idx="4">
                  <c:v>28.888999999999999</c:v>
                </c:pt>
                <c:pt idx="5">
                  <c:v>25.431999999999999</c:v>
                </c:pt>
                <c:pt idx="6">
                  <c:v>23.158999999999999</c:v>
                </c:pt>
                <c:pt idx="7">
                  <c:v>20.963999999999999</c:v>
                </c:pt>
                <c:pt idx="8">
                  <c:v>19.274000000000001</c:v>
                </c:pt>
                <c:pt idx="9">
                  <c:v>35.515560000000001</c:v>
                </c:pt>
                <c:pt idx="10">
                  <c:v>17.178999999999998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35.104736804892163</c:v>
                </c:pt>
                <c:pt idx="1">
                  <c:v>41.784754274590533</c:v>
                </c:pt>
                <c:pt idx="2">
                  <c:v>46.739016569726985</c:v>
                </c:pt>
                <c:pt idx="3">
                  <c:v>46.814840935382655</c:v>
                </c:pt>
                <c:pt idx="4">
                  <c:v>39.224697462748289</c:v>
                </c:pt>
                <c:pt idx="5">
                  <c:v>39.261064888875147</c:v>
                </c:pt>
                <c:pt idx="6">
                  <c:v>30.51189265765279</c:v>
                </c:pt>
                <c:pt idx="7">
                  <c:v>27.635860376115893</c:v>
                </c:pt>
                <c:pt idx="8">
                  <c:v>24.705136645902929</c:v>
                </c:pt>
                <c:pt idx="9">
                  <c:v>26.675666160206212</c:v>
                </c:pt>
                <c:pt idx="10">
                  <c:v>23.730483580707542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52.570525175349765</c:v>
                </c:pt>
                <c:pt idx="1">
                  <c:v>82.754562873219413</c:v>
                </c:pt>
                <c:pt idx="2">
                  <c:v>83.521628177908184</c:v>
                </c:pt>
                <c:pt idx="3">
                  <c:v>83.189843072266626</c:v>
                </c:pt>
                <c:pt idx="4">
                  <c:v>80.075373811233447</c:v>
                </c:pt>
                <c:pt idx="5">
                  <c:v>75.422427136315406</c:v>
                </c:pt>
                <c:pt idx="6">
                  <c:v>71.807617175881788</c:v>
                </c:pt>
                <c:pt idx="7">
                  <c:v>65.63392365245943</c:v>
                </c:pt>
                <c:pt idx="8">
                  <c:v>54.382148114245325</c:v>
                </c:pt>
                <c:pt idx="9">
                  <c:v>56.914019554631196</c:v>
                </c:pt>
                <c:pt idx="10">
                  <c:v>65.668152388662236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0.68734333316006468</c:v>
                </c:pt>
                <c:pt idx="1">
                  <c:v>0.43498507816599385</c:v>
                </c:pt>
                <c:pt idx="2">
                  <c:v>0.58586022647655611</c:v>
                </c:pt>
                <c:pt idx="3">
                  <c:v>0.65022360906499765</c:v>
                </c:pt>
                <c:pt idx="4">
                  <c:v>0.69897894116540549</c:v>
                </c:pt>
                <c:pt idx="5">
                  <c:v>0.67340712740792907</c:v>
                </c:pt>
                <c:pt idx="6">
                  <c:v>0.64873340506341559</c:v>
                </c:pt>
                <c:pt idx="7">
                  <c:v>0.69730540935419183</c:v>
                </c:pt>
                <c:pt idx="8">
                  <c:v>0.79270700946635886</c:v>
                </c:pt>
                <c:pt idx="9">
                  <c:v>0.62402129172951792</c:v>
                </c:pt>
                <c:pt idx="10">
                  <c:v>0.57332966789088879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17.178999999999998</c:v>
                </c:pt>
                <c:pt idx="2">
                  <c:v>10.725</c:v>
                </c:pt>
                <c:pt idx="3">
                  <c:v>9.7454999999999998</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37.649499999999996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28：電子部品等製造業(N=2)</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4.915</c:v>
                </c:pt>
                <c:pt idx="6">
                  <c:v>0</c:v>
                </c:pt>
                <c:pt idx="7">
                  <c:v>0</c:v>
                </c:pt>
                <c:pt idx="8">
                  <c:v>0</c:v>
                </c:pt>
                <c:pt idx="9">
                  <c:v>0</c:v>
                </c:pt>
                <c:pt idx="10">
                  <c:v>0</c:v>
                </c:pt>
                <c:pt idx="11">
                  <c:v>0</c:v>
                </c:pt>
                <c:pt idx="12">
                  <c:v>0</c:v>
                </c:pt>
                <c:pt idx="13">
                  <c:v>0</c:v>
                </c:pt>
                <c:pt idx="14">
                  <c:v>0</c:v>
                </c:pt>
                <c:pt idx="15">
                  <c:v>0</c:v>
                </c:pt>
                <c:pt idx="16">
                  <c:v>0</c:v>
                </c:pt>
                <c:pt idx="17">
                  <c:v>0</c:v>
                </c:pt>
                <c:pt idx="18">
                  <c:v>12.263999999999999</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49.053928739138293</c:v>
                </c:pt>
                <c:pt idx="2">
                  <c:v>3.5121908983420989</c:v>
                </c:pt>
                <c:pt idx="3">
                  <c:v>38.266917786293291</c:v>
                </c:pt>
                <c:pt idx="4">
                  <c:v>29.523454616122773</c:v>
                </c:pt>
                <c:pt idx="5">
                  <c:v>36.018110852120316</c:v>
                </c:pt>
                <c:pt idx="7">
                  <c:v>78.521416996011624</c:v>
                </c:pt>
                <c:pt idx="8">
                  <c:v>1.8919899801239617</c:v>
                </c:pt>
                <c:pt idx="9">
                  <c:v>0</c:v>
                </c:pt>
                <c:pt idx="10">
                  <c:v>3.0786580782555304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90.833037423773675</c:v>
                </c:pt>
                <c:pt idx="4" formatCode="#,##0">
                  <c:v>29.523454616122773</c:v>
                </c:pt>
                <c:pt idx="5" formatCode="#,##0">
                  <c:v>36.018110852120316</c:v>
                </c:pt>
                <c:pt idx="6" formatCode="#,##0">
                  <c:v>80.41340697613559</c:v>
                </c:pt>
                <c:pt idx="10" formatCode="#,##0">
                  <c:v>3.0786580782555304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33.683</c:v>
                </c:pt>
                <c:pt idx="2" formatCode="#,##0_);[Red]\(#,##0\)">
                  <c:v>0</c:v>
                </c:pt>
                <c:pt idx="3" formatCode="#,##0_);[Red]\(#,##0\)">
                  <c:v>0</c:v>
                </c:pt>
                <c:pt idx="4" formatCode="#,##0_);[Red]\(#,##0\)">
                  <c:v>2.82572</c:v>
                </c:pt>
                <c:pt idx="5" formatCode="#,##0_);[Red]\(#,##0\)">
                  <c:v>1.1407799999999999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33.683</c:v>
                </c:pt>
                <c:pt idx="1">
                  <c:v>0</c:v>
                </c:pt>
                <c:pt idx="4" formatCode="#,##0_);[Red]\(#,##0\)">
                  <c:v>2.82572</c:v>
                </c:pt>
                <c:pt idx="5" formatCode="#,##0_);[Red]\(#,##0\)">
                  <c:v>1.1407799999999999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伊佐市</c:v>
                </c:pt>
              </c:strCache>
            </c:strRef>
          </c:tx>
          <c:spPr>
            <a:solidFill>
              <a:srgbClr val="FF0066"/>
            </a:solidFill>
            <a:ln>
              <a:noFill/>
            </a:ln>
          </c:spPr>
          <c:invertIfNegative val="0"/>
          <c:cat>
            <c:strRef>
              <c:f>③特定事業所の現状把握!$BD$21:$BD$38</c:f>
              <c:strCache>
                <c:ptCount val="18"/>
                <c:pt idx="0">
                  <c:v>9：食料品製造業(N=1)</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28：電子部品等製造業(N=2)</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4.915</c:v>
                </c:pt>
                <c:pt idx="1">
                  <c:v>0</c:v>
                </c:pt>
                <c:pt idx="2">
                  <c:v>0</c:v>
                </c:pt>
                <c:pt idx="3">
                  <c:v>0</c:v>
                </c:pt>
                <c:pt idx="4">
                  <c:v>0</c:v>
                </c:pt>
                <c:pt idx="5">
                  <c:v>0</c:v>
                </c:pt>
                <c:pt idx="6">
                  <c:v>0</c:v>
                </c:pt>
                <c:pt idx="7">
                  <c:v>0</c:v>
                </c:pt>
                <c:pt idx="8">
                  <c:v>0</c:v>
                </c:pt>
                <c:pt idx="9">
                  <c:v>0</c:v>
                </c:pt>
                <c:pt idx="10">
                  <c:v>0</c:v>
                </c:pt>
                <c:pt idx="11">
                  <c:v>0</c:v>
                </c:pt>
                <c:pt idx="12">
                  <c:v>0</c:v>
                </c:pt>
                <c:pt idx="13">
                  <c:v>6.1319999999999997</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9：食料品製造業(N=1)</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28：電子部品等製造業(N=2)</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伊佐市</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伊佐市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伊佐市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75,075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5258.9600000000028</c:v>
                </c:pt>
                <c:pt idx="1">
                  <c:v>69326.399999999892</c:v>
                </c:pt>
                <c:pt idx="2">
                  <c:v>0</c:v>
                </c:pt>
                <c:pt idx="3">
                  <c:v>490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100,589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6311.383075200004</c:v>
                </c:pt>
                <c:pt idx="1">
                  <c:v>91702.188863999865</c:v>
                </c:pt>
                <c:pt idx="2">
                  <c:v>0</c:v>
                </c:pt>
                <c:pt idx="3">
                  <c:v>2575.44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144</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69.035977583999994</c:v>
                </c:pt>
                <c:pt idx="1">
                  <c:v>49.452960815999994</c:v>
                </c:pt>
                <c:pt idx="2">
                  <c:v>3.4086288708961208</c:v>
                </c:pt>
                <c:pt idx="3">
                  <c:v>0.999626868</c:v>
                </c:pt>
                <c:pt idx="4">
                  <c:v>3.54576271</c:v>
                </c:pt>
                <c:pt idx="5">
                  <c:v>17.892147829999999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2,062,220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1476428</c:v>
                </c:pt>
                <c:pt idx="1">
                  <c:v>566000</c:v>
                </c:pt>
                <c:pt idx="2">
                  <c:v>15264.316080000001</c:v>
                </c:pt>
                <c:pt idx="3">
                  <c:v>4528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490</c:v>
                </c:pt>
                <c:pt idx="1">
                  <c:v>490</c:v>
                </c:pt>
                <c:pt idx="2">
                  <c:v>490</c:v>
                </c:pt>
                <c:pt idx="3">
                  <c:v>490</c:v>
                </c:pt>
                <c:pt idx="4">
                  <c:v>490</c:v>
                </c:pt>
                <c:pt idx="5">
                  <c:v>490</c:v>
                </c:pt>
                <c:pt idx="6">
                  <c:v>490</c:v>
                </c:pt>
                <c:pt idx="7">
                  <c:v>490</c:v>
                </c:pt>
                <c:pt idx="8">
                  <c:v>490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22383.5</c:v>
                </c:pt>
                <c:pt idx="1">
                  <c:v>35503.599999999999</c:v>
                </c:pt>
                <c:pt idx="2">
                  <c:v>38793.300000000003</c:v>
                </c:pt>
                <c:pt idx="3">
                  <c:v>40453.899999999987</c:v>
                </c:pt>
                <c:pt idx="4">
                  <c:v>44114.2</c:v>
                </c:pt>
                <c:pt idx="5">
                  <c:v>54679.199999999961</c:v>
                </c:pt>
                <c:pt idx="6">
                  <c:v>63551.499999999884</c:v>
                </c:pt>
                <c:pt idx="7">
                  <c:v>66621.199999999881</c:v>
                </c:pt>
                <c:pt idx="8">
                  <c:v>69326.399999999892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3258.6680000000001</c:v>
                </c:pt>
                <c:pt idx="1">
                  <c:v>3503.6000000000004</c:v>
                </c:pt>
                <c:pt idx="2">
                  <c:v>3801.2</c:v>
                </c:pt>
                <c:pt idx="3">
                  <c:v>4155.7000000000007</c:v>
                </c:pt>
                <c:pt idx="4">
                  <c:v>4359.1000000000004</c:v>
                </c:pt>
                <c:pt idx="5">
                  <c:v>4693.9700000000012</c:v>
                </c:pt>
                <c:pt idx="6">
                  <c:v>4861.3500000000022</c:v>
                </c:pt>
                <c:pt idx="7">
                  <c:v>5047.720000000003</c:v>
                </c:pt>
                <c:pt idx="8">
                  <c:v>5258.9600000000028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0.19945714842074164</c:v>
                </c:pt>
                <c:pt idx="1">
                  <c:v>0.30656635804380439</c:v>
                </c:pt>
                <c:pt idx="2">
                  <c:v>0.33050083442292355</c:v>
                </c:pt>
                <c:pt idx="3">
                  <c:v>0.3390252272635092</c:v>
                </c:pt>
                <c:pt idx="4">
                  <c:v>0.38771723457728241</c:v>
                </c:pt>
                <c:pt idx="5">
                  <c:v>0.463200510726062</c:v>
                </c:pt>
                <c:pt idx="6">
                  <c:v>0.5575938165122426</c:v>
                </c:pt>
                <c:pt idx="7">
                  <c:v>0.58825599005329809</c:v>
                </c:pt>
                <c:pt idx="8">
                  <c:v>0.61155250700375008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52.143901625791528</c:v>
                </c:pt>
                <c:pt idx="2">
                  <c:v>2.752890582918424</c:v>
                </c:pt>
                <c:pt idx="3">
                  <c:v>28.293050863556676</c:v>
                </c:pt>
                <c:pt idx="4">
                  <c:v>46.814840935382655</c:v>
                </c:pt>
                <c:pt idx="5">
                  <c:v>47.549304033496959</c:v>
                </c:pt>
                <c:pt idx="7">
                  <c:v>69.117688641493302</c:v>
                </c:pt>
                <c:pt idx="8">
                  <c:v>2.2220572939956531</c:v>
                </c:pt>
                <c:pt idx="9">
                  <c:v>0</c:v>
                </c:pt>
                <c:pt idx="10">
                  <c:v>2.2676865411652338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83.189843072266626</c:v>
                </c:pt>
                <c:pt idx="4" formatCode="#,##0">
                  <c:v>46.814840935382655</c:v>
                </c:pt>
                <c:pt idx="5" formatCode="#,##0">
                  <c:v>47.549304033496959</c:v>
                </c:pt>
                <c:pt idx="6" formatCode="#,##0">
                  <c:v>71.339745935488949</c:v>
                </c:pt>
                <c:pt idx="10" formatCode="#,##0">
                  <c:v>2.2676865411652338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707</c:v>
                </c:pt>
                <c:pt idx="1">
                  <c:v>741</c:v>
                </c:pt>
                <c:pt idx="2">
                  <c:v>788</c:v>
                </c:pt>
                <c:pt idx="3">
                  <c:v>838</c:v>
                </c:pt>
                <c:pt idx="4">
                  <c:v>868</c:v>
                </c:pt>
                <c:pt idx="5">
                  <c:v>923</c:v>
                </c:pt>
                <c:pt idx="6">
                  <c:v>948</c:v>
                </c:pt>
                <c:pt idx="7">
                  <c:v>978</c:v>
                </c:pt>
                <c:pt idx="8">
                  <c:v>1009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164481.39904131414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100589.01193919987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3413810.9483026699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1917666.044</c:v>
                </c:pt>
                <c:pt idx="1">
                  <c:v>1373693.3559999999</c:v>
                </c:pt>
                <c:pt idx="2">
                  <c:v>94684.135302670024</c:v>
                </c:pt>
                <c:pt idx="3">
                  <c:v>27767.413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98013.571939199872</c:v>
                </c:pt>
                <c:pt idx="1">
                  <c:v>0</c:v>
                </c:pt>
                <c:pt idx="2">
                  <c:v>2575.44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排出量比較シート!$DN$21:$DN$50</c:f>
              <c:numCache>
                <c:formatCode>0.0%;;</c:formatCode>
                <c:ptCount val="30"/>
                <c:pt idx="0">
                  <c:v>0.63</c:v>
                </c:pt>
                <c:pt idx="1">
                  <c:v>1</c:v>
                </c:pt>
                <c:pt idx="2">
                  <c:v>1</c:v>
                </c:pt>
                <c:pt idx="3">
                  <c:v>0</c:v>
                </c:pt>
                <c:pt idx="4">
                  <c:v>0</c:v>
                </c:pt>
                <c:pt idx="5">
                  <c:v>1</c:v>
                </c:pt>
                <c:pt idx="6">
                  <c:v>0.97</c:v>
                </c:pt>
                <c:pt idx="7">
                  <c:v>0.75</c:v>
                </c:pt>
                <c:pt idx="8">
                  <c:v>0.76</c:v>
                </c:pt>
                <c:pt idx="9">
                  <c:v>1</c:v>
                </c:pt>
                <c:pt idx="10">
                  <c:v>1</c:v>
                </c:pt>
                <c:pt idx="11">
                  <c:v>0.21</c:v>
                </c:pt>
                <c:pt idx="12">
                  <c:v>0.84</c:v>
                </c:pt>
                <c:pt idx="13">
                  <c:v>0.92</c:v>
                </c:pt>
                <c:pt idx="14">
                  <c:v>1</c:v>
                </c:pt>
                <c:pt idx="15">
                  <c:v>0.39</c:v>
                </c:pt>
                <c:pt idx="16">
                  <c:v>1</c:v>
                </c:pt>
                <c:pt idx="17">
                  <c:v>1</c:v>
                </c:pt>
                <c:pt idx="18">
                  <c:v>0.46</c:v>
                </c:pt>
                <c:pt idx="19">
                  <c:v>0.46</c:v>
                </c:pt>
                <c:pt idx="20">
                  <c:v>0</c:v>
                </c:pt>
                <c:pt idx="21">
                  <c:v>0.19</c:v>
                </c:pt>
                <c:pt idx="22">
                  <c:v>0.41</c:v>
                </c:pt>
                <c:pt idx="23">
                  <c:v>0.88</c:v>
                </c:pt>
                <c:pt idx="24">
                  <c:v>0</c:v>
                </c:pt>
                <c:pt idx="25">
                  <c:v>1</c:v>
                </c:pt>
                <c:pt idx="26">
                  <c:v>0</c:v>
                </c:pt>
                <c:pt idx="27">
                  <c:v>1</c:v>
                </c:pt>
                <c:pt idx="28">
                  <c:v>0.19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0.28000000000000003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0.26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排出量比較シート!$DQ$21:$DQ$50</c:f>
              <c:numCache>
                <c:formatCode>0.0%;;</c:formatCode>
                <c:ptCount val="30"/>
                <c:pt idx="0">
                  <c:v>0.37</c:v>
                </c:pt>
                <c:pt idx="1">
                  <c:v>0</c:v>
                </c:pt>
                <c:pt idx="2">
                  <c:v>0</c:v>
                </c:pt>
                <c:pt idx="3">
                  <c:v>0</c:v>
                </c:pt>
                <c:pt idx="4">
                  <c:v>0</c:v>
                </c:pt>
                <c:pt idx="5">
                  <c:v>0</c:v>
                </c:pt>
                <c:pt idx="6">
                  <c:v>0.03</c:v>
                </c:pt>
                <c:pt idx="7">
                  <c:v>0.25</c:v>
                </c:pt>
                <c:pt idx="8">
                  <c:v>0.24</c:v>
                </c:pt>
                <c:pt idx="9">
                  <c:v>0</c:v>
                </c:pt>
                <c:pt idx="10">
                  <c:v>0</c:v>
                </c:pt>
                <c:pt idx="11">
                  <c:v>0.79</c:v>
                </c:pt>
                <c:pt idx="12">
                  <c:v>0.16</c:v>
                </c:pt>
                <c:pt idx="13">
                  <c:v>0</c:v>
                </c:pt>
                <c:pt idx="14">
                  <c:v>0</c:v>
                </c:pt>
                <c:pt idx="15">
                  <c:v>0.61</c:v>
                </c:pt>
                <c:pt idx="16">
                  <c:v>0</c:v>
                </c:pt>
                <c:pt idx="17">
                  <c:v>0</c:v>
                </c:pt>
                <c:pt idx="18">
                  <c:v>0.54</c:v>
                </c:pt>
                <c:pt idx="19">
                  <c:v>0</c:v>
                </c:pt>
                <c:pt idx="20">
                  <c:v>1</c:v>
                </c:pt>
                <c:pt idx="21">
                  <c:v>0.01</c:v>
                </c:pt>
                <c:pt idx="22">
                  <c:v>0.59</c:v>
                </c:pt>
                <c:pt idx="23">
                  <c:v>0.12</c:v>
                </c:pt>
                <c:pt idx="24">
                  <c:v>0</c:v>
                </c:pt>
                <c:pt idx="25">
                  <c:v>0</c:v>
                </c:pt>
                <c:pt idx="26">
                  <c:v>0</c:v>
                </c:pt>
                <c:pt idx="27">
                  <c:v>0</c:v>
                </c:pt>
                <c:pt idx="28">
                  <c:v>0.81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排出量比較シート!$DR$21:$DR$50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0.08</c:v>
                </c:pt>
                <c:pt idx="14">
                  <c:v>0</c:v>
                </c:pt>
                <c:pt idx="15">
                  <c:v>0</c:v>
                </c:pt>
                <c:pt idx="16">
                  <c:v>0</c:v>
                </c:pt>
                <c:pt idx="17">
                  <c:v>0</c:v>
                </c:pt>
                <c:pt idx="18">
                  <c:v>0</c:v>
                </c:pt>
                <c:pt idx="19">
                  <c:v>0</c:v>
                </c:pt>
                <c:pt idx="20">
                  <c:v>0</c:v>
                </c:pt>
                <c:pt idx="21">
                  <c:v>0.81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排出量比較シート!$DF$21:$DF$50</c:f>
              <c:numCache>
                <c:formatCode>#,##0;;</c:formatCode>
                <c:ptCount val="30"/>
                <c:pt idx="0">
                  <c:v>2</c:v>
                </c:pt>
                <c:pt idx="1">
                  <c:v>2</c:v>
                </c:pt>
                <c:pt idx="2">
                  <c:v>4</c:v>
                </c:pt>
                <c:pt idx="3">
                  <c:v>0</c:v>
                </c:pt>
                <c:pt idx="4">
                  <c:v>0</c:v>
                </c:pt>
                <c:pt idx="5">
                  <c:v>1</c:v>
                </c:pt>
                <c:pt idx="6">
                  <c:v>6</c:v>
                </c:pt>
                <c:pt idx="7">
                  <c:v>1</c:v>
                </c:pt>
                <c:pt idx="8">
                  <c:v>4</c:v>
                </c:pt>
                <c:pt idx="9">
                  <c:v>7</c:v>
                </c:pt>
                <c:pt idx="10">
                  <c:v>2</c:v>
                </c:pt>
                <c:pt idx="11">
                  <c:v>1</c:v>
                </c:pt>
                <c:pt idx="12">
                  <c:v>12</c:v>
                </c:pt>
                <c:pt idx="13">
                  <c:v>6</c:v>
                </c:pt>
                <c:pt idx="14">
                  <c:v>1</c:v>
                </c:pt>
                <c:pt idx="15">
                  <c:v>1</c:v>
                </c:pt>
                <c:pt idx="16">
                  <c:v>1</c:v>
                </c:pt>
                <c:pt idx="17">
                  <c:v>1</c:v>
                </c:pt>
                <c:pt idx="18">
                  <c:v>2</c:v>
                </c:pt>
                <c:pt idx="19">
                  <c:v>3</c:v>
                </c:pt>
                <c:pt idx="20">
                  <c:v>0</c:v>
                </c:pt>
                <c:pt idx="21">
                  <c:v>5</c:v>
                </c:pt>
                <c:pt idx="22">
                  <c:v>1</c:v>
                </c:pt>
                <c:pt idx="23">
                  <c:v>2</c:v>
                </c:pt>
                <c:pt idx="24">
                  <c:v>0</c:v>
                </c:pt>
                <c:pt idx="25">
                  <c:v>3</c:v>
                </c:pt>
                <c:pt idx="26">
                  <c:v>0</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排出量比較シート!$DI$21:$DI$50</c:f>
              <c:numCache>
                <c:formatCode>#,##0;;</c:formatCode>
                <c:ptCount val="30"/>
                <c:pt idx="0">
                  <c:v>1</c:v>
                </c:pt>
                <c:pt idx="1">
                  <c:v>0</c:v>
                </c:pt>
                <c:pt idx="2">
                  <c:v>0</c:v>
                </c:pt>
                <c:pt idx="3">
                  <c:v>0</c:v>
                </c:pt>
                <c:pt idx="4">
                  <c:v>0</c:v>
                </c:pt>
                <c:pt idx="5">
                  <c:v>0</c:v>
                </c:pt>
                <c:pt idx="6">
                  <c:v>1</c:v>
                </c:pt>
                <c:pt idx="7">
                  <c:v>1</c:v>
                </c:pt>
                <c:pt idx="8">
                  <c:v>1</c:v>
                </c:pt>
                <c:pt idx="9">
                  <c:v>0</c:v>
                </c:pt>
                <c:pt idx="10">
                  <c:v>0</c:v>
                </c:pt>
                <c:pt idx="11">
                  <c:v>2</c:v>
                </c:pt>
                <c:pt idx="12">
                  <c:v>1</c:v>
                </c:pt>
                <c:pt idx="13">
                  <c:v>0</c:v>
                </c:pt>
                <c:pt idx="14">
                  <c:v>0</c:v>
                </c:pt>
                <c:pt idx="15">
                  <c:v>2</c:v>
                </c:pt>
                <c:pt idx="16">
                  <c:v>0</c:v>
                </c:pt>
                <c:pt idx="17">
                  <c:v>0</c:v>
                </c:pt>
                <c:pt idx="18">
                  <c:v>1</c:v>
                </c:pt>
                <c:pt idx="19">
                  <c:v>0</c:v>
                </c:pt>
                <c:pt idx="20">
                  <c:v>1</c:v>
                </c:pt>
                <c:pt idx="21">
                  <c:v>1</c:v>
                </c:pt>
                <c:pt idx="22">
                  <c:v>1</c:v>
                </c:pt>
                <c:pt idx="23">
                  <c:v>1</c:v>
                </c:pt>
                <c:pt idx="24">
                  <c:v>0</c:v>
                </c:pt>
                <c:pt idx="25">
                  <c:v>0</c:v>
                </c:pt>
                <c:pt idx="26">
                  <c:v>0</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排出量比較シート!$DJ$21:$DJ$50</c:f>
              <c:numCache>
                <c:formatCode>#,##0;;</c:formatCode>
                <c:ptCount val="30"/>
                <c:pt idx="0">
                  <c:v>0</c:v>
                </c:pt>
                <c:pt idx="1">
                  <c:v>0</c:v>
                </c:pt>
                <c:pt idx="2">
                  <c:v>0</c:v>
                </c:pt>
                <c:pt idx="3">
                  <c:v>0</c:v>
                </c:pt>
                <c:pt idx="4">
                  <c:v>2</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排出量比較シート!$DL$21:$DL$50</c:f>
              <c:numCache>
                <c:formatCode>#,##0;;</c:formatCode>
                <c:ptCount val="30"/>
                <c:pt idx="0">
                  <c:v>3</c:v>
                </c:pt>
                <c:pt idx="1">
                  <c:v>2</c:v>
                </c:pt>
                <c:pt idx="2">
                  <c:v>4</c:v>
                </c:pt>
                <c:pt idx="3">
                  <c:v>0</c:v>
                </c:pt>
                <c:pt idx="4">
                  <c:v>2</c:v>
                </c:pt>
                <c:pt idx="5">
                  <c:v>1</c:v>
                </c:pt>
                <c:pt idx="6">
                  <c:v>7</c:v>
                </c:pt>
                <c:pt idx="7">
                  <c:v>2</c:v>
                </c:pt>
                <c:pt idx="8">
                  <c:v>5</c:v>
                </c:pt>
                <c:pt idx="9">
                  <c:v>7</c:v>
                </c:pt>
                <c:pt idx="10">
                  <c:v>2</c:v>
                </c:pt>
                <c:pt idx="11">
                  <c:v>3</c:v>
                </c:pt>
                <c:pt idx="12">
                  <c:v>13</c:v>
                </c:pt>
                <c:pt idx="13">
                  <c:v>7</c:v>
                </c:pt>
                <c:pt idx="14">
                  <c:v>1</c:v>
                </c:pt>
                <c:pt idx="15">
                  <c:v>3</c:v>
                </c:pt>
                <c:pt idx="16">
                  <c:v>1</c:v>
                </c:pt>
                <c:pt idx="17">
                  <c:v>1</c:v>
                </c:pt>
                <c:pt idx="18">
                  <c:v>3</c:v>
                </c:pt>
                <c:pt idx="19">
                  <c:v>5</c:v>
                </c:pt>
                <c:pt idx="20">
                  <c:v>1</c:v>
                </c:pt>
                <c:pt idx="21">
                  <c:v>7</c:v>
                </c:pt>
                <c:pt idx="22">
                  <c:v>2</c:v>
                </c:pt>
                <c:pt idx="23">
                  <c:v>3</c:v>
                </c:pt>
                <c:pt idx="24">
                  <c:v>0</c:v>
                </c:pt>
                <c:pt idx="25">
                  <c:v>3</c:v>
                </c:pt>
                <c:pt idx="26">
                  <c:v>0</c:v>
                </c:pt>
                <c:pt idx="27">
                  <c:v>1</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排出量比較シート!$CX$21:$CX$50</c:f>
              <c:numCache>
                <c:formatCode>[=0]#;[&lt;1]0.00;#,##0</c:formatCode>
                <c:ptCount val="30"/>
                <c:pt idx="0">
                  <c:v>5.85</c:v>
                </c:pt>
                <c:pt idx="1">
                  <c:v>7.4119999999999999</c:v>
                </c:pt>
                <c:pt idx="2">
                  <c:v>16.582999999999998</c:v>
                </c:pt>
                <c:pt idx="3">
                  <c:v>0</c:v>
                </c:pt>
                <c:pt idx="4">
                  <c:v>0</c:v>
                </c:pt>
                <c:pt idx="5">
                  <c:v>12.209</c:v>
                </c:pt>
                <c:pt idx="6">
                  <c:v>126.404</c:v>
                </c:pt>
                <c:pt idx="7">
                  <c:v>9.5830000000000002</c:v>
                </c:pt>
                <c:pt idx="8">
                  <c:v>12.991</c:v>
                </c:pt>
                <c:pt idx="9">
                  <c:v>39.871000000000002</c:v>
                </c:pt>
                <c:pt idx="10">
                  <c:v>7.6550000000000002</c:v>
                </c:pt>
                <c:pt idx="11">
                  <c:v>3.1459999999999999</c:v>
                </c:pt>
                <c:pt idx="12">
                  <c:v>111.84</c:v>
                </c:pt>
                <c:pt idx="13">
                  <c:v>69.253</c:v>
                </c:pt>
                <c:pt idx="14">
                  <c:v>3.1280000000000001</c:v>
                </c:pt>
                <c:pt idx="15">
                  <c:v>3.4910000000000001</c:v>
                </c:pt>
                <c:pt idx="16">
                  <c:v>3.9710000000000001</c:v>
                </c:pt>
                <c:pt idx="17">
                  <c:v>6.7190000000000003</c:v>
                </c:pt>
                <c:pt idx="18">
                  <c:v>12.766999999999999</c:v>
                </c:pt>
                <c:pt idx="19">
                  <c:v>17.178999999999998</c:v>
                </c:pt>
                <c:pt idx="20">
                  <c:v>0</c:v>
                </c:pt>
                <c:pt idx="21">
                  <c:v>108.303</c:v>
                </c:pt>
                <c:pt idx="22">
                  <c:v>3.6869999999999998</c:v>
                </c:pt>
                <c:pt idx="23">
                  <c:v>21.518999999999998</c:v>
                </c:pt>
                <c:pt idx="24">
                  <c:v>0</c:v>
                </c:pt>
                <c:pt idx="25">
                  <c:v>8.3979999999999997</c:v>
                </c:pt>
                <c:pt idx="26">
                  <c:v>0</c:v>
                </c:pt>
                <c:pt idx="27">
                  <c:v>2.7959999999999998</c:v>
                </c:pt>
                <c:pt idx="28">
                  <c:v>8.7249999999999996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10.725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9.7454999999999998</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排出量比較シート!$DA$21:$DA$50</c:f>
              <c:numCache>
                <c:formatCode>[=0]#;[&lt;1]0.00;#,##0</c:formatCode>
                <c:ptCount val="30"/>
                <c:pt idx="0">
                  <c:v>3.4430000000000001</c:v>
                </c:pt>
                <c:pt idx="1">
                  <c:v>0</c:v>
                </c:pt>
                <c:pt idx="2">
                  <c:v>0</c:v>
                </c:pt>
                <c:pt idx="3">
                  <c:v>0</c:v>
                </c:pt>
                <c:pt idx="4">
                  <c:v>0</c:v>
                </c:pt>
                <c:pt idx="5">
                  <c:v>0</c:v>
                </c:pt>
                <c:pt idx="6">
                  <c:v>4.3899999999999997</c:v>
                </c:pt>
                <c:pt idx="7">
                  <c:v>3.1859999999999999</c:v>
                </c:pt>
                <c:pt idx="8">
                  <c:v>4.0919999999999996</c:v>
                </c:pt>
                <c:pt idx="9">
                  <c:v>0</c:v>
                </c:pt>
                <c:pt idx="10">
                  <c:v>0</c:v>
                </c:pt>
                <c:pt idx="11">
                  <c:v>11.558999999999999</c:v>
                </c:pt>
                <c:pt idx="12">
                  <c:v>21.681000000000001</c:v>
                </c:pt>
                <c:pt idx="13">
                  <c:v>0</c:v>
                </c:pt>
                <c:pt idx="14">
                  <c:v>0</c:v>
                </c:pt>
                <c:pt idx="15">
                  <c:v>5.5709999999999997</c:v>
                </c:pt>
                <c:pt idx="16">
                  <c:v>0</c:v>
                </c:pt>
                <c:pt idx="17">
                  <c:v>0</c:v>
                </c:pt>
                <c:pt idx="18">
                  <c:v>15.098000000000001</c:v>
                </c:pt>
                <c:pt idx="19">
                  <c:v>0</c:v>
                </c:pt>
                <c:pt idx="20">
                  <c:v>4.4930000000000003</c:v>
                </c:pt>
                <c:pt idx="21">
                  <c:v>3.3380000000000001</c:v>
                </c:pt>
                <c:pt idx="22">
                  <c:v>5.2839999999999998</c:v>
                </c:pt>
                <c:pt idx="23">
                  <c:v>2.923</c:v>
                </c:pt>
                <c:pt idx="24">
                  <c:v>0</c:v>
                </c:pt>
                <c:pt idx="25">
                  <c:v>0</c:v>
                </c:pt>
                <c:pt idx="26">
                  <c:v>0</c:v>
                </c:pt>
                <c:pt idx="27">
                  <c:v>0</c:v>
                </c:pt>
                <c:pt idx="28">
                  <c:v>37.794000000000004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排出量比較シート!$DB$21:$DB$50</c:f>
              <c:numCache>
                <c:formatCode>[=0]#;[&lt;1]0.00;#,##0</c:formatCode>
                <c:ptCount val="30"/>
                <c:pt idx="0">
                  <c:v>0</c:v>
                </c:pt>
                <c:pt idx="1">
                  <c:v>0</c:v>
                </c:pt>
                <c:pt idx="2">
                  <c:v>0</c:v>
                </c:pt>
                <c:pt idx="3">
                  <c:v>0</c:v>
                </c:pt>
                <c:pt idx="4">
                  <c:v>3.0720000000000001</c:v>
                </c:pt>
                <c:pt idx="5">
                  <c:v>0</c:v>
                </c:pt>
                <c:pt idx="6">
                  <c:v>0</c:v>
                </c:pt>
                <c:pt idx="7">
                  <c:v>0</c:v>
                </c:pt>
                <c:pt idx="8">
                  <c:v>0</c:v>
                </c:pt>
                <c:pt idx="9">
                  <c:v>0</c:v>
                </c:pt>
                <c:pt idx="10">
                  <c:v>0</c:v>
                </c:pt>
                <c:pt idx="11">
                  <c:v>0</c:v>
                </c:pt>
                <c:pt idx="12">
                  <c:v>0</c:v>
                </c:pt>
                <c:pt idx="13">
                  <c:v>5.766</c:v>
                </c:pt>
                <c:pt idx="14">
                  <c:v>0</c:v>
                </c:pt>
                <c:pt idx="15">
                  <c:v>0</c:v>
                </c:pt>
                <c:pt idx="16">
                  <c:v>0</c:v>
                </c:pt>
                <c:pt idx="17">
                  <c:v>0</c:v>
                </c:pt>
                <c:pt idx="18">
                  <c:v>0</c:v>
                </c:pt>
                <c:pt idx="19">
                  <c:v>0</c:v>
                </c:pt>
                <c:pt idx="20">
                  <c:v>0</c:v>
                </c:pt>
                <c:pt idx="21">
                  <c:v>462.53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排出量比較シート!$DD$21:$DD$50</c:f>
              <c:numCache>
                <c:formatCode>[=0]#;[&lt;1]0.00;#,##0</c:formatCode>
                <c:ptCount val="30"/>
                <c:pt idx="0">
                  <c:v>9.2929999999999993</c:v>
                </c:pt>
                <c:pt idx="1">
                  <c:v>7.4119999999999999</c:v>
                </c:pt>
                <c:pt idx="2">
                  <c:v>16.582999999999998</c:v>
                </c:pt>
                <c:pt idx="3">
                  <c:v>0</c:v>
                </c:pt>
                <c:pt idx="4">
                  <c:v>3.0720000000000001</c:v>
                </c:pt>
                <c:pt idx="5">
                  <c:v>12.209</c:v>
                </c:pt>
                <c:pt idx="6">
                  <c:v>130.79399999999998</c:v>
                </c:pt>
                <c:pt idx="7">
                  <c:v>12.769</c:v>
                </c:pt>
                <c:pt idx="8">
                  <c:v>17.082999999999998</c:v>
                </c:pt>
                <c:pt idx="9">
                  <c:v>39.871000000000002</c:v>
                </c:pt>
                <c:pt idx="10">
                  <c:v>7.6550000000000002</c:v>
                </c:pt>
                <c:pt idx="11">
                  <c:v>14.704999999999998</c:v>
                </c:pt>
                <c:pt idx="12">
                  <c:v>133.52100000000002</c:v>
                </c:pt>
                <c:pt idx="13">
                  <c:v>75.019000000000005</c:v>
                </c:pt>
                <c:pt idx="14">
                  <c:v>3.1280000000000001</c:v>
                </c:pt>
                <c:pt idx="15">
                  <c:v>9.0619999999999994</c:v>
                </c:pt>
                <c:pt idx="16">
                  <c:v>3.9710000000000001</c:v>
                </c:pt>
                <c:pt idx="17">
                  <c:v>6.7190000000000003</c:v>
                </c:pt>
                <c:pt idx="18">
                  <c:v>27.865000000000002</c:v>
                </c:pt>
                <c:pt idx="19">
                  <c:v>37.649499999999996</c:v>
                </c:pt>
                <c:pt idx="20">
                  <c:v>4.4930000000000003</c:v>
                </c:pt>
                <c:pt idx="21">
                  <c:v>574.17099999999994</c:v>
                </c:pt>
                <c:pt idx="22">
                  <c:v>8.9710000000000001</c:v>
                </c:pt>
                <c:pt idx="23">
                  <c:v>24.442</c:v>
                </c:pt>
                <c:pt idx="24">
                  <c:v>0</c:v>
                </c:pt>
                <c:pt idx="25">
                  <c:v>8.3979999999999997</c:v>
                </c:pt>
                <c:pt idx="26">
                  <c:v>0</c:v>
                </c:pt>
                <c:pt idx="27">
                  <c:v>2.7959999999999998</c:v>
                </c:pt>
                <c:pt idx="28">
                  <c:v>46.519000000000005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排出量比較シート!$CU$21:$CU$50</c:f>
              <c:numCache>
                <c:formatCode>\(0%\);;</c:formatCode>
                <c:ptCount val="30"/>
                <c:pt idx="0">
                  <c:v>0.11102169119297563</c:v>
                </c:pt>
                <c:pt idx="1">
                  <c:v>0</c:v>
                </c:pt>
                <c:pt idx="2">
                  <c:v>0</c:v>
                </c:pt>
                <c:pt idx="3">
                  <c:v>0</c:v>
                </c:pt>
                <c:pt idx="4">
                  <c:v>0</c:v>
                </c:pt>
                <c:pt idx="5">
                  <c:v>0</c:v>
                </c:pt>
                <c:pt idx="6">
                  <c:v>0.14256342432615868</c:v>
                </c:pt>
                <c:pt idx="7">
                  <c:v>0.11807454038299406</c:v>
                </c:pt>
                <c:pt idx="8">
                  <c:v>0.14335085383330212</c:v>
                </c:pt>
                <c:pt idx="9">
                  <c:v>0</c:v>
                </c:pt>
                <c:pt idx="10">
                  <c:v>0</c:v>
                </c:pt>
                <c:pt idx="11">
                  <c:v>0.33369351089179405</c:v>
                </c:pt>
                <c:pt idx="12">
                  <c:v>0.60639809847577364</c:v>
                </c:pt>
                <c:pt idx="13">
                  <c:v>0</c:v>
                </c:pt>
                <c:pt idx="14">
                  <c:v>0</c:v>
                </c:pt>
                <c:pt idx="15">
                  <c:v>0.25832767926323141</c:v>
                </c:pt>
                <c:pt idx="16">
                  <c:v>0</c:v>
                </c:pt>
                <c:pt idx="17">
                  <c:v>0</c:v>
                </c:pt>
                <c:pt idx="18">
                  <c:v>0.60409109399879224</c:v>
                </c:pt>
                <c:pt idx="19">
                  <c:v>0</c:v>
                </c:pt>
                <c:pt idx="20">
                  <c:v>0.15401523496621747</c:v>
                </c:pt>
                <c:pt idx="21">
                  <c:v>9.952537848178912E-2</c:v>
                </c:pt>
                <c:pt idx="22">
                  <c:v>0.15993391100016835</c:v>
                </c:pt>
                <c:pt idx="23">
                  <c:v>9.4064410963274753E-2</c:v>
                </c:pt>
                <c:pt idx="24">
                  <c:v>0</c:v>
                </c:pt>
                <c:pt idx="25">
                  <c:v>0</c:v>
                </c:pt>
                <c:pt idx="26">
                  <c:v>0</c:v>
                </c:pt>
                <c:pt idx="27">
                  <c:v>0</c:v>
                </c:pt>
                <c:pt idx="28">
                  <c:v>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排出量比較シート!$CM$21:$CM$50</c:f>
              <c:numCache>
                <c:formatCode>\(0%\);;</c:formatCode>
                <c:ptCount val="30"/>
                <c:pt idx="0">
                  <c:v>0.25315675687776268</c:v>
                </c:pt>
                <c:pt idx="1">
                  <c:v>7.7139738698023888E-2</c:v>
                </c:pt>
                <c:pt idx="2">
                  <c:v>0.23178761935857053</c:v>
                </c:pt>
                <c:pt idx="3">
                  <c:v>0</c:v>
                </c:pt>
                <c:pt idx="4">
                  <c:v>0</c:v>
                </c:pt>
                <c:pt idx="5">
                  <c:v>0.14635073513391719</c:v>
                </c:pt>
                <c:pt idx="6">
                  <c:v>0.82951913562055912</c:v>
                </c:pt>
                <c:pt idx="7">
                  <c:v>0.32563966699399821</c:v>
                </c:pt>
                <c:pt idx="8">
                  <c:v>0.15567282135392527</c:v>
                </c:pt>
                <c:pt idx="9">
                  <c:v>0.65918085808038618</c:v>
                </c:pt>
                <c:pt idx="10">
                  <c:v>0.13949059089008276</c:v>
                </c:pt>
                <c:pt idx="11">
                  <c:v>6.9659105495591081E-2</c:v>
                </c:pt>
                <c:pt idx="12">
                  <c:v>0.34155801865599228</c:v>
                </c:pt>
                <c:pt idx="13">
                  <c:v>0.32325291028160152</c:v>
                </c:pt>
                <c:pt idx="14">
                  <c:v>7.2329393171443629E-2</c:v>
                </c:pt>
                <c:pt idx="15">
                  <c:v>0.18642273947169921</c:v>
                </c:pt>
                <c:pt idx="16">
                  <c:v>0.94910505078959484</c:v>
                </c:pt>
                <c:pt idx="17">
                  <c:v>0.20615314266057305</c:v>
                </c:pt>
                <c:pt idx="18">
                  <c:v>0.21276828575058682</c:v>
                </c:pt>
                <c:pt idx="19">
                  <c:v>0.57332966789088879</c:v>
                </c:pt>
                <c:pt idx="20">
                  <c:v>0</c:v>
                </c:pt>
                <c:pt idx="21">
                  <c:v>0.51788975196374787</c:v>
                </c:pt>
                <c:pt idx="22">
                  <c:v>0.1416433796986214</c:v>
                </c:pt>
                <c:pt idx="23">
                  <c:v>0.30918655461842021</c:v>
                </c:pt>
                <c:pt idx="24">
                  <c:v>0</c:v>
                </c:pt>
                <c:pt idx="25">
                  <c:v>0.21152190195085765</c:v>
                </c:pt>
                <c:pt idx="26">
                  <c:v>0</c:v>
                </c:pt>
                <c:pt idx="27">
                  <c:v>4.0639832286103475E-2</c:v>
                </c:pt>
                <c:pt idx="28">
                  <c:v>8.7042789470498413E-2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排出量比較シート!$BV$21:$BV$50</c:f>
              <c:numCache>
                <c:formatCode>0%</c:formatCode>
                <c:ptCount val="30"/>
                <c:pt idx="0">
                  <c:v>0.17249547472731108</c:v>
                </c:pt>
                <c:pt idx="1">
                  <c:v>0.42386763401884442</c:v>
                </c:pt>
                <c:pt idx="2">
                  <c:v>0.41483361474086344</c:v>
                </c:pt>
                <c:pt idx="3">
                  <c:v>0.15745007180925855</c:v>
                </c:pt>
                <c:pt idx="4">
                  <c:v>0.28782314875860199</c:v>
                </c:pt>
                <c:pt idx="5">
                  <c:v>0.42888615636161936</c:v>
                </c:pt>
                <c:pt idx="6">
                  <c:v>0.55554040339396649</c:v>
                </c:pt>
                <c:pt idx="7">
                  <c:v>0.18145846831528548</c:v>
                </c:pt>
                <c:pt idx="8">
                  <c:v>0.42383448045859412</c:v>
                </c:pt>
                <c:pt idx="9">
                  <c:v>0.36479776223390359</c:v>
                </c:pt>
                <c:pt idx="10">
                  <c:v>0.32850406208419902</c:v>
                </c:pt>
                <c:pt idx="11">
                  <c:v>0.26047850703940267</c:v>
                </c:pt>
                <c:pt idx="12">
                  <c:v>0.76542875480627159</c:v>
                </c:pt>
                <c:pt idx="13">
                  <c:v>0.69629673779599599</c:v>
                </c:pt>
                <c:pt idx="14">
                  <c:v>0.24645087636928914</c:v>
                </c:pt>
                <c:pt idx="15">
                  <c:v>0.15748633420826472</c:v>
                </c:pt>
                <c:pt idx="16">
                  <c:v>5.4418424237694059E-2</c:v>
                </c:pt>
                <c:pt idx="17">
                  <c:v>0.2054008037276864</c:v>
                </c:pt>
                <c:pt idx="18">
                  <c:v>0.32175267532897134</c:v>
                </c:pt>
                <c:pt idx="19">
                  <c:v>0.37580152079224538</c:v>
                </c:pt>
                <c:pt idx="20">
                  <c:v>0.14135309622907533</c:v>
                </c:pt>
                <c:pt idx="21">
                  <c:v>0.58718418343012846</c:v>
                </c:pt>
                <c:pt idx="22">
                  <c:v>0.20399446273638064</c:v>
                </c:pt>
                <c:pt idx="23">
                  <c:v>0.39233515249003703</c:v>
                </c:pt>
                <c:pt idx="24">
                  <c:v>0.46157749033006906</c:v>
                </c:pt>
                <c:pt idx="25">
                  <c:v>0.22540256061807201</c:v>
                </c:pt>
                <c:pt idx="26">
                  <c:v>0.45895758016216759</c:v>
                </c:pt>
                <c:pt idx="27">
                  <c:v>0.41974948184796435</c:v>
                </c:pt>
                <c:pt idx="28">
                  <c:v>0.4612571940851552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排出量比較シート!$BZ$21:$BZ$50</c:f>
              <c:numCache>
                <c:formatCode>0%</c:formatCode>
                <c:ptCount val="30"/>
                <c:pt idx="0">
                  <c:v>0.23149443090306052</c:v>
                </c:pt>
                <c:pt idx="1">
                  <c:v>0.10498655168481343</c:v>
                </c:pt>
                <c:pt idx="2">
                  <c:v>0.12341662646447307</c:v>
                </c:pt>
                <c:pt idx="3">
                  <c:v>0.19629032724145606</c:v>
                </c:pt>
                <c:pt idx="4">
                  <c:v>0.14295027189254758</c:v>
                </c:pt>
                <c:pt idx="5">
                  <c:v>9.3583599572483217E-2</c:v>
                </c:pt>
                <c:pt idx="6">
                  <c:v>0.11226325841120939</c:v>
                </c:pt>
                <c:pt idx="7">
                  <c:v>0.1663805525451873</c:v>
                </c:pt>
                <c:pt idx="8">
                  <c:v>0.14497791174785188</c:v>
                </c:pt>
                <c:pt idx="9">
                  <c:v>0.11613880376622632</c:v>
                </c:pt>
                <c:pt idx="10">
                  <c:v>0.13876161597965059</c:v>
                </c:pt>
                <c:pt idx="11">
                  <c:v>0.1997853190157744</c:v>
                </c:pt>
                <c:pt idx="12">
                  <c:v>8.3578308832622655E-2</c:v>
                </c:pt>
                <c:pt idx="13">
                  <c:v>7.5992271616387677E-2</c:v>
                </c:pt>
                <c:pt idx="14">
                  <c:v>0.17300843420170556</c:v>
                </c:pt>
                <c:pt idx="15">
                  <c:v>0.18136527008046588</c:v>
                </c:pt>
                <c:pt idx="16">
                  <c:v>0.28471158491320386</c:v>
                </c:pt>
                <c:pt idx="17">
                  <c:v>0.19075139041067407</c:v>
                </c:pt>
                <c:pt idx="18">
                  <c:v>0.13401616647958953</c:v>
                </c:pt>
                <c:pt idx="19">
                  <c:v>0.13580330029667484</c:v>
                </c:pt>
                <c:pt idx="20">
                  <c:v>0.26212848287520135</c:v>
                </c:pt>
                <c:pt idx="21">
                  <c:v>9.4172407621024967E-2</c:v>
                </c:pt>
                <c:pt idx="22">
                  <c:v>0.2589189120853112</c:v>
                </c:pt>
                <c:pt idx="23">
                  <c:v>0.17516979074615033</c:v>
                </c:pt>
                <c:pt idx="24">
                  <c:v>0.13035669826561178</c:v>
                </c:pt>
                <c:pt idx="25">
                  <c:v>0.18693310390454368</c:v>
                </c:pt>
                <c:pt idx="26">
                  <c:v>0.11038085152256713</c:v>
                </c:pt>
                <c:pt idx="27">
                  <c:v>0.1212119973964553</c:v>
                </c:pt>
                <c:pt idx="28">
                  <c:v>0.14415936208661609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排出量比較シート!$CA$21:$CA$50</c:f>
              <c:numCache>
                <c:formatCode>0%</c:formatCode>
                <c:ptCount val="30"/>
                <c:pt idx="0">
                  <c:v>0.20355021367024217</c:v>
                </c:pt>
                <c:pt idx="1">
                  <c:v>0.18159546551878322</c:v>
                </c:pt>
                <c:pt idx="2">
                  <c:v>0.22214232389238509</c:v>
                </c:pt>
                <c:pt idx="3">
                  <c:v>0.19938630434449625</c:v>
                </c:pt>
                <c:pt idx="4">
                  <c:v>0.12484862049517007</c:v>
                </c:pt>
                <c:pt idx="5">
                  <c:v>0.21675867515676722</c:v>
                </c:pt>
                <c:pt idx="6">
                  <c:v>0.1099538080846684</c:v>
                </c:pt>
                <c:pt idx="7">
                  <c:v>0.32092652878453953</c:v>
                </c:pt>
                <c:pt idx="8">
                  <c:v>0.1309859287402047</c:v>
                </c:pt>
                <c:pt idx="9">
                  <c:v>0.20757011590748212</c:v>
                </c:pt>
                <c:pt idx="10">
                  <c:v>0.1860075080374487</c:v>
                </c:pt>
                <c:pt idx="11">
                  <c:v>0.17894308510937659</c:v>
                </c:pt>
                <c:pt idx="12">
                  <c:v>5.8721507200147023E-2</c:v>
                </c:pt>
                <c:pt idx="13">
                  <c:v>7.1927931870927803E-2</c:v>
                </c:pt>
                <c:pt idx="14">
                  <c:v>0.24450580526156598</c:v>
                </c:pt>
                <c:pt idx="15">
                  <c:v>0.24035393230195765</c:v>
                </c:pt>
                <c:pt idx="16">
                  <c:v>0.32552728615786503</c:v>
                </c:pt>
                <c:pt idx="17">
                  <c:v>0.27610508389980976</c:v>
                </c:pt>
                <c:pt idx="18">
                  <c:v>0.21778603966286289</c:v>
                </c:pt>
                <c:pt idx="19">
                  <c:v>0.15314154251170872</c:v>
                </c:pt>
                <c:pt idx="20">
                  <c:v>0.29870329670401952</c:v>
                </c:pt>
                <c:pt idx="21">
                  <c:v>0.10004656428276108</c:v>
                </c:pt>
                <c:pt idx="22">
                  <c:v>0.23422477278576137</c:v>
                </c:pt>
                <c:pt idx="23">
                  <c:v>0.21130214949349671</c:v>
                </c:pt>
                <c:pt idx="24">
                  <c:v>0.19820312045617966</c:v>
                </c:pt>
                <c:pt idx="25">
                  <c:v>0.2659930124796353</c:v>
                </c:pt>
                <c:pt idx="26">
                  <c:v>0.1975032844384341</c:v>
                </c:pt>
                <c:pt idx="27">
                  <c:v>0.16958745987721294</c:v>
                </c:pt>
                <c:pt idx="28">
                  <c:v>0.16427646173957466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排出量比較シート!$CB$21:$CB$50</c:f>
              <c:numCache>
                <c:formatCode>0%</c:formatCode>
                <c:ptCount val="30"/>
                <c:pt idx="0">
                  <c:v>0.36973732788914626</c:v>
                </c:pt>
                <c:pt idx="1">
                  <c:v>0.23897052879894679</c:v>
                </c:pt>
                <c:pt idx="2">
                  <c:v>0.23026912535235156</c:v>
                </c:pt>
                <c:pt idx="3">
                  <c:v>0.42565561584378725</c:v>
                </c:pt>
                <c:pt idx="4">
                  <c:v>0.43116916453991488</c:v>
                </c:pt>
                <c:pt idx="5">
                  <c:v>0.24738590716217643</c:v>
                </c:pt>
                <c:pt idx="6">
                  <c:v>0.20794916763744481</c:v>
                </c:pt>
                <c:pt idx="7">
                  <c:v>0.31705729563883206</c:v>
                </c:pt>
                <c:pt idx="8">
                  <c:v>0.30020167905334938</c:v>
                </c:pt>
                <c:pt idx="9">
                  <c:v>0.30039756898570213</c:v>
                </c:pt>
                <c:pt idx="10">
                  <c:v>0.32889192651352617</c:v>
                </c:pt>
                <c:pt idx="11">
                  <c:v>0.33874451642876441</c:v>
                </c:pt>
                <c:pt idx="12">
                  <c:v>8.7476184244002053E-2</c:v>
                </c:pt>
                <c:pt idx="13">
                  <c:v>0.1490881544378159</c:v>
                </c:pt>
                <c:pt idx="14">
                  <c:v>0.29386764643621377</c:v>
                </c:pt>
                <c:pt idx="15">
                  <c:v>0.38529765987652975</c:v>
                </c:pt>
                <c:pt idx="16">
                  <c:v>0.28005142423142537</c:v>
                </c:pt>
                <c:pt idx="17">
                  <c:v>0.29703318435982162</c:v>
                </c:pt>
                <c:pt idx="18">
                  <c:v>0.30997383541137608</c:v>
                </c:pt>
                <c:pt idx="19">
                  <c:v>0.3197737772872345</c:v>
                </c:pt>
                <c:pt idx="20">
                  <c:v>0.26700037728664811</c:v>
                </c:pt>
                <c:pt idx="21">
                  <c:v>0.21206528296155583</c:v>
                </c:pt>
                <c:pt idx="22">
                  <c:v>0.28106184010085405</c:v>
                </c:pt>
                <c:pt idx="23">
                  <c:v>0.21315339197051536</c:v>
                </c:pt>
                <c:pt idx="24">
                  <c:v>0.19057866056884734</c:v>
                </c:pt>
                <c:pt idx="25">
                  <c:v>0.30699759141108823</c:v>
                </c:pt>
                <c:pt idx="26">
                  <c:v>0.21590086093346925</c:v>
                </c:pt>
                <c:pt idx="27">
                  <c:v>0.26312797569090968</c:v>
                </c:pt>
                <c:pt idx="28">
                  <c:v>0.23030698208865397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排出量比較シート!$CH$21:$CH$50</c:f>
              <c:numCache>
                <c:formatCode>0%</c:formatCode>
                <c:ptCount val="30"/>
                <c:pt idx="0">
                  <c:v>2.2722552810239778E-2</c:v>
                </c:pt>
                <c:pt idx="1">
                  <c:v>5.0579819978612106E-2</c:v>
                </c:pt>
                <c:pt idx="2">
                  <c:v>9.3383095499268327E-3</c:v>
                </c:pt>
                <c:pt idx="3">
                  <c:v>2.1217680761002E-2</c:v>
                </c:pt>
                <c:pt idx="4">
                  <c:v>1.3208794313765338E-2</c:v>
                </c:pt>
                <c:pt idx="5">
                  <c:v>1.3385661746953843E-2</c:v>
                </c:pt>
                <c:pt idx="6">
                  <c:v>1.4293362472710848E-2</c:v>
                </c:pt>
                <c:pt idx="7">
                  <c:v>1.4177154716155506E-2</c:v>
                </c:pt>
                <c:pt idx="8">
                  <c:v>0</c:v>
                </c:pt>
                <c:pt idx="9">
                  <c:v>1.1095749106685699E-2</c:v>
                </c:pt>
                <c:pt idx="10">
                  <c:v>1.7834887385175458E-2</c:v>
                </c:pt>
                <c:pt idx="11">
                  <c:v>2.2048572406681764E-2</c:v>
                </c:pt>
                <c:pt idx="12">
                  <c:v>4.7952449169567247E-3</c:v>
                </c:pt>
                <c:pt idx="13">
                  <c:v>6.6949042788726747E-3</c:v>
                </c:pt>
                <c:pt idx="14">
                  <c:v>4.2167237731225451E-2</c:v>
                </c:pt>
                <c:pt idx="15">
                  <c:v>3.5496803532781909E-2</c:v>
                </c:pt>
                <c:pt idx="16">
                  <c:v>5.5291280459811777E-2</c:v>
                </c:pt>
                <c:pt idx="17">
                  <c:v>3.0709537602008195E-2</c:v>
                </c:pt>
                <c:pt idx="18">
                  <c:v>1.6471283117200232E-2</c:v>
                </c:pt>
                <c:pt idx="19">
                  <c:v>1.5479859112136613E-2</c:v>
                </c:pt>
                <c:pt idx="20">
                  <c:v>3.0814746905055767E-2</c:v>
                </c:pt>
                <c:pt idx="21">
                  <c:v>6.531561704529629E-3</c:v>
                </c:pt>
                <c:pt idx="22">
                  <c:v>2.1800012291692698E-2</c:v>
                </c:pt>
                <c:pt idx="23">
                  <c:v>8.0395152998004801E-3</c:v>
                </c:pt>
                <c:pt idx="24">
                  <c:v>1.9284030379292171E-2</c:v>
                </c:pt>
                <c:pt idx="25">
                  <c:v>1.4673731586660639E-2</c:v>
                </c:pt>
                <c:pt idx="26">
                  <c:v>1.7257422943362057E-2</c:v>
                </c:pt>
                <c:pt idx="27">
                  <c:v>2.6323085187457657E-2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c:ext uri="{02D57815-91ED-43cb-92C2-25804820EDAC}">
                        <c15:formulaRef>
                          <c15:sqref>排出量比較シート!$BW$21:$BW$50</c15:sqref>
                        </c15:formulaRef>
                      </c:ext>
                    </c:extLst>
                    <c:numCache>
                      <c:formatCode>0%</c:formatCode>
                      <c:ptCount val="30"/>
                      <c:pt idx="0">
                        <c:v>0.10212619014579383</c:v>
                      </c:pt>
                      <c:pt idx="1">
                        <c:v>0.3078262837220066</c:v>
                      </c:pt>
                      <c:pt idx="2">
                        <c:v>0.37636581270746233</c:v>
                      </c:pt>
                      <c:pt idx="3">
                        <c:v>6.9440872058405073E-2</c:v>
                      </c:pt>
                      <c:pt idx="4">
                        <c:v>1.2244560637885558E-2</c:v>
                      </c:pt>
                      <c:pt idx="5">
                        <c:v>0.36623696450740112</c:v>
                      </c:pt>
                      <c:pt idx="6">
                        <c:v>0.52598515577366223</c:v>
                      </c:pt>
                      <c:pt idx="7">
                        <c:v>0.11104041945092522</c:v>
                      </c:pt>
                      <c:pt idx="8">
                        <c:v>0.33808596238541916</c:v>
                      </c:pt>
                      <c:pt idx="9">
                        <c:v>0.34839884920637043</c:v>
                      </c:pt>
                      <c:pt idx="10">
                        <c:v>0.2988936866305778</c:v>
                      </c:pt>
                      <c:pt idx="11">
                        <c:v>0.13771985408366214</c:v>
                      </c:pt>
                      <c:pt idx="12">
                        <c:v>0.75495330485361856</c:v>
                      </c:pt>
                      <c:pt idx="13">
                        <c:v>0.68224581546166929</c:v>
                      </c:pt>
                      <c:pt idx="14">
                        <c:v>0.13171200608115174</c:v>
                      </c:pt>
                      <c:pt idx="15">
                        <c:v>0.13297532098249526</c:v>
                      </c:pt>
                      <c:pt idx="16">
                        <c:v>4.5156343723784208E-2</c:v>
                      </c:pt>
                      <c:pt idx="17">
                        <c:v>5.5639208919589643E-2</c:v>
                      </c:pt>
                      <c:pt idx="18">
                        <c:v>0.17033403161760141</c:v>
                      </c:pt>
                      <c:pt idx="19">
                        <c:v>0.20651545287538312</c:v>
                      </c:pt>
                      <c:pt idx="20">
                        <c:v>0.11188442227453026</c:v>
                      </c:pt>
                      <c:pt idx="21">
                        <c:v>0.56959182119165119</c:v>
                      </c:pt>
                      <c:pt idx="22">
                        <c:v>0.16163043532115379</c:v>
                      </c:pt>
                      <c:pt idx="23">
                        <c:v>0.37388315299921737</c:v>
                      </c:pt>
                      <c:pt idx="24">
                        <c:v>0.368073632692</c:v>
                      </c:pt>
                      <c:pt idx="25">
                        <c:v>0.15557658439993169</c:v>
                      </c:pt>
                      <c:pt idx="26">
                        <c:v>0.45377642378159094</c:v>
                      </c:pt>
                      <c:pt idx="27">
                        <c:v>0.29014156472222563</c:v>
                      </c:pt>
                      <c:pt idx="28">
                        <c:v>0.3665538088829578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1.1095049494527482E-2</c:v>
                      </c:pt>
                      <c:pt idx="1">
                        <c:v>1.9891670051795849E-2</c:v>
                      </c:pt>
                      <c:pt idx="2">
                        <c:v>1.6756318336792916E-2</c:v>
                      </c:pt>
                      <c:pt idx="3">
                        <c:v>1.1568942332403208E-2</c:v>
                      </c:pt>
                      <c:pt idx="4">
                        <c:v>1.1339337976293143E-2</c:v>
                      </c:pt>
                      <c:pt idx="5">
                        <c:v>8.9799193906631419E-3</c:v>
                      </c:pt>
                      <c:pt idx="6">
                        <c:v>5.9436851578166727E-3</c:v>
                      </c:pt>
                      <c:pt idx="7">
                        <c:v>2.3738935304141919E-2</c:v>
                      </c:pt>
                      <c:pt idx="8">
                        <c:v>9.2996151596270345E-3</c:v>
                      </c:pt>
                      <c:pt idx="9">
                        <c:v>6.4730174810771835E-3</c:v>
                      </c:pt>
                      <c:pt idx="10">
                        <c:v>1.1803006253117839E-2</c:v>
                      </c:pt>
                      <c:pt idx="11">
                        <c:v>1.194231669219817E-2</c:v>
                      </c:pt>
                      <c:pt idx="12">
                        <c:v>1.9631201306312207E-3</c:v>
                      </c:pt>
                      <c:pt idx="13">
                        <c:v>2.6252004961702584E-3</c:v>
                      </c:pt>
                      <c:pt idx="14">
                        <c:v>2.2354468972530381E-2</c:v>
                      </c:pt>
                      <c:pt idx="15">
                        <c:v>8.8866124582112072E-3</c:v>
                      </c:pt>
                      <c:pt idx="16">
                        <c:v>9.2620805139098546E-3</c:v>
                      </c:pt>
                      <c:pt idx="17">
                        <c:v>1.1936180034717235E-2</c:v>
                      </c:pt>
                      <c:pt idx="18">
                        <c:v>1.7518920444247126E-2</c:v>
                      </c:pt>
                      <c:pt idx="19">
                        <c:v>1.169140158593447E-2</c:v>
                      </c:pt>
                      <c:pt idx="20">
                        <c:v>7.7816664500998519E-3</c:v>
                      </c:pt>
                      <c:pt idx="21">
                        <c:v>4.5630730990082417E-3</c:v>
                      </c:pt>
                      <c:pt idx="22">
                        <c:v>1.1770792623723594E-2</c:v>
                      </c:pt>
                      <c:pt idx="23">
                        <c:v>8.369773369371742E-3</c:v>
                      </c:pt>
                      <c:pt idx="24">
                        <c:v>6.4615435667440919E-3</c:v>
                      </c:pt>
                      <c:pt idx="25">
                        <c:v>1.4440284938714734E-2</c:v>
                      </c:pt>
                      <c:pt idx="26">
                        <c:v>3.924269534162899E-3</c:v>
                      </c:pt>
                      <c:pt idx="27">
                        <c:v>8.785779698121941E-3</c:v>
                      </c:pt>
                      <c:pt idx="28">
                        <c:v>7.4019858190720253E-3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5.9274235086989806E-2</c:v>
                      </c:pt>
                      <c:pt idx="1">
                        <c:v>9.614968024504196E-2</c:v>
                      </c:pt>
                      <c:pt idx="2">
                        <c:v>2.171148369660823E-2</c:v>
                      </c:pt>
                      <c:pt idx="3">
                        <c:v>7.6440257418450258E-2</c:v>
                      </c:pt>
                      <c:pt idx="4">
                        <c:v>0.26423925014442329</c:v>
                      </c:pt>
                      <c:pt idx="5">
                        <c:v>5.3669272463555129E-2</c:v>
                      </c:pt>
                      <c:pt idx="6">
                        <c:v>2.3611562462487606E-2</c:v>
                      </c:pt>
                      <c:pt idx="7">
                        <c:v>4.6679113560218324E-2</c:v>
                      </c:pt>
                      <c:pt idx="8">
                        <c:v>7.6448902913547889E-2</c:v>
                      </c:pt>
                      <c:pt idx="9">
                        <c:v>9.9258955464559678E-3</c:v>
                      </c:pt>
                      <c:pt idx="10">
                        <c:v>1.7807369200503392E-2</c:v>
                      </c:pt>
                      <c:pt idx="11">
                        <c:v>0.11081633626354238</c:v>
                      </c:pt>
                      <c:pt idx="12">
                        <c:v>8.5123298220218697E-3</c:v>
                      </c:pt>
                      <c:pt idx="13">
                        <c:v>1.1425721838156471E-2</c:v>
                      </c:pt>
                      <c:pt idx="14">
                        <c:v>9.2384401315607018E-2</c:v>
                      </c:pt>
                      <c:pt idx="15">
                        <c:v>1.5624400767558272E-2</c:v>
                      </c:pt>
                      <c:pt idx="16">
                        <c:v>0</c:v>
                      </c:pt>
                      <c:pt idx="17">
                        <c:v>0.13782541477337953</c:v>
                      </c:pt>
                      <c:pt idx="18">
                        <c:v>0.13389972326712282</c:v>
                      </c:pt>
                      <c:pt idx="19">
                        <c:v>0.15759466633092775</c:v>
                      </c:pt>
                      <c:pt idx="20">
                        <c:v>2.1687007504445216E-2</c:v>
                      </c:pt>
                      <c:pt idx="21">
                        <c:v>1.3029289139468943E-2</c:v>
                      </c:pt>
                      <c:pt idx="22">
                        <c:v>3.0593234791503235E-2</c:v>
                      </c:pt>
                      <c:pt idx="23">
                        <c:v>1.0082226121447898E-2</c:v>
                      </c:pt>
                      <c:pt idx="24">
                        <c:v>8.7042314071324955E-2</c:v>
                      </c:pt>
                      <c:pt idx="25">
                        <c:v>5.5385691279425629E-2</c:v>
                      </c:pt>
                      <c:pt idx="26">
                        <c:v>1.2568868464137505E-3</c:v>
                      </c:pt>
                      <c:pt idx="27">
                        <c:v>0.12082213742761679</c:v>
                      </c:pt>
                      <c:pt idx="28">
                        <c:v>8.7301399383125367E-2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0.35843581781320494</c:v>
                      </c:pt>
                      <c:pt idx="1">
                        <c:v>0.23220433736012897</c:v>
                      </c:pt>
                      <c:pt idx="2">
                        <c:v>0.22133323883298001</c:v>
                      </c:pt>
                      <c:pt idx="3">
                        <c:v>0.32512552055773525</c:v>
                      </c:pt>
                      <c:pt idx="4">
                        <c:v>0.29161045779210487</c:v>
                      </c:pt>
                      <c:pt idx="5">
                        <c:v>0.23965684573859244</c:v>
                      </c:pt>
                      <c:pt idx="6">
                        <c:v>0.20255920574129296</c:v>
                      </c:pt>
                      <c:pt idx="7">
                        <c:v>0.29940136988726329</c:v>
                      </c:pt>
                      <c:pt idx="8">
                        <c:v>0.29257009086313562</c:v>
                      </c:pt>
                      <c:pt idx="9">
                        <c:v>0.29157155247190697</c:v>
                      </c:pt>
                      <c:pt idx="10">
                        <c:v>0.31986788537557131</c:v>
                      </c:pt>
                      <c:pt idx="11">
                        <c:v>0.33032567411903058</c:v>
                      </c:pt>
                      <c:pt idx="12">
                        <c:v>8.4123812151971733E-2</c:v>
                      </c:pt>
                      <c:pt idx="13">
                        <c:v>0.13948642465782823</c:v>
                      </c:pt>
                      <c:pt idx="14">
                        <c:v>0.28536309482646005</c:v>
                      </c:pt>
                      <c:pt idx="15">
                        <c:v>0.37286754610096684</c:v>
                      </c:pt>
                      <c:pt idx="16">
                        <c:v>0.26149770770711483</c:v>
                      </c:pt>
                      <c:pt idx="17">
                        <c:v>0.2816547378704507</c:v>
                      </c:pt>
                      <c:pt idx="18">
                        <c:v>0.30213660667439018</c:v>
                      </c:pt>
                      <c:pt idx="19">
                        <c:v>0.31131371526403362</c:v>
                      </c:pt>
                      <c:pt idx="20">
                        <c:v>0.25402367645154722</c:v>
                      </c:pt>
                      <c:pt idx="21">
                        <c:v>0.11027678583532055</c:v>
                      </c:pt>
                      <c:pt idx="22">
                        <c:v>0.27017187078922733</c:v>
                      </c:pt>
                      <c:pt idx="23">
                        <c:v>0.20541522317617292</c:v>
                      </c:pt>
                      <c:pt idx="24">
                        <c:v>0.17188440320200096</c:v>
                      </c:pt>
                      <c:pt idx="25">
                        <c:v>0.29870586132319704</c:v>
                      </c:pt>
                      <c:pt idx="26">
                        <c:v>0.20695444349685313</c:v>
                      </c:pt>
                      <c:pt idx="27">
                        <c:v>0.25441765103419284</c:v>
                      </c:pt>
                      <c:pt idx="28">
                        <c:v>0.22384616831064941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0.17559236360268118</c:v>
                      </c:pt>
                      <c:pt idx="1">
                        <c:v>9.8632633209540618E-2</c:v>
                      </c:pt>
                      <c:pt idx="2">
                        <c:v>0.13124952745552587</c:v>
                      </c:pt>
                      <c:pt idx="3">
                        <c:v>0.16902148576108775</c:v>
                      </c:pt>
                      <c:pt idx="4">
                        <c:v>9.8153988256651462E-2</c:v>
                      </c:pt>
                      <c:pt idx="5">
                        <c:v>0.12906469419919586</c:v>
                      </c:pt>
                      <c:pt idx="6">
                        <c:v>9.7002800755680157E-2</c:v>
                      </c:pt>
                      <c:pt idx="7">
                        <c:v>0.13912695900347874</c:v>
                      </c:pt>
                      <c:pt idx="8">
                        <c:v>0.12536977407324798</c:v>
                      </c:pt>
                      <c:pt idx="9">
                        <c:v>0.14966981534696469</c:v>
                      </c:pt>
                      <c:pt idx="10">
                        <c:v>0.15952480211758824</c:v>
                      </c:pt>
                      <c:pt idx="11">
                        <c:v>0.15487209131922522</c:v>
                      </c:pt>
                      <c:pt idx="12">
                        <c:v>4.9868169236886424E-2</c:v>
                      </c:pt>
                      <c:pt idx="13">
                        <c:v>7.4369509156726368E-2</c:v>
                      </c:pt>
                      <c:pt idx="14">
                        <c:v>0.12660316471985442</c:v>
                      </c:pt>
                      <c:pt idx="15">
                        <c:v>0.18163295608072849</c:v>
                      </c:pt>
                      <c:pt idx="16">
                        <c:v>0.18654956329585484</c:v>
                      </c:pt>
                      <c:pt idx="17">
                        <c:v>0.12868410275509368</c:v>
                      </c:pt>
                      <c:pt idx="18">
                        <c:v>0.11878825477713913</c:v>
                      </c:pt>
                      <c:pt idx="19">
                        <c:v>0.13123678230800431</c:v>
                      </c:pt>
                      <c:pt idx="20">
                        <c:v>0.14664487822674216</c:v>
                      </c:pt>
                      <c:pt idx="21">
                        <c:v>5.9596842376335231E-2</c:v>
                      </c:pt>
                      <c:pt idx="22">
                        <c:v>0.17064890224391102</c:v>
                      </c:pt>
                      <c:pt idx="23">
                        <c:v>0.12138417583738451</c:v>
                      </c:pt>
                      <c:pt idx="24">
                        <c:v>7.9258437991102007E-2</c:v>
                      </c:pt>
                      <c:pt idx="25">
                        <c:v>0.12509310342754851</c:v>
                      </c:pt>
                      <c:pt idx="26">
                        <c:v>0.12932071822303332</c:v>
                      </c:pt>
                      <c:pt idx="27">
                        <c:v>0.13274917314718115</c:v>
                      </c:pt>
                      <c:pt idx="28">
                        <c:v>0.10389102605231265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0.18284345421052373</c:v>
                      </c:pt>
                      <c:pt idx="1">
                        <c:v>0.13357170415058836</c:v>
                      </c:pt>
                      <c:pt idx="2">
                        <c:v>9.0083711377454134E-2</c:v>
                      </c:pt>
                      <c:pt idx="3">
                        <c:v>0.1561040347966475</c:v>
                      </c:pt>
                      <c:pt idx="4">
                        <c:v>0.19345646953545345</c:v>
                      </c:pt>
                      <c:pt idx="5">
                        <c:v>0.11059215153939655</c:v>
                      </c:pt>
                      <c:pt idx="6">
                        <c:v>0.10555640498561282</c:v>
                      </c:pt>
                      <c:pt idx="7">
                        <c:v>0.16027441088378455</c:v>
                      </c:pt>
                      <c:pt idx="8">
                        <c:v>0.16720031678988762</c:v>
                      </c:pt>
                      <c:pt idx="9">
                        <c:v>0.14190173712494233</c:v>
                      </c:pt>
                      <c:pt idx="10">
                        <c:v>0.1603430832579831</c:v>
                      </c:pt>
                      <c:pt idx="11">
                        <c:v>0.17545358279980539</c:v>
                      </c:pt>
                      <c:pt idx="12">
                        <c:v>3.4255642915085309E-2</c:v>
                      </c:pt>
                      <c:pt idx="13">
                        <c:v>6.5116915501101866E-2</c:v>
                      </c:pt>
                      <c:pt idx="14">
                        <c:v>0.15875993010660563</c:v>
                      </c:pt>
                      <c:pt idx="15">
                        <c:v>0.19123459002023835</c:v>
                      </c:pt>
                      <c:pt idx="16">
                        <c:v>7.494814441126002E-2</c:v>
                      </c:pt>
                      <c:pt idx="17">
                        <c:v>0.152970635115357</c:v>
                      </c:pt>
                      <c:pt idx="18">
                        <c:v>0.18334835189725107</c:v>
                      </c:pt>
                      <c:pt idx="19">
                        <c:v>0.18007693295602933</c:v>
                      </c:pt>
                      <c:pt idx="20">
                        <c:v>0.10737879822480505</c:v>
                      </c:pt>
                      <c:pt idx="21">
                        <c:v>5.0679943458985334E-2</c:v>
                      </c:pt>
                      <c:pt idx="22">
                        <c:v>9.9522968545316309E-2</c:v>
                      </c:pt>
                      <c:pt idx="23">
                        <c:v>8.4031047338788398E-2</c:v>
                      </c:pt>
                      <c:pt idx="24">
                        <c:v>9.2625965210898956E-2</c:v>
                      </c:pt>
                      <c:pt idx="25">
                        <c:v>0.17361275789564859</c:v>
                      </c:pt>
                      <c:pt idx="26">
                        <c:v>7.7633725273819801E-2</c:v>
                      </c:pt>
                      <c:pt idx="27">
                        <c:v>0.12166847788701168</c:v>
                      </c:pt>
                      <c:pt idx="28">
                        <c:v>0.11995514225833678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1.1301510075941327E-2</c:v>
                      </c:pt>
                      <c:pt idx="1">
                        <c:v>6.7661914388178097E-3</c:v>
                      </c:pt>
                      <c:pt idx="2">
                        <c:v>8.935886519371522E-3</c:v>
                      </c:pt>
                      <c:pt idx="3">
                        <c:v>1.1989699926320468E-2</c:v>
                      </c:pt>
                      <c:pt idx="4">
                        <c:v>7.5289056564151946E-3</c:v>
                      </c:pt>
                      <c:pt idx="5">
                        <c:v>7.7290614235840036E-3</c:v>
                      </c:pt>
                      <c:pt idx="6">
                        <c:v>5.3899618961518398E-3</c:v>
                      </c:pt>
                      <c:pt idx="7">
                        <c:v>9.5423866734931362E-3</c:v>
                      </c:pt>
                      <c:pt idx="8">
                        <c:v>7.6315881902137596E-3</c:v>
                      </c:pt>
                      <c:pt idx="9">
                        <c:v>8.8260165137951443E-3</c:v>
                      </c:pt>
                      <c:pt idx="10">
                        <c:v>9.0240411379548038E-3</c:v>
                      </c:pt>
                      <c:pt idx="11">
                        <c:v>8.4188423097338577E-3</c:v>
                      </c:pt>
                      <c:pt idx="12">
                        <c:v>3.3523720920303124E-3</c:v>
                      </c:pt>
                      <c:pt idx="13">
                        <c:v>4.7794232684561459E-3</c:v>
                      </c:pt>
                      <c:pt idx="14">
                        <c:v>8.5045516097537206E-3</c:v>
                      </c:pt>
                      <c:pt idx="15">
                        <c:v>1.2430113775562935E-2</c:v>
                      </c:pt>
                      <c:pt idx="16">
                        <c:v>1.8553716524310527E-2</c:v>
                      </c:pt>
                      <c:pt idx="17">
                        <c:v>9.526918114387618E-3</c:v>
                      </c:pt>
                      <c:pt idx="18">
                        <c:v>7.837228736985901E-3</c:v>
                      </c:pt>
                      <c:pt idx="19">
                        <c:v>8.4600620232008553E-3</c:v>
                      </c:pt>
                      <c:pt idx="20">
                        <c:v>1.2976700835100875E-2</c:v>
                      </c:pt>
                      <c:pt idx="21">
                        <c:v>4.0633072079060938E-3</c:v>
                      </c:pt>
                      <c:pt idx="22">
                        <c:v>1.0889969311626727E-2</c:v>
                      </c:pt>
                      <c:pt idx="23">
                        <c:v>7.7381687943424713E-3</c:v>
                      </c:pt>
                      <c:pt idx="24">
                        <c:v>5.2409785449616438E-3</c:v>
                      </c:pt>
                      <c:pt idx="25">
                        <c:v>8.2917300878911828E-3</c:v>
                      </c:pt>
                      <c:pt idx="26">
                        <c:v>8.9464174366161199E-3</c:v>
                      </c:pt>
                      <c:pt idx="27">
                        <c:v>8.7103246567168391E-3</c:v>
                      </c:pt>
                      <c:pt idx="28">
                        <c:v>6.4608137780045585E-3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8.8540395359731516E-2</c:v>
                      </c:pt>
                      <c:pt idx="4">
                        <c:v>0.13202980109139478</c:v>
                      </c:pt>
                      <c:pt idx="5">
                        <c:v>0</c:v>
                      </c:pt>
                      <c:pt idx="6">
                        <c:v>0</c:v>
                      </c:pt>
                      <c:pt idx="7">
                        <c:v>8.1135390780756357E-3</c:v>
                      </c:pt>
                      <c:pt idx="8">
                        <c:v>0</c:v>
                      </c:pt>
                      <c:pt idx="9">
                        <c:v>0</c:v>
                      </c:pt>
                      <c:pt idx="10">
                        <c:v>0</c:v>
                      </c:pt>
                      <c:pt idx="11">
                        <c:v>0</c:v>
                      </c:pt>
                      <c:pt idx="12">
                        <c:v>0</c:v>
                      </c:pt>
                      <c:pt idx="13">
                        <c:v>4.8223065115315178E-3</c:v>
                      </c:pt>
                      <c:pt idx="14">
                        <c:v>0</c:v>
                      </c:pt>
                      <c:pt idx="15">
                        <c:v>0</c:v>
                      </c:pt>
                      <c:pt idx="16">
                        <c:v>0</c:v>
                      </c:pt>
                      <c:pt idx="17">
                        <c:v>5.8515283749832935E-3</c:v>
                      </c:pt>
                      <c:pt idx="18">
                        <c:v>0</c:v>
                      </c:pt>
                      <c:pt idx="19">
                        <c:v>0</c:v>
                      </c:pt>
                      <c:pt idx="20">
                        <c:v>0</c:v>
                      </c:pt>
                      <c:pt idx="21">
                        <c:v>9.7725189918329167E-2</c:v>
                      </c:pt>
                      <c:pt idx="22">
                        <c:v>0</c:v>
                      </c:pt>
                      <c:pt idx="23">
                        <c:v>0</c:v>
                      </c:pt>
                      <c:pt idx="24">
                        <c:v>1.3453278821884736E-2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排出量比較シート!$BE$21:$BE$50</c:f>
              <c:numCache>
                <c:formatCode>#,##0_);[Red]\(#,##0\)</c:formatCode>
                <c:ptCount val="30"/>
                <c:pt idx="0">
                  <c:v>23.108211971702126</c:v>
                </c:pt>
                <c:pt idx="1">
                  <c:v>96.085365663675447</c:v>
                </c:pt>
                <c:pt idx="2">
                  <c:v>71.543942018518464</c:v>
                </c:pt>
                <c:pt idx="3">
                  <c:v>20.328758753093961</c:v>
                </c:pt>
                <c:pt idx="4">
                  <c:v>58.554960347466533</c:v>
                </c:pt>
                <c:pt idx="5">
                  <c:v>83.422881264164758</c:v>
                </c:pt>
                <c:pt idx="6">
                  <c:v>152.38225927776554</c:v>
                </c:pt>
                <c:pt idx="7">
                  <c:v>29.428233017375682</c:v>
                </c:pt>
                <c:pt idx="8">
                  <c:v>83.450662016747941</c:v>
                </c:pt>
                <c:pt idx="9">
                  <c:v>60.485676292405003</c:v>
                </c:pt>
                <c:pt idx="10">
                  <c:v>54.878253444578682</c:v>
                </c:pt>
                <c:pt idx="11">
                  <c:v>45.162796415740928</c:v>
                </c:pt>
                <c:pt idx="12">
                  <c:v>327.44070960501188</c:v>
                </c:pt>
                <c:pt idx="13">
                  <c:v>214.23782368941491</c:v>
                </c:pt>
                <c:pt idx="14">
                  <c:v>43.246595372169743</c:v>
                </c:pt>
                <c:pt idx="15">
                  <c:v>18.726256302708006</c:v>
                </c:pt>
                <c:pt idx="16">
                  <c:v>4.1839414896131695</c:v>
                </c:pt>
                <c:pt idx="17">
                  <c:v>32.592275399180778</c:v>
                </c:pt>
                <c:pt idx="18">
                  <c:v>60.004243371899179</c:v>
                </c:pt>
                <c:pt idx="19">
                  <c:v>65.668152388662236</c:v>
                </c:pt>
                <c:pt idx="20">
                  <c:v>15.731272270471065</c:v>
                </c:pt>
                <c:pt idx="21">
                  <c:v>209.12365921382661</c:v>
                </c:pt>
                <c:pt idx="22">
                  <c:v>26.030161154336568</c:v>
                </c:pt>
                <c:pt idx="23">
                  <c:v>69.598757379852685</c:v>
                </c:pt>
                <c:pt idx="24">
                  <c:v>129.08603322894504</c:v>
                </c:pt>
                <c:pt idx="25">
                  <c:v>39.702744361437738</c:v>
                </c:pt>
                <c:pt idx="26">
                  <c:v>71.722280690260959</c:v>
                </c:pt>
                <c:pt idx="27">
                  <c:v>68.79949652144785</c:v>
                </c:pt>
                <c:pt idx="28">
                  <c:v>100.23805593865052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排出量比較シート!$BI$21:$BI$50</c:f>
              <c:numCache>
                <c:formatCode>#,##0_);[Red]\(#,##0\)</c:formatCode>
                <c:ptCount val="30"/>
                <c:pt idx="0">
                  <c:v>31.01195778053361</c:v>
                </c:pt>
                <c:pt idx="1">
                  <c:v>23.799107076798364</c:v>
                </c:pt>
                <c:pt idx="2">
                  <c:v>21.284948119286621</c:v>
                </c:pt>
                <c:pt idx="3">
                  <c:v>25.343517866993974</c:v>
                </c:pt>
                <c:pt idx="4">
                  <c:v>29.081912064508746</c:v>
                </c:pt>
                <c:pt idx="5">
                  <c:v>18.20299722807059</c:v>
                </c:pt>
                <c:pt idx="6">
                  <c:v>30.793311964480413</c:v>
                </c:pt>
                <c:pt idx="7">
                  <c:v>26.982954917001486</c:v>
                </c:pt>
                <c:pt idx="8">
                  <c:v>28.545347938830197</c:v>
                </c:pt>
                <c:pt idx="9">
                  <c:v>19.256516395752843</c:v>
                </c:pt>
                <c:pt idx="10">
                  <c:v>23.180824863464739</c:v>
                </c:pt>
                <c:pt idx="11">
                  <c:v>34.639570811876553</c:v>
                </c:pt>
                <c:pt idx="12">
                  <c:v>35.753740083448143</c:v>
                </c:pt>
                <c:pt idx="13">
                  <c:v>23.381437833304481</c:v>
                </c:pt>
                <c:pt idx="14">
                  <c:v>30.359095735908557</c:v>
                </c:pt>
                <c:pt idx="15">
                  <c:v>21.565633291364211</c:v>
                </c:pt>
                <c:pt idx="16">
                  <c:v>21.889950497073663</c:v>
                </c:pt>
                <c:pt idx="17">
                  <c:v>30.267758140244002</c:v>
                </c:pt>
                <c:pt idx="18">
                  <c:v>24.992919362638688</c:v>
                </c:pt>
                <c:pt idx="19">
                  <c:v>23.730483580707542</c:v>
                </c:pt>
                <c:pt idx="20">
                  <c:v>29.172438694039062</c:v>
                </c:pt>
                <c:pt idx="21">
                  <c:v>33.539184185175223</c:v>
                </c:pt>
                <c:pt idx="22">
                  <c:v>33.038646819525582</c:v>
                </c:pt>
                <c:pt idx="23">
                  <c:v>31.074451751377222</c:v>
                </c:pt>
                <c:pt idx="24">
                  <c:v>36.455913549634658</c:v>
                </c:pt>
                <c:pt idx="25">
                  <c:v>32.926676683091436</c:v>
                </c:pt>
                <c:pt idx="26">
                  <c:v>17.249451273763203</c:v>
                </c:pt>
                <c:pt idx="27">
                  <c:v>19.867384604076111</c:v>
                </c:pt>
                <c:pt idx="28">
                  <c:v>31.327975771908847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排出量比較シート!$BJ$21:$BJ$50</c:f>
              <c:numCache>
                <c:formatCode>#,##0_);[Red]\(#,##0\)</c:formatCode>
                <c:ptCount val="30"/>
                <c:pt idx="0">
                  <c:v>27.268434095520565</c:v>
                </c:pt>
                <c:pt idx="1">
                  <c:v>41.165366984500437</c:v>
                </c:pt>
                <c:pt idx="2">
                  <c:v>38.311595241247943</c:v>
                </c:pt>
                <c:pt idx="3">
                  <c:v>25.743246942437338</c:v>
                </c:pt>
                <c:pt idx="4">
                  <c:v>25.399298333234206</c:v>
                </c:pt>
                <c:pt idx="5">
                  <c:v>42.161848668610581</c:v>
                </c:pt>
                <c:pt idx="6">
                  <c:v>30.159840022029233</c:v>
                </c:pt>
                <c:pt idx="7">
                  <c:v>52.046623991774304</c:v>
                </c:pt>
                <c:pt idx="8">
                  <c:v>25.790403971902723</c:v>
                </c:pt>
                <c:pt idx="9">
                  <c:v>34.416381180284858</c:v>
                </c:pt>
                <c:pt idx="10">
                  <c:v>31.07348841871325</c:v>
                </c:pt>
                <c:pt idx="11">
                  <c:v>31.025861652289318</c:v>
                </c:pt>
                <c:pt idx="12">
                  <c:v>25.120315726260472</c:v>
                </c:pt>
                <c:pt idx="13">
                  <c:v>22.130914522570798</c:v>
                </c:pt>
                <c:pt idx="14">
                  <c:v>42.905279064412909</c:v>
                </c:pt>
                <c:pt idx="15">
                  <c:v>28.579808922963576</c:v>
                </c:pt>
                <c:pt idx="16">
                  <c:v>25.028051393183514</c:v>
                </c:pt>
                <c:pt idx="17">
                  <c:v>43.811381310401046</c:v>
                </c:pt>
                <c:pt idx="18">
                  <c:v>40.615315827820972</c:v>
                </c:pt>
                <c:pt idx="19">
                  <c:v>26.760195460340459</c:v>
                </c:pt>
                <c:pt idx="20">
                  <c:v>33.242872026822191</c:v>
                </c:pt>
                <c:pt idx="21">
                  <c:v>35.631245195268335</c:v>
                </c:pt>
                <c:pt idx="22">
                  <c:v>29.887618027309838</c:v>
                </c:pt>
                <c:pt idx="23">
                  <c:v>37.484194172003725</c:v>
                </c:pt>
                <c:pt idx="24">
                  <c:v>55.430030990010515</c:v>
                </c:pt>
                <c:pt idx="25">
                  <c:v>46.852407299409187</c:v>
                </c:pt>
                <c:pt idx="26">
                  <c:v>30.864259827099136</c:v>
                </c:pt>
                <c:pt idx="27">
                  <c:v>27.796417531087112</c:v>
                </c:pt>
                <c:pt idx="28">
                  <c:v>35.699721050236995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排出量比較シート!$BK$21:$BK$50</c:f>
              <c:numCache>
                <c:formatCode>#,##0_);[Red]\(#,##0\)</c:formatCode>
                <c:ptCount val="30"/>
                <c:pt idx="0">
                  <c:v>49.531551828938291</c:v>
                </c:pt>
                <c:pt idx="1">
                  <c:v>54.171559231313836</c:v>
                </c:pt>
                <c:pt idx="2">
                  <c:v>39.713177446226808</c:v>
                </c:pt>
                <c:pt idx="3">
                  <c:v>54.957423816679167</c:v>
                </c:pt>
                <c:pt idx="4">
                  <c:v>87.717382849771369</c:v>
                </c:pt>
                <c:pt idx="5">
                  <c:v>48.119168346896018</c:v>
                </c:pt>
                <c:pt idx="6">
                  <c:v>57.039530853083576</c:v>
                </c:pt>
                <c:pt idx="7">
                  <c:v>51.419126715578884</c:v>
                </c:pt>
                <c:pt idx="8">
                  <c:v>59.108048095649735</c:v>
                </c:pt>
                <c:pt idx="9">
                  <c:v>49.807734579918758</c:v>
                </c:pt>
                <c:pt idx="10">
                  <c:v>54.943048145501727</c:v>
                </c:pt>
                <c:pt idx="11">
                  <c:v>58.732867468818313</c:v>
                </c:pt>
                <c:pt idx="12">
                  <c:v>37.421201728493124</c:v>
                </c:pt>
                <c:pt idx="13">
                  <c:v>45.871709589980981</c:v>
                </c:pt>
                <c:pt idx="14">
                  <c:v>51.56717389535909</c:v>
                </c:pt>
                <c:pt idx="15">
                  <c:v>45.814659208080457</c:v>
                </c:pt>
                <c:pt idx="16">
                  <c:v>21.531655675092189</c:v>
                </c:pt>
                <c:pt idx="17">
                  <c:v>47.132178509806003</c:v>
                </c:pt>
                <c:pt idx="18">
                  <c:v>57.807586028393366</c:v>
                </c:pt>
                <c:pt idx="19">
                  <c:v>55.877775833709627</c:v>
                </c:pt>
                <c:pt idx="20">
                  <c:v>29.714634793764048</c:v>
                </c:pt>
                <c:pt idx="21">
                  <c:v>75.526332650976883</c:v>
                </c:pt>
                <c:pt idx="22">
                  <c:v>35.864135202601489</c:v>
                </c:pt>
                <c:pt idx="23">
                  <c:v>37.812597515908962</c:v>
                </c:pt>
                <c:pt idx="24">
                  <c:v>53.297753522005863</c:v>
                </c:pt>
                <c:pt idx="25">
                  <c:v>54.075015199247495</c:v>
                </c:pt>
                <c:pt idx="26">
                  <c:v>33.739288375339306</c:v>
                </c:pt>
                <c:pt idx="27">
                  <c:v>43.128277773072725</c:v>
                </c:pt>
                <c:pt idx="28">
                  <c:v>50.04913625130871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排出量比較シート!$BQ$21:$BQ$50</c:f>
              <c:numCache>
                <c:formatCode>#,##0_);[Red]\(#,##0\)</c:formatCode>
                <c:ptCount val="30"/>
                <c:pt idx="0">
                  <c:v>3.0440077787970021</c:v>
                </c:pt>
                <c:pt idx="1">
                  <c:v>11.465797592914949</c:v>
                </c:pt>
                <c:pt idx="2">
                  <c:v>1.610523962500696</c:v>
                </c:pt>
                <c:pt idx="3">
                  <c:v>2.739465968698334</c:v>
                </c:pt>
                <c:pt idx="4">
                  <c:v>2.6872071639000001</c:v>
                </c:pt>
                <c:pt idx="5">
                  <c:v>2.6036524005145818</c:v>
                </c:pt>
                <c:pt idx="6">
                  <c:v>3.9206056894535561</c:v>
                </c:pt>
                <c:pt idx="7">
                  <c:v>2.299196154271002</c:v>
                </c:pt>
                <c:pt idx="8">
                  <c:v>0</c:v>
                </c:pt>
                <c:pt idx="9">
                  <c:v>1.839742339917126</c:v>
                </c:pt>
                <c:pt idx="10">
                  <c:v>2.9794075113394332</c:v>
                </c:pt>
                <c:pt idx="11">
                  <c:v>3.8228689122133992</c:v>
                </c:pt>
                <c:pt idx="12">
                  <c:v>2.0513449337757632</c:v>
                </c:pt>
                <c:pt idx="13">
                  <c:v>2.059900103876203</c:v>
                </c:pt>
                <c:pt idx="14">
                  <c:v>7.3994034632357186</c:v>
                </c:pt>
                <c:pt idx="15">
                  <c:v>4.2208249002906886</c:v>
                </c:pt>
                <c:pt idx="16">
                  <c:v>4.2510507345673023</c:v>
                </c:pt>
                <c:pt idx="17">
                  <c:v>4.8728811608405413</c:v>
                </c:pt>
                <c:pt idx="18">
                  <c:v>3.0717596358799999</c:v>
                </c:pt>
                <c:pt idx="19">
                  <c:v>2.7049750756404731</c:v>
                </c:pt>
                <c:pt idx="20">
                  <c:v>3.4293919725925122</c:v>
                </c:pt>
                <c:pt idx="21">
                  <c:v>2.326193590660075</c:v>
                </c:pt>
                <c:pt idx="22">
                  <c:v>2.7817315504911391</c:v>
                </c:pt>
                <c:pt idx="23">
                  <c:v>1.426179304228</c:v>
                </c:pt>
                <c:pt idx="24">
                  <c:v>5.3930250900000001</c:v>
                </c:pt>
                <c:pt idx="25">
                  <c:v>2.5846530421661571</c:v>
                </c:pt>
                <c:pt idx="26">
                  <c:v>2.6968543190789451</c:v>
                </c:pt>
                <c:pt idx="27">
                  <c:v>4.3145139806133894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排出量比較シート!$BR$21:$BR$50</c:f>
              <c:numCache>
                <c:formatCode>#,##0_);[Red]\(#,##0\)</c:formatCode>
                <c:ptCount val="30"/>
                <c:pt idx="0">
                  <c:v>133.96416345549162</c:v>
                </c:pt>
                <c:pt idx="1">
                  <c:v>226.68719654920304</c:v>
                </c:pt>
                <c:pt idx="2">
                  <c:v>172.46418678778053</c:v>
                </c:pt>
                <c:pt idx="3">
                  <c:v>129.11241334790276</c:v>
                </c:pt>
                <c:pt idx="4">
                  <c:v>203.44076075888088</c:v>
                </c:pt>
                <c:pt idx="5">
                  <c:v>194.51054790825651</c:v>
                </c:pt>
                <c:pt idx="6">
                  <c:v>274.29554780681235</c:v>
                </c:pt>
                <c:pt idx="7">
                  <c:v>162.17613479600138</c:v>
                </c:pt>
                <c:pt idx="8">
                  <c:v>196.89446202313059</c:v>
                </c:pt>
                <c:pt idx="9">
                  <c:v>165.80605078827861</c:v>
                </c:pt>
                <c:pt idx="10">
                  <c:v>167.05502238359784</c:v>
                </c:pt>
                <c:pt idx="11">
                  <c:v>173.38396526093854</c:v>
                </c:pt>
                <c:pt idx="12">
                  <c:v>427.78731207698934</c:v>
                </c:pt>
                <c:pt idx="13">
                  <c:v>307.68178573914736</c:v>
                </c:pt>
                <c:pt idx="14">
                  <c:v>175.47754753108603</c:v>
                </c:pt>
                <c:pt idx="15">
                  <c:v>118.90718262540695</c:v>
                </c:pt>
                <c:pt idx="16">
                  <c:v>76.884649789529831</c:v>
                </c:pt>
                <c:pt idx="17">
                  <c:v>158.67647452047237</c:v>
                </c:pt>
                <c:pt idx="18">
                  <c:v>186.49182422663219</c:v>
                </c:pt>
                <c:pt idx="19">
                  <c:v>174.74158233906033</c:v>
                </c:pt>
                <c:pt idx="20">
                  <c:v>111.29060975768887</c:v>
                </c:pt>
                <c:pt idx="21">
                  <c:v>356.14661483590714</c:v>
                </c:pt>
                <c:pt idx="22">
                  <c:v>127.60229275426462</c:v>
                </c:pt>
                <c:pt idx="23">
                  <c:v>177.39618012337061</c:v>
                </c:pt>
                <c:pt idx="24">
                  <c:v>279.66275638059608</c:v>
                </c:pt>
                <c:pt idx="25">
                  <c:v>176.14149658535203</c:v>
                </c:pt>
                <c:pt idx="26">
                  <c:v>156.27213448554153</c:v>
                </c:pt>
                <c:pt idx="27">
                  <c:v>163.9060904102972</c:v>
                </c:pt>
                <c:pt idx="28">
                  <c:v>217.31488901210508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c:ext uri="{02D57815-91ED-43cb-92C2-25804820EDAC}">
                        <c15:formulaRef>
                          <c15:sqref>排出量比較シート!$BF$21:$BF$68</c15:sqref>
                        </c15:formulaRef>
                      </c:ext>
                    </c:extLst>
                    <c:numCache>
                      <c:formatCode>#,##0_);[Red]\(#,##0\)</c:formatCode>
                      <c:ptCount val="48"/>
                      <c:pt idx="0">
                        <c:v>13.68124962977774</c:v>
                      </c:pt>
                      <c:pt idx="1">
                        <c:v>69.780277281101249</c:v>
                      </c:pt>
                      <c:pt idx="2">
                        <c:v>64.909623823314604</c:v>
                      </c:pt>
                      <c:pt idx="3">
                        <c:v>8.9656785764436275</c:v>
                      </c:pt>
                      <c:pt idx="4">
                        <c:v>2.4910427313296859</c:v>
                      </c:pt>
                      <c:pt idx="5">
                        <c:v>71.23695263059129</c:v>
                      </c:pt>
                      <c:pt idx="6">
                        <c:v>144.2753864411882</c:v>
                      </c:pt>
                      <c:pt idx="7">
                        <c:v>18.00810603267778</c:v>
                      </c:pt>
                      <c:pt idx="8">
                        <c:v>66.567253681449472</c:v>
                      </c:pt>
                      <c:pt idx="9">
                        <c:v>57.766637286089278</c:v>
                      </c:pt>
                      <c:pt idx="10">
                        <c:v>49.931691510387253</c:v>
                      </c:pt>
                      <c:pt idx="11">
                        <c:v>23.878414396183199</c:v>
                      </c:pt>
                      <c:pt idx="12">
                        <c:v>322.95944502696938</c:v>
                      </c:pt>
                      <c:pt idx="13">
                        <c:v>209.9146108143072</c:v>
                      </c:pt>
                      <c:pt idx="14">
                        <c:v>23.112499807519999</c:v>
                      </c:pt>
                      <c:pt idx="15">
                        <c:v>15.811720776737671</c:v>
                      </c:pt>
                      <c:pt idx="16">
                        <c:v>3.4718296729787821</c:v>
                      </c:pt>
                      <c:pt idx="17">
                        <c:v>8.8286335164685052</c:v>
                      </c:pt>
                      <c:pt idx="18">
                        <c:v>31.76590428424333</c:v>
                      </c:pt>
                      <c:pt idx="19">
                        <c:v>36.086837012912092</c:v>
                      </c:pt>
                      <c:pt idx="20">
                        <c:v>12.451685577319219</c:v>
                      </c:pt>
                      <c:pt idx="21">
                        <c:v>202.85819895562591</c:v>
                      </c:pt>
                      <c:pt idx="22">
                        <c:v>20.6244141258491</c:v>
                      </c:pt>
                      <c:pt idx="23">
                        <c:v>66.325443154542896</c:v>
                      </c:pt>
                      <c:pt idx="24">
                        <c:v>102.93648666966379</c:v>
                      </c:pt>
                      <c:pt idx="25">
                        <c:v>27.403492409841299</c:v>
                      </c:pt>
                      <c:pt idx="26">
                        <c:v>70.912610323564863</c:v>
                      </c:pt>
                      <c:pt idx="27">
                        <c:v>47.555969539146211</c:v>
                      </c:pt>
                      <c:pt idx="28">
                        <c:v>79.657600294364357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1.4863390240316492</c:v>
                      </c:pt>
                      <c:pt idx="1">
                        <c:v>4.5091869187233415</c:v>
                      </c:pt>
                      <c:pt idx="2">
                        <c:v>2.8898648155121656</c:v>
                      </c:pt>
                      <c:pt idx="3">
                        <c:v>1.4936940644192933</c:v>
                      </c:pt>
                      <c:pt idx="4">
                        <c:v>2.3068835443991458</c:v>
                      </c:pt>
                      <c:pt idx="5">
                        <c:v>1.7466890408498645</c:v>
                      </c:pt>
                      <c:pt idx="6">
                        <c:v>1.6303263763545441</c:v>
                      </c:pt>
                      <c:pt idx="7">
                        <c:v>3.8498887717980761</c:v>
                      </c:pt>
                      <c:pt idx="8">
                        <c:v>1.8310427238769147</c:v>
                      </c:pt>
                      <c:pt idx="9">
                        <c:v>1.0732654652208988</c:v>
                      </c:pt>
                      <c:pt idx="10">
                        <c:v>1.9717514738083459</c:v>
                      </c:pt>
                      <c:pt idx="11">
                        <c:v>2.070606222495214</c:v>
                      </c:pt>
                      <c:pt idx="12">
                        <c:v>0.83979788396695809</c:v>
                      </c:pt>
                      <c:pt idx="13">
                        <c:v>0.80772637658496083</c:v>
                      </c:pt>
                      <c:pt idx="14">
                        <c:v>3.922707391659388</c:v>
                      </c:pt>
                      <c:pt idx="15">
                        <c:v>1.0566820504897365</c:v>
                      </c:pt>
                      <c:pt idx="16">
                        <c:v>0.71211181663438772</c:v>
                      </c:pt>
                      <c:pt idx="17">
                        <c:v>1.8939909671505804</c:v>
                      </c:pt>
                      <c:pt idx="18">
                        <c:v>3.2671354321288879</c:v>
                      </c:pt>
                      <c:pt idx="19">
                        <c:v>2.0429740128875888</c:v>
                      </c:pt>
                      <c:pt idx="20">
                        <c:v>0.86602640416256271</c:v>
                      </c:pt>
                      <c:pt idx="21">
                        <c:v>1.6251230374605774</c:v>
                      </c:pt>
                      <c:pt idx="22">
                        <c:v>1.5019801263221166</c:v>
                      </c:pt>
                      <c:pt idx="23">
                        <c:v>1.4847658242248603</c:v>
                      </c:pt>
                      <c:pt idx="24">
                        <c:v>1.8070530843489609</c:v>
                      </c:pt>
                      <c:pt idx="25">
                        <c:v>2.5435334002241317</c:v>
                      </c:pt>
                      <c:pt idx="26">
                        <c:v>0.61325397640021795</c:v>
                      </c:pt>
                      <c:pt idx="27">
                        <c:v>1.4400428015253284</c:v>
                      </c:pt>
                      <c:pt idx="28">
                        <c:v>1.608561726740813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7.9406233178927383</c:v>
                      </c:pt>
                      <c:pt idx="1">
                        <c:v>21.79590146385085</c:v>
                      </c:pt>
                      <c:pt idx="2">
                        <c:v>3.7444533796916932</c:v>
                      </c:pt>
                      <c:pt idx="3">
                        <c:v>9.8693861122310409</c:v>
                      </c:pt>
                      <c:pt idx="4">
                        <c:v>53.757034071737699</c:v>
                      </c:pt>
                      <c:pt idx="5">
                        <c:v>10.439239592723611</c:v>
                      </c:pt>
                      <c:pt idx="6">
                        <c:v>6.4765464602228056</c:v>
                      </c:pt>
                      <c:pt idx="7">
                        <c:v>7.5702382128998229</c:v>
                      </c:pt>
                      <c:pt idx="8">
                        <c:v>15.052365611421553</c:v>
                      </c:pt>
                      <c:pt idx="9">
                        <c:v>1.6457735410948267</c:v>
                      </c:pt>
                      <c:pt idx="10">
                        <c:v>2.9748104603830852</c:v>
                      </c:pt>
                      <c:pt idx="11">
                        <c:v>19.213775797062517</c:v>
                      </c:pt>
                      <c:pt idx="12">
                        <c:v>3.6414666940755325</c:v>
                      </c:pt>
                      <c:pt idx="13">
                        <c:v>3.5154864985227561</c:v>
                      </c:pt>
                      <c:pt idx="14">
                        <c:v>16.211388172990358</c:v>
                      </c:pt>
                      <c:pt idx="15">
                        <c:v>1.8578534754806</c:v>
                      </c:pt>
                      <c:pt idx="16">
                        <c:v>0</c:v>
                      </c:pt>
                      <c:pt idx="17">
                        <c:v>21.869650915561692</c:v>
                      </c:pt>
                      <c:pt idx="18">
                        <c:v>24.971203655526963</c:v>
                      </c:pt>
                      <c:pt idx="19">
                        <c:v>27.53834136286255</c:v>
                      </c:pt>
                      <c:pt idx="20">
                        <c:v>2.4135602889892827</c:v>
                      </c:pt>
                      <c:pt idx="21">
                        <c:v>4.6403372207401139</c:v>
                      </c:pt>
                      <c:pt idx="22">
                        <c:v>3.9037669021653496</c:v>
                      </c:pt>
                      <c:pt idx="23">
                        <c:v>1.7885484010849237</c:v>
                      </c:pt>
                      <c:pt idx="24">
                        <c:v>24.342493474932279</c:v>
                      </c:pt>
                      <c:pt idx="25">
                        <c:v>9.7557185513723113</c:v>
                      </c:pt>
                      <c:pt idx="26">
                        <c:v>0.19641639029587782</c:v>
                      </c:pt>
                      <c:pt idx="27">
                        <c:v>19.803484180776309</c:v>
                      </c:pt>
                      <c:pt idx="28">
                        <c:v>18.971893917545348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48.017554485830999</c:v>
                      </c:pt>
                      <c:pt idx="1">
                        <c:v>52.637750262733007</c:v>
                      </c:pt>
                      <c:pt idx="2">
                        <c:v>38.172057044435505</c:v>
                      </c:pt>
                      <c:pt idx="3">
                        <c:v>41.977740600202367</c:v>
                      </c:pt>
                      <c:pt idx="4">
                        <c:v>59.325453378471344</c:v>
                      </c:pt>
                      <c:pt idx="5">
                        <c:v>46.615784374578126</c:v>
                      </c:pt>
                      <c:pt idx="6">
                        <c:v>55.561088302120766</c:v>
                      </c:pt>
                      <c:pt idx="7">
                        <c:v>48.555756920944276</c:v>
                      </c:pt>
                      <c:pt idx="8">
                        <c:v>57.605430644555518</c:v>
                      </c:pt>
                      <c:pt idx="9">
                        <c:v>48.344327637574253</c:v>
                      </c:pt>
                      <c:pt idx="10">
                        <c:v>53.435536751210179</c:v>
                      </c:pt>
                      <c:pt idx="11">
                        <c:v>57.273175206250102</c:v>
                      </c:pt>
                      <c:pt idx="12">
                        <c:v>35.987099482161561</c:v>
                      </c:pt>
                      <c:pt idx="13">
                        <c:v>42.917432225089627</c:v>
                      </c:pt>
                      <c:pt idx="14">
                        <c:v>50.074816036027954</c:v>
                      </c:pt>
                      <c:pt idx="15">
                        <c:v>44.336629399315008</c:v>
                      </c:pt>
                      <c:pt idx="16">
                        <c:v>20.105159677826361</c:v>
                      </c:pt>
                      <c:pt idx="17">
                        <c:v>44.69198083727089</c:v>
                      </c:pt>
                      <c:pt idx="18">
                        <c:v>56.34600694435148</c:v>
                      </c:pt>
                      <c:pt idx="19">
                        <c:v>54.399451209088916</c:v>
                      </c:pt>
                      <c:pt idx="20">
                        <c:v>28.270449845182561</c:v>
                      </c:pt>
                      <c:pt idx="21">
                        <c:v>39.27470397023373</c:v>
                      </c:pt>
                      <c:pt idx="22">
                        <c:v>34.474550150414338</c:v>
                      </c:pt>
                      <c:pt idx="23">
                        <c:v>36.439875930642742</c:v>
                      </c:pt>
                      <c:pt idx="24">
                        <c:v>48.069665978305345</c:v>
                      </c:pt>
                      <c:pt idx="25">
                        <c:v>52.614497452284553</c:v>
                      </c:pt>
                      <c:pt idx="26">
                        <c:v>32.341212626520637</c:v>
                      </c:pt>
                      <c:pt idx="27">
                        <c:v>41.700602512385856</c:v>
                      </c:pt>
                      <c:pt idx="28">
                        <c:v>48.645105222213772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28.951919237378021</c:v>
                </c:pt>
                <c:pt idx="2">
                  <c:v>2.0732463535687322</c:v>
                </c:pt>
                <c:pt idx="3">
                  <c:v>24.099867090409475</c:v>
                </c:pt>
                <c:pt idx="4">
                  <c:v>22.217246169675423</c:v>
                </c:pt>
                <c:pt idx="5">
                  <c:v>21.877718321373759</c:v>
                </c:pt>
                <c:pt idx="7">
                  <c:v>54.350710060412396</c:v>
                </c:pt>
                <c:pt idx="8">
                  <c:v>1.4624710714814328</c:v>
                </c:pt>
                <c:pt idx="9">
                  <c:v>0</c:v>
                </c:pt>
                <c:pt idx="10">
                  <c:v>2.4430493134959299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55.125032681356231</c:v>
                </c:pt>
                <c:pt idx="4">
                  <c:v>22.217246169675423</c:v>
                </c:pt>
                <c:pt idx="5">
                  <c:v>21.877718321373759</c:v>
                </c:pt>
                <c:pt idx="6">
                  <c:v>55.813181131893828</c:v>
                </c:pt>
                <c:pt idx="10">
                  <c:v>2.4430493134959299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892808.13159083319</c:v>
                </c:pt>
                <c:pt idx="1">
                  <c:v>673664.84177135711</c:v>
                </c:pt>
                <c:pt idx="2">
                  <c:v>1178238.6357839718</c:v>
                </c:pt>
                <c:pt idx="3">
                  <c:v>1703113.2330617572</c:v>
                </c:pt>
                <c:pt idx="4">
                  <c:v>3249329.5492613558</c:v>
                </c:pt>
                <c:pt idx="5">
                  <c:v>2782314.8669821816</c:v>
                </c:pt>
                <c:pt idx="6">
                  <c:v>1186114.2756751578</c:v>
                </c:pt>
                <c:pt idx="7">
                  <c:v>484945.61869308841</c:v>
                </c:pt>
                <c:pt idx="8">
                  <c:v>1754633.2273289056</c:v>
                </c:pt>
                <c:pt idx="9">
                  <c:v>762790.08236044913</c:v>
                </c:pt>
                <c:pt idx="10">
                  <c:v>1905194.9483117515</c:v>
                </c:pt>
                <c:pt idx="11">
                  <c:v>308324.31870086025</c:v>
                </c:pt>
                <c:pt idx="12">
                  <c:v>5092117.3916878011</c:v>
                </c:pt>
                <c:pt idx="13">
                  <c:v>990584.33738859335</c:v>
                </c:pt>
                <c:pt idx="14">
                  <c:v>2394116.8027353589</c:v>
                </c:pt>
                <c:pt idx="15">
                  <c:v>6157995.2904197425</c:v>
                </c:pt>
                <c:pt idx="16">
                  <c:v>1363495.5630475543</c:v>
                </c:pt>
                <c:pt idx="17">
                  <c:v>2892443.0477988711</c:v>
                </c:pt>
                <c:pt idx="18">
                  <c:v>1520196.8225192975</c:v>
                </c:pt>
                <c:pt idx="19">
                  <c:v>3476330.6581001482</c:v>
                </c:pt>
                <c:pt idx="20">
                  <c:v>1285969.9734690075</c:v>
                </c:pt>
                <c:pt idx="21">
                  <c:v>4246213.5869447161</c:v>
                </c:pt>
                <c:pt idx="22">
                  <c:v>469647.85880809522</c:v>
                </c:pt>
                <c:pt idx="23">
                  <c:v>1146142.3274415138</c:v>
                </c:pt>
                <c:pt idx="24">
                  <c:v>1170707.0790435409</c:v>
                </c:pt>
                <c:pt idx="25">
                  <c:v>1314705.2860077098</c:v>
                </c:pt>
                <c:pt idx="26">
                  <c:v>1062178.006138165</c:v>
                </c:pt>
                <c:pt idx="27">
                  <c:v>635918.85497039312</c:v>
                </c:pt>
                <c:pt idx="28">
                  <c:v>1537880.7329401881</c:v>
                </c:pt>
                <c:pt idx="29">
                  <c:v>2104529.5937407054</c:v>
                </c:pt>
                <c:pt idx="30">
                  <c:v>1363894.0703888766</c:v>
                </c:pt>
                <c:pt idx="31">
                  <c:v>654903.93613063812</c:v>
                </c:pt>
                <c:pt idx="32">
                  <c:v>733545.12095388432</c:v>
                </c:pt>
                <c:pt idx="33">
                  <c:v>516257.89366899629</c:v>
                </c:pt>
                <c:pt idx="34">
                  <c:v>1422258.0976043686</c:v>
                </c:pt>
                <c:pt idx="35">
                  <c:v>4472791.2541493736</c:v>
                </c:pt>
                <c:pt idx="36">
                  <c:v>1920498.7364867881</c:v>
                </c:pt>
                <c:pt idx="37">
                  <c:v>1162280.6707886513</c:v>
                </c:pt>
                <c:pt idx="38">
                  <c:v>1871909.2274381651</c:v>
                </c:pt>
                <c:pt idx="39">
                  <c:v>971974.23474306625</c:v>
                </c:pt>
                <c:pt idx="40">
                  <c:v>1688510.8721794279</c:v>
                </c:pt>
                <c:pt idx="41">
                  <c:v>438304.88786892843</c:v>
                </c:pt>
                <c:pt idx="42">
                  <c:v>1033251.5027580891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892808.13159083319</c:v>
                </c:pt>
                <c:pt idx="1">
                  <c:v>673664.84177135711</c:v>
                </c:pt>
                <c:pt idx="2">
                  <c:v>1178238.6357839718</c:v>
                </c:pt>
                <c:pt idx="3">
                  <c:v>1703113.2330617572</c:v>
                </c:pt>
                <c:pt idx="4">
                  <c:v>3249329.5492613558</c:v>
                </c:pt>
                <c:pt idx="5">
                  <c:v>2782314.8669821816</c:v>
                </c:pt>
                <c:pt idx="6">
                  <c:v>1186114.2756751578</c:v>
                </c:pt>
                <c:pt idx="7">
                  <c:v>484945.61869308841</c:v>
                </c:pt>
                <c:pt idx="8">
                  <c:v>1754633.2273289056</c:v>
                </c:pt>
                <c:pt idx="9">
                  <c:v>762790.08236044913</c:v>
                </c:pt>
                <c:pt idx="10">
                  <c:v>1905194.9483117515</c:v>
                </c:pt>
                <c:pt idx="11">
                  <c:v>308324.31870086025</c:v>
                </c:pt>
                <c:pt idx="12">
                  <c:v>5092117.3916878011</c:v>
                </c:pt>
                <c:pt idx="13">
                  <c:v>990584.33738859335</c:v>
                </c:pt>
                <c:pt idx="14">
                  <c:v>2394116.8027353589</c:v>
                </c:pt>
                <c:pt idx="15">
                  <c:v>6157995.2904197425</c:v>
                </c:pt>
                <c:pt idx="16">
                  <c:v>1363495.5630475543</c:v>
                </c:pt>
                <c:pt idx="17">
                  <c:v>2892443.0477988711</c:v>
                </c:pt>
                <c:pt idx="18">
                  <c:v>1520196.8225192975</c:v>
                </c:pt>
                <c:pt idx="19">
                  <c:v>3476330.6581001482</c:v>
                </c:pt>
                <c:pt idx="20">
                  <c:v>1285969.9734690075</c:v>
                </c:pt>
                <c:pt idx="21">
                  <c:v>4246213.5869447161</c:v>
                </c:pt>
                <c:pt idx="22">
                  <c:v>469647.85880809522</c:v>
                </c:pt>
                <c:pt idx="23">
                  <c:v>1146142.3274415138</c:v>
                </c:pt>
                <c:pt idx="24">
                  <c:v>1170707.0790435409</c:v>
                </c:pt>
                <c:pt idx="25">
                  <c:v>1314705.2860077098</c:v>
                </c:pt>
                <c:pt idx="26">
                  <c:v>1062178.006138165</c:v>
                </c:pt>
                <c:pt idx="27">
                  <c:v>635918.85497039312</c:v>
                </c:pt>
                <c:pt idx="28">
                  <c:v>1537880.7329401881</c:v>
                </c:pt>
                <c:pt idx="29">
                  <c:v>2104529.5937407054</c:v>
                </c:pt>
                <c:pt idx="30">
                  <c:v>1363894.0703888766</c:v>
                </c:pt>
                <c:pt idx="31">
                  <c:v>654903.93613063812</c:v>
                </c:pt>
                <c:pt idx="32">
                  <c:v>733545.12095388432</c:v>
                </c:pt>
                <c:pt idx="33">
                  <c:v>516257.89366899629</c:v>
                </c:pt>
                <c:pt idx="34">
                  <c:v>1422258.0976043686</c:v>
                </c:pt>
                <c:pt idx="35">
                  <c:v>4472791.2541493736</c:v>
                </c:pt>
                <c:pt idx="36">
                  <c:v>1920498.7364867881</c:v>
                </c:pt>
                <c:pt idx="37">
                  <c:v>1162280.6707886513</c:v>
                </c:pt>
                <c:pt idx="38">
                  <c:v>1871909.2274381651</c:v>
                </c:pt>
                <c:pt idx="39">
                  <c:v>971974.23474306625</c:v>
                </c:pt>
                <c:pt idx="40">
                  <c:v>1688510.8721794279</c:v>
                </c:pt>
                <c:pt idx="41">
                  <c:v>438304.88786892843</c:v>
                </c:pt>
                <c:pt idx="42">
                  <c:v>1033251.5027580891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352469.26340916666</c:v>
                </c:pt>
                <c:pt idx="1">
                  <c:v>128432.8492286429</c:v>
                </c:pt>
                <c:pt idx="2">
                  <c:v>24550.124216028147</c:v>
                </c:pt>
                <c:pt idx="3">
                  <c:v>215762.77993824283</c:v>
                </c:pt>
                <c:pt idx="4">
                  <c:v>164481.39904131414</c:v>
                </c:pt>
                <c:pt idx="5">
                  <c:v>295882.94101781858</c:v>
                </c:pt>
                <c:pt idx="6">
                  <c:v>27129.629324842033</c:v>
                </c:pt>
                <c:pt idx="7">
                  <c:v>171874.43330691161</c:v>
                </c:pt>
                <c:pt idx="8">
                  <c:v>202171.68467109441</c:v>
                </c:pt>
                <c:pt idx="9">
                  <c:v>9975.9096395508932</c:v>
                </c:pt>
                <c:pt idx="10">
                  <c:v>79944.915688248206</c:v>
                </c:pt>
                <c:pt idx="11">
                  <c:v>3240261.8832991398</c:v>
                </c:pt>
                <c:pt idx="12">
                  <c:v>523804.0781914884</c:v>
                </c:pt>
                <c:pt idx="13">
                  <c:v>31914.678611406682</c:v>
                </c:pt>
                <c:pt idx="14">
                  <c:v>78154.002264640745</c:v>
                </c:pt>
                <c:pt idx="15">
                  <c:v>815841.1875802573</c:v>
                </c:pt>
                <c:pt idx="16">
                  <c:v>33316.603952445847</c:v>
                </c:pt>
                <c:pt idx="17">
                  <c:v>615319.69820112921</c:v>
                </c:pt>
                <c:pt idx="18">
                  <c:v>111261.33148070263</c:v>
                </c:pt>
                <c:pt idx="19">
                  <c:v>322755.73789985216</c:v>
                </c:pt>
                <c:pt idx="20">
                  <c:v>45416.329530992232</c:v>
                </c:pt>
                <c:pt idx="21">
                  <c:v>215074.68505528357</c:v>
                </c:pt>
                <c:pt idx="22">
                  <c:v>31104.005191904744</c:v>
                </c:pt>
                <c:pt idx="23">
                  <c:v>93738.950558486336</c:v>
                </c:pt>
                <c:pt idx="24">
                  <c:v>27257.916956459274</c:v>
                </c:pt>
                <c:pt idx="25">
                  <c:v>57256.577992290171</c:v>
                </c:pt>
                <c:pt idx="26">
                  <c:v>3022.7528618348688</c:v>
                </c:pt>
                <c:pt idx="27">
                  <c:v>50766.491029606776</c:v>
                </c:pt>
                <c:pt idx="28">
                  <c:v>39251.942059811583</c:v>
                </c:pt>
                <c:pt idx="29">
                  <c:v>71141.531259294396</c:v>
                </c:pt>
                <c:pt idx="30">
                  <c:v>232566.18061112359</c:v>
                </c:pt>
                <c:pt idx="31">
                  <c:v>34998.171869361839</c:v>
                </c:pt>
                <c:pt idx="32">
                  <c:v>123930.88704611571</c:v>
                </c:pt>
                <c:pt idx="33">
                  <c:v>1636.0773310037398</c:v>
                </c:pt>
                <c:pt idx="34">
                  <c:v>29733.3673956315</c:v>
                </c:pt>
                <c:pt idx="35">
                  <c:v>180476.71585062603</c:v>
                </c:pt>
                <c:pt idx="36">
                  <c:v>180278.56651321164</c:v>
                </c:pt>
                <c:pt idx="37">
                  <c:v>28084.075211348805</c:v>
                </c:pt>
                <c:pt idx="38">
                  <c:v>68338.601561834803</c:v>
                </c:pt>
                <c:pt idx="39">
                  <c:v>6287.3122569337611</c:v>
                </c:pt>
                <c:pt idx="40">
                  <c:v>45724.693820572276</c:v>
                </c:pt>
                <c:pt idx="41">
                  <c:v>23996.257131071608</c:v>
                </c:pt>
                <c:pt idx="42">
                  <c:v>31789.155241911234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352469.26340916666</c:v>
                </c:pt>
                <c:pt idx="1">
                  <c:v>128432.8492286429</c:v>
                </c:pt>
                <c:pt idx="2">
                  <c:v>24550.124216028147</c:v>
                </c:pt>
                <c:pt idx="3">
                  <c:v>215762.77993824283</c:v>
                </c:pt>
                <c:pt idx="4">
                  <c:v>164481.39904131414</c:v>
                </c:pt>
                <c:pt idx="5">
                  <c:v>295882.94101781858</c:v>
                </c:pt>
                <c:pt idx="6">
                  <c:v>27129.629324842033</c:v>
                </c:pt>
                <c:pt idx="7">
                  <c:v>171874.43330691161</c:v>
                </c:pt>
                <c:pt idx="8">
                  <c:v>202171.68467109441</c:v>
                </c:pt>
                <c:pt idx="9">
                  <c:v>9975.9096395508932</c:v>
                </c:pt>
                <c:pt idx="10">
                  <c:v>79944.915688248206</c:v>
                </c:pt>
                <c:pt idx="11">
                  <c:v>3240261.8832991398</c:v>
                </c:pt>
                <c:pt idx="12">
                  <c:v>523804.0781914884</c:v>
                </c:pt>
                <c:pt idx="13">
                  <c:v>31914.678611406682</c:v>
                </c:pt>
                <c:pt idx="14">
                  <c:v>78154.002264640745</c:v>
                </c:pt>
                <c:pt idx="15">
                  <c:v>815841.1875802573</c:v>
                </c:pt>
                <c:pt idx="16">
                  <c:v>33316.603952445847</c:v>
                </c:pt>
                <c:pt idx="17">
                  <c:v>615319.69820112921</c:v>
                </c:pt>
                <c:pt idx="18">
                  <c:v>111261.33148070263</c:v>
                </c:pt>
                <c:pt idx="19">
                  <c:v>322755.73789985216</c:v>
                </c:pt>
                <c:pt idx="20">
                  <c:v>45416.329530992232</c:v>
                </c:pt>
                <c:pt idx="21">
                  <c:v>215074.68505528357</c:v>
                </c:pt>
                <c:pt idx="22">
                  <c:v>31104.005191904744</c:v>
                </c:pt>
                <c:pt idx="23">
                  <c:v>93738.950558486336</c:v>
                </c:pt>
                <c:pt idx="24">
                  <c:v>27257.916956459274</c:v>
                </c:pt>
                <c:pt idx="25">
                  <c:v>57256.577992290171</c:v>
                </c:pt>
                <c:pt idx="26">
                  <c:v>3022.7528618348688</c:v>
                </c:pt>
                <c:pt idx="27">
                  <c:v>50766.491029606776</c:v>
                </c:pt>
                <c:pt idx="28">
                  <c:v>39251.942059811583</c:v>
                </c:pt>
                <c:pt idx="29">
                  <c:v>71141.531259294396</c:v>
                </c:pt>
                <c:pt idx="30">
                  <c:v>232566.18061112359</c:v>
                </c:pt>
                <c:pt idx="31">
                  <c:v>34998.171869361839</c:v>
                </c:pt>
                <c:pt idx="32">
                  <c:v>123930.88704611571</c:v>
                </c:pt>
                <c:pt idx="33">
                  <c:v>1636.0773310037398</c:v>
                </c:pt>
                <c:pt idx="34">
                  <c:v>29733.3673956315</c:v>
                </c:pt>
                <c:pt idx="35">
                  <c:v>180476.71585062603</c:v>
                </c:pt>
                <c:pt idx="36">
                  <c:v>180278.56651321164</c:v>
                </c:pt>
                <c:pt idx="37">
                  <c:v>28084.075211348805</c:v>
                </c:pt>
                <c:pt idx="38">
                  <c:v>68338.601561834803</c:v>
                </c:pt>
                <c:pt idx="39">
                  <c:v>6287.3122569337611</c:v>
                </c:pt>
                <c:pt idx="40">
                  <c:v>45724.693820572276</c:v>
                </c:pt>
                <c:pt idx="41">
                  <c:v>23996.257131071608</c:v>
                </c:pt>
                <c:pt idx="42">
                  <c:v>31789.155241911234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94684.135302670024</c:v>
                </c:pt>
                <c:pt idx="5">
                  <c:v>46709.531999999992</c:v>
                </c:pt>
                <c:pt idx="6">
                  <c:v>0</c:v>
                </c:pt>
                <c:pt idx="7">
                  <c:v>13610.246999999999</c:v>
                </c:pt>
                <c:pt idx="8">
                  <c:v>6943.648000000001</c:v>
                </c:pt>
                <c:pt idx="9">
                  <c:v>0</c:v>
                </c:pt>
                <c:pt idx="10">
                  <c:v>1092.258</c:v>
                </c:pt>
                <c:pt idx="11">
                  <c:v>44329.99500000001</c:v>
                </c:pt>
                <c:pt idx="12">
                  <c:v>17284.083879290003</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3413810.9483026699</c:v>
                </c:pt>
                <c:pt idx="5">
                  <c:v>3078197.8080000002</c:v>
                </c:pt>
                <c:pt idx="6">
                  <c:v>1213243.9049999998</c:v>
                </c:pt>
                <c:pt idx="7">
                  <c:v>656820.05200000003</c:v>
                </c:pt>
                <c:pt idx="8">
                  <c:v>1956804.912</c:v>
                </c:pt>
                <c:pt idx="9">
                  <c:v>772765.99199999997</c:v>
                </c:pt>
                <c:pt idx="10">
                  <c:v>1985139.8639999996</c:v>
                </c:pt>
                <c:pt idx="11">
                  <c:v>3548586.202</c:v>
                </c:pt>
                <c:pt idx="12">
                  <c:v>5615921.4698792892</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再エネ比較シート!$CO$13:$CO$42</c:f>
              <c:numCache>
                <c:formatCode>0.0%</c:formatCode>
                <c:ptCount val="30"/>
                <c:pt idx="0">
                  <c:v>0.11974535165723525</c:v>
                </c:pt>
                <c:pt idx="1">
                  <c:v>5.5654455167244446E-2</c:v>
                </c:pt>
                <c:pt idx="2">
                  <c:v>1.9686977064671721E-2</c:v>
                </c:pt>
                <c:pt idx="3">
                  <c:v>8.8718895630000877E-2</c:v>
                </c:pt>
                <c:pt idx="4">
                  <c:v>2.8256374913852515E-2</c:v>
                </c:pt>
                <c:pt idx="5">
                  <c:v>3.4711265383401704E-2</c:v>
                </c:pt>
                <c:pt idx="6">
                  <c:v>6.641918330490619E-2</c:v>
                </c:pt>
                <c:pt idx="7">
                  <c:v>1.3647838434837488E-2</c:v>
                </c:pt>
                <c:pt idx="8">
                  <c:v>8.3678756476683935E-2</c:v>
                </c:pt>
                <c:pt idx="9">
                  <c:v>0.14290027171178424</c:v>
                </c:pt>
                <c:pt idx="10">
                  <c:v>9.3761996161228406E-2</c:v>
                </c:pt>
                <c:pt idx="11">
                  <c:v>4.0647310804378868E-2</c:v>
                </c:pt>
                <c:pt idx="12">
                  <c:v>0.1189332788392766</c:v>
                </c:pt>
                <c:pt idx="13">
                  <c:v>9.8859641601646231E-2</c:v>
                </c:pt>
                <c:pt idx="14">
                  <c:v>1.8020594965675058E-2</c:v>
                </c:pt>
                <c:pt idx="15">
                  <c:v>5.0454507547327165E-2</c:v>
                </c:pt>
                <c:pt idx="16">
                  <c:v>8.9901362141850641E-2</c:v>
                </c:pt>
                <c:pt idx="17">
                  <c:v>1.0593043623321379E-2</c:v>
                </c:pt>
                <c:pt idx="18">
                  <c:v>4.5635673624288428E-2</c:v>
                </c:pt>
                <c:pt idx="19">
                  <c:v>7.7711028958718426E-2</c:v>
                </c:pt>
                <c:pt idx="20">
                  <c:v>2.3406413357259889E-2</c:v>
                </c:pt>
                <c:pt idx="21">
                  <c:v>6.4316380449141342E-2</c:v>
                </c:pt>
                <c:pt idx="22">
                  <c:v>9.0837282780410741E-2</c:v>
                </c:pt>
                <c:pt idx="23">
                  <c:v>0.10049652432969215</c:v>
                </c:pt>
                <c:pt idx="24">
                  <c:v>1.3425549227013833E-2</c:v>
                </c:pt>
                <c:pt idx="25">
                  <c:v>3.6872792970353944E-2</c:v>
                </c:pt>
                <c:pt idx="26">
                  <c:v>6.2299111363206656E-2</c:v>
                </c:pt>
                <c:pt idx="27">
                  <c:v>0.11165206101914962</c:v>
                </c:pt>
                <c:pt idx="28">
                  <c:v>0.10155626496408619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再エネ比較シート!$CC$13:$CC$42</c:f>
              <c:numCache>
                <c:formatCode>0.0%</c:formatCode>
                <c:ptCount val="30"/>
                <c:pt idx="0">
                  <c:v>5.5343596857609957E-2</c:v>
                </c:pt>
                <c:pt idx="1">
                  <c:v>2.1458249119752453E-2</c:v>
                </c:pt>
                <c:pt idx="2">
                  <c:v>7.6539252154378869E-3</c:v>
                </c:pt>
                <c:pt idx="3">
                  <c:v>5.784277763516766E-2</c:v>
                </c:pt>
                <c:pt idx="4">
                  <c:v>1.666136886020304E-2</c:v>
                </c:pt>
                <c:pt idx="5">
                  <c:v>9.5900298526916949E-3</c:v>
                </c:pt>
                <c:pt idx="6">
                  <c:v>2.0549152214079582E-2</c:v>
                </c:pt>
                <c:pt idx="7">
                  <c:v>6.7219673785495525E-3</c:v>
                </c:pt>
                <c:pt idx="8">
                  <c:v>2.9653831264468165E-2</c:v>
                </c:pt>
                <c:pt idx="9">
                  <c:v>4.2705951456979613E-2</c:v>
                </c:pt>
                <c:pt idx="10">
                  <c:v>3.4197698958229564E-2</c:v>
                </c:pt>
                <c:pt idx="11">
                  <c:v>1.8913610850594169E-2</c:v>
                </c:pt>
                <c:pt idx="12">
                  <c:v>1.6595660813198895E-2</c:v>
                </c:pt>
                <c:pt idx="13">
                  <c:v>3.1516733604816487E-2</c:v>
                </c:pt>
                <c:pt idx="14">
                  <c:v>7.5980056627588163E-3</c:v>
                </c:pt>
                <c:pt idx="15">
                  <c:v>2.4026706197249757E-2</c:v>
                </c:pt>
                <c:pt idx="16">
                  <c:v>4.3732725759621782E-2</c:v>
                </c:pt>
                <c:pt idx="17">
                  <c:v>5.3738758597406981E-3</c:v>
                </c:pt>
                <c:pt idx="18">
                  <c:v>2.3445685407044101E-2</c:v>
                </c:pt>
                <c:pt idx="19">
                  <c:v>3.8371409241325351E-2</c:v>
                </c:pt>
                <c:pt idx="20">
                  <c:v>1.4648168199295939E-2</c:v>
                </c:pt>
                <c:pt idx="21">
                  <c:v>2.245755504437812E-2</c:v>
                </c:pt>
                <c:pt idx="22">
                  <c:v>4.6785098654579874E-2</c:v>
                </c:pt>
                <c:pt idx="23">
                  <c:v>3.9389554498966278E-2</c:v>
                </c:pt>
                <c:pt idx="24">
                  <c:v>8.6525788825725751E-3</c:v>
                </c:pt>
                <c:pt idx="25">
                  <c:v>1.7334042110811007E-2</c:v>
                </c:pt>
                <c:pt idx="26">
                  <c:v>3.791206146557511E-2</c:v>
                </c:pt>
                <c:pt idx="27">
                  <c:v>5.3172829752209605E-2</c:v>
                </c:pt>
                <c:pt idx="28">
                  <c:v>4.0085853829086755E-2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再エネ比較シート!$CD$13:$CD$42</c:f>
              <c:numCache>
                <c:formatCode>0.0%</c:formatCode>
                <c:ptCount val="30"/>
                <c:pt idx="0">
                  <c:v>0.36208806036119445</c:v>
                </c:pt>
                <c:pt idx="1">
                  <c:v>0.35016271646912561</c:v>
                </c:pt>
                <c:pt idx="2">
                  <c:v>3.3707871686282326E-3</c:v>
                </c:pt>
                <c:pt idx="3">
                  <c:v>0.3153908653287974</c:v>
                </c:pt>
                <c:pt idx="4">
                  <c:v>8.3032954140298862E-2</c:v>
                </c:pt>
                <c:pt idx="5">
                  <c:v>6.9706754297665471E-2</c:v>
                </c:pt>
                <c:pt idx="6">
                  <c:v>0.19443906774918882</c:v>
                </c:pt>
                <c:pt idx="7">
                  <c:v>0.14691787226981562</c:v>
                </c:pt>
                <c:pt idx="8">
                  <c:v>0.10435965660091191</c:v>
                </c:pt>
                <c:pt idx="9">
                  <c:v>0.12322518594656623</c:v>
                </c:pt>
                <c:pt idx="10">
                  <c:v>1.4828448145271096</c:v>
                </c:pt>
                <c:pt idx="11">
                  <c:v>1.1698911961782512</c:v>
                </c:pt>
                <c:pt idx="12">
                  <c:v>3.8808657854501043E-2</c:v>
                </c:pt>
                <c:pt idx="13">
                  <c:v>0.1183169491892742</c:v>
                </c:pt>
                <c:pt idx="14">
                  <c:v>1.5675708100620182E-2</c:v>
                </c:pt>
                <c:pt idx="15">
                  <c:v>0.27097825000748205</c:v>
                </c:pt>
                <c:pt idx="16">
                  <c:v>2.3998141516508874E-2</c:v>
                </c:pt>
                <c:pt idx="17">
                  <c:v>2.8683501316215904E-2</c:v>
                </c:pt>
                <c:pt idx="18">
                  <c:v>0.14416001715831395</c:v>
                </c:pt>
                <c:pt idx="19">
                  <c:v>0.55752315701647381</c:v>
                </c:pt>
                <c:pt idx="20">
                  <c:v>2.5030395265184462E-2</c:v>
                </c:pt>
                <c:pt idx="21">
                  <c:v>0.19929030865446556</c:v>
                </c:pt>
                <c:pt idx="22">
                  <c:v>0.12962674673523125</c:v>
                </c:pt>
                <c:pt idx="23">
                  <c:v>5.8655371847263889E-2</c:v>
                </c:pt>
                <c:pt idx="24">
                  <c:v>0.27148555871118757</c:v>
                </c:pt>
                <c:pt idx="25">
                  <c:v>0.29941647191453946</c:v>
                </c:pt>
                <c:pt idx="26">
                  <c:v>0.12319340929025492</c:v>
                </c:pt>
                <c:pt idx="27">
                  <c:v>0.11780872406971633</c:v>
                </c:pt>
                <c:pt idx="28">
                  <c:v>0.2710569292122299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再エネ比較シート!$CE$13:$CE$42</c:f>
              <c:numCache>
                <c:formatCode>0.0%</c:formatCode>
                <c:ptCount val="30"/>
                <c:pt idx="0">
                  <c:v>0</c:v>
                </c:pt>
                <c:pt idx="1">
                  <c:v>0</c:v>
                </c:pt>
                <c:pt idx="2">
                  <c:v>0</c:v>
                </c:pt>
                <c:pt idx="3">
                  <c:v>2.017281718383734E-4</c:v>
                </c:pt>
                <c:pt idx="4">
                  <c:v>6.2234494212073381E-2</c:v>
                </c:pt>
                <c:pt idx="5">
                  <c:v>0</c:v>
                </c:pt>
                <c:pt idx="6">
                  <c:v>0</c:v>
                </c:pt>
                <c:pt idx="7">
                  <c:v>0.98995721979895823</c:v>
                </c:pt>
                <c:pt idx="8">
                  <c:v>1.4630699215092522E-2</c:v>
                </c:pt>
                <c:pt idx="9">
                  <c:v>0</c:v>
                </c:pt>
                <c:pt idx="10">
                  <c:v>0</c:v>
                </c:pt>
                <c:pt idx="11">
                  <c:v>0</c:v>
                </c:pt>
                <c:pt idx="12">
                  <c:v>0</c:v>
                </c:pt>
                <c:pt idx="13">
                  <c:v>0</c:v>
                </c:pt>
                <c:pt idx="14">
                  <c:v>2.9276657179680361E-4</c:v>
                </c:pt>
                <c:pt idx="15">
                  <c:v>0</c:v>
                </c:pt>
                <c:pt idx="16">
                  <c:v>0</c:v>
                </c:pt>
                <c:pt idx="17">
                  <c:v>0.35300276142830683</c:v>
                </c:pt>
                <c:pt idx="18">
                  <c:v>3.463986192992101E-4</c:v>
                </c:pt>
                <c:pt idx="19">
                  <c:v>0</c:v>
                </c:pt>
                <c:pt idx="20">
                  <c:v>0</c:v>
                </c:pt>
                <c:pt idx="21">
                  <c:v>0</c:v>
                </c:pt>
                <c:pt idx="22">
                  <c:v>0</c:v>
                </c:pt>
                <c:pt idx="23">
                  <c:v>0</c:v>
                </c:pt>
                <c:pt idx="24">
                  <c:v>0.2142282331152241</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再エネ比較シート!$CF$13:$CF$42</c:f>
              <c:numCache>
                <c:formatCode>0.0%</c:formatCode>
                <c:ptCount val="30"/>
                <c:pt idx="0">
                  <c:v>0</c:v>
                </c:pt>
                <c:pt idx="1">
                  <c:v>0</c:v>
                </c:pt>
                <c:pt idx="2">
                  <c:v>0</c:v>
                </c:pt>
                <c:pt idx="3">
                  <c:v>0</c:v>
                </c:pt>
                <c:pt idx="4">
                  <c:v>0</c:v>
                </c:pt>
                <c:pt idx="5">
                  <c:v>2.628505896329009E-2</c:v>
                </c:pt>
                <c:pt idx="6">
                  <c:v>0</c:v>
                </c:pt>
                <c:pt idx="7">
                  <c:v>0</c:v>
                </c:pt>
                <c:pt idx="8">
                  <c:v>1.4866678234690787E-4</c:v>
                </c:pt>
                <c:pt idx="9">
                  <c:v>5.4089665089866543E-3</c:v>
                </c:pt>
                <c:pt idx="10">
                  <c:v>0</c:v>
                </c:pt>
                <c:pt idx="11">
                  <c:v>1.8076547172220425E-3</c:v>
                </c:pt>
                <c:pt idx="12">
                  <c:v>4.7965586338592151E-4</c:v>
                </c:pt>
                <c:pt idx="13">
                  <c:v>0</c:v>
                </c:pt>
                <c:pt idx="14">
                  <c:v>1.8936350019115179E-2</c:v>
                </c:pt>
                <c:pt idx="15">
                  <c:v>0</c:v>
                </c:pt>
                <c:pt idx="16">
                  <c:v>0</c:v>
                </c:pt>
                <c:pt idx="17">
                  <c:v>0</c:v>
                </c:pt>
                <c:pt idx="18">
                  <c:v>6.7818488989349083E-3</c:v>
                </c:pt>
                <c:pt idx="19">
                  <c:v>1.5657940745950887E-2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0.42971765858143529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再エネ比較シート!$CH$13:$CH$42</c:f>
              <c:numCache>
                <c:formatCode>0.0%</c:formatCode>
                <c:ptCount val="30"/>
                <c:pt idx="0">
                  <c:v>0</c:v>
                </c:pt>
                <c:pt idx="1">
                  <c:v>0</c:v>
                </c:pt>
                <c:pt idx="2">
                  <c:v>0</c:v>
                </c:pt>
                <c:pt idx="3">
                  <c:v>0</c:v>
                </c:pt>
                <c:pt idx="4">
                  <c:v>0</c:v>
                </c:pt>
                <c:pt idx="5">
                  <c:v>0.377636285614464</c:v>
                </c:pt>
                <c:pt idx="6">
                  <c:v>0</c:v>
                </c:pt>
                <c:pt idx="7">
                  <c:v>0</c:v>
                </c:pt>
                <c:pt idx="8">
                  <c:v>0</c:v>
                </c:pt>
                <c:pt idx="9">
                  <c:v>0</c:v>
                </c:pt>
                <c:pt idx="10">
                  <c:v>0</c:v>
                </c:pt>
                <c:pt idx="11">
                  <c:v>0</c:v>
                </c:pt>
                <c:pt idx="12">
                  <c:v>0</c:v>
                </c:pt>
                <c:pt idx="13">
                  <c:v>2.4980069468813739</c:v>
                </c:pt>
                <c:pt idx="14">
                  <c:v>0</c:v>
                </c:pt>
                <c:pt idx="15">
                  <c:v>5.2306349120635684E-2</c:v>
                </c:pt>
                <c:pt idx="16">
                  <c:v>0</c:v>
                </c:pt>
                <c:pt idx="17">
                  <c:v>0</c:v>
                </c:pt>
                <c:pt idx="18">
                  <c:v>0</c:v>
                </c:pt>
                <c:pt idx="19">
                  <c:v>0</c:v>
                </c:pt>
                <c:pt idx="20">
                  <c:v>0</c:v>
                </c:pt>
                <c:pt idx="21">
                  <c:v>8.5288549953190324E-2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再エネ比較シート!$CI$13:$CI$42</c:f>
              <c:numCache>
                <c:formatCode>0.0%</c:formatCode>
                <c:ptCount val="30"/>
                <c:pt idx="0">
                  <c:v>0.41743165721880443</c:v>
                </c:pt>
                <c:pt idx="1">
                  <c:v>0.37162096558887808</c:v>
                </c:pt>
                <c:pt idx="2">
                  <c:v>1.1024712384066118E-2</c:v>
                </c:pt>
                <c:pt idx="3">
                  <c:v>0.37343537113580344</c:v>
                </c:pt>
                <c:pt idx="4">
                  <c:v>0.16192881721257529</c:v>
                </c:pt>
                <c:pt idx="5">
                  <c:v>0.48321812872811121</c:v>
                </c:pt>
                <c:pt idx="6">
                  <c:v>0.21498821996326839</c:v>
                </c:pt>
                <c:pt idx="7">
                  <c:v>1.1435970594473235</c:v>
                </c:pt>
                <c:pt idx="8">
                  <c:v>0.14879285386281951</c:v>
                </c:pt>
                <c:pt idx="9">
                  <c:v>0.17134010391253252</c:v>
                </c:pt>
                <c:pt idx="10">
                  <c:v>1.5170425134853391</c:v>
                </c:pt>
                <c:pt idx="11">
                  <c:v>1.1906124617460674</c:v>
                </c:pt>
                <c:pt idx="12">
                  <c:v>5.5883974531085859E-2</c:v>
                </c:pt>
                <c:pt idx="13">
                  <c:v>2.6478406296754646</c:v>
                </c:pt>
                <c:pt idx="14">
                  <c:v>4.2502830354290977E-2</c:v>
                </c:pt>
                <c:pt idx="15">
                  <c:v>0.34731130532536753</c:v>
                </c:pt>
                <c:pt idx="16">
                  <c:v>6.773086727613066E-2</c:v>
                </c:pt>
                <c:pt idx="17">
                  <c:v>0.38706013860426342</c:v>
                </c:pt>
                <c:pt idx="18">
                  <c:v>0.60445160866502745</c:v>
                </c:pt>
                <c:pt idx="19">
                  <c:v>0.61155250700375008</c:v>
                </c:pt>
                <c:pt idx="20">
                  <c:v>3.9678563464480399E-2</c:v>
                </c:pt>
                <c:pt idx="21">
                  <c:v>0.30703641365203405</c:v>
                </c:pt>
                <c:pt idx="22">
                  <c:v>0.17641184538981111</c:v>
                </c:pt>
                <c:pt idx="23">
                  <c:v>9.804492634623016E-2</c:v>
                </c:pt>
                <c:pt idx="24">
                  <c:v>0.4943663707089842</c:v>
                </c:pt>
                <c:pt idx="25">
                  <c:v>0.31675051402535043</c:v>
                </c:pt>
                <c:pt idx="26">
                  <c:v>0.16110547075583004</c:v>
                </c:pt>
                <c:pt idx="27">
                  <c:v>0.17098155382192595</c:v>
                </c:pt>
                <c:pt idx="28">
                  <c:v>0.31114278304131665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再エネ比較シート!$BE$13:$BE$42</c:f>
              <c:numCache>
                <c:formatCode>#,##0_);[Red]\(#,##0\)</c:formatCode>
                <c:ptCount val="30"/>
                <c:pt idx="0">
                  <c:v>5971.6950000000052</c:v>
                </c:pt>
                <c:pt idx="1">
                  <c:v>2831</c:v>
                </c:pt>
                <c:pt idx="2">
                  <c:v>879.69999999999982</c:v>
                </c:pt>
                <c:pt idx="3">
                  <c:v>5398.1760000000058</c:v>
                </c:pt>
                <c:pt idx="4">
                  <c:v>1691.3599999999992</c:v>
                </c:pt>
                <c:pt idx="5">
                  <c:v>1601.5460000000005</c:v>
                </c:pt>
                <c:pt idx="6">
                  <c:v>3590.6000000000049</c:v>
                </c:pt>
                <c:pt idx="7">
                  <c:v>810.39999999999986</c:v>
                </c:pt>
                <c:pt idx="8">
                  <c:v>5503.4890000000105</c:v>
                </c:pt>
                <c:pt idx="9">
                  <c:v>6881.1000000000022</c:v>
                </c:pt>
                <c:pt idx="10">
                  <c:v>4726.0000000000036</c:v>
                </c:pt>
                <c:pt idx="11">
                  <c:v>2286.6000000000008</c:v>
                </c:pt>
                <c:pt idx="12">
                  <c:v>5242.9000000000087</c:v>
                </c:pt>
                <c:pt idx="13">
                  <c:v>5521.9010000000035</c:v>
                </c:pt>
                <c:pt idx="14">
                  <c:v>920.79999999999984</c:v>
                </c:pt>
                <c:pt idx="15">
                  <c:v>2680.3</c:v>
                </c:pt>
                <c:pt idx="16">
                  <c:v>3917.4999999999973</c:v>
                </c:pt>
                <c:pt idx="17">
                  <c:v>605.71500000000026</c:v>
                </c:pt>
                <c:pt idx="18">
                  <c:v>2389.2000000000021</c:v>
                </c:pt>
                <c:pt idx="19">
                  <c:v>5258.9600000000028</c:v>
                </c:pt>
                <c:pt idx="20">
                  <c:v>1309.0000000000007</c:v>
                </c:pt>
                <c:pt idx="21">
                  <c:v>3461.1200000000026</c:v>
                </c:pt>
                <c:pt idx="22">
                  <c:v>4257.3000000000038</c:v>
                </c:pt>
                <c:pt idx="23">
                  <c:v>5253.2620000000043</c:v>
                </c:pt>
                <c:pt idx="24">
                  <c:v>1060.4659999999994</c:v>
                </c:pt>
                <c:pt idx="25">
                  <c:v>2218.4779999999992</c:v>
                </c:pt>
                <c:pt idx="26">
                  <c:v>3081.7000000000039</c:v>
                </c:pt>
                <c:pt idx="27">
                  <c:v>4782.0000000000027</c:v>
                </c:pt>
                <c:pt idx="28">
                  <c:v>5069.4560000000019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再エネ比較シート!$BF$13:$BF$42</c:f>
              <c:numCache>
                <c:formatCode>#,##0_);[Red]\(#,##0\)</c:formatCode>
                <c:ptCount val="30"/>
                <c:pt idx="0">
                  <c:v>35447.699999999983</c:v>
                </c:pt>
                <c:pt idx="1">
                  <c:v>41914</c:v>
                </c:pt>
                <c:pt idx="2">
                  <c:v>351.50000000000006</c:v>
                </c:pt>
                <c:pt idx="3">
                  <c:v>26704.880000000001</c:v>
                </c:pt>
                <c:pt idx="4">
                  <c:v>7647.4999999999964</c:v>
                </c:pt>
                <c:pt idx="5">
                  <c:v>10561.799999999997</c:v>
                </c:pt>
                <c:pt idx="6">
                  <c:v>30824.800000000014</c:v>
                </c:pt>
                <c:pt idx="7">
                  <c:v>16070.2</c:v>
                </c:pt>
                <c:pt idx="8">
                  <c:v>17572.500000000007</c:v>
                </c:pt>
                <c:pt idx="9">
                  <c:v>18014.099999999995</c:v>
                </c:pt>
                <c:pt idx="10">
                  <c:v>185924.29999999967</c:v>
                </c:pt>
                <c:pt idx="11">
                  <c:v>128323.09999999966</c:v>
                </c:pt>
                <c:pt idx="12">
                  <c:v>11123.699999999993</c:v>
                </c:pt>
                <c:pt idx="13">
                  <c:v>18807.8</c:v>
                </c:pt>
                <c:pt idx="14">
                  <c:v>1723.6000000000001</c:v>
                </c:pt>
                <c:pt idx="15">
                  <c:v>27426.300000000039</c:v>
                </c:pt>
                <c:pt idx="16">
                  <c:v>1950.3999999999999</c:v>
                </c:pt>
                <c:pt idx="17">
                  <c:v>2933.3</c:v>
                </c:pt>
                <c:pt idx="18">
                  <c:v>13328.399999999998</c:v>
                </c:pt>
                <c:pt idx="19">
                  <c:v>69326.399999999892</c:v>
                </c:pt>
                <c:pt idx="20">
                  <c:v>2029.4000000000003</c:v>
                </c:pt>
                <c:pt idx="21">
                  <c:v>27866.6</c:v>
                </c:pt>
                <c:pt idx="22">
                  <c:v>10701.999999999998</c:v>
                </c:pt>
                <c:pt idx="23">
                  <c:v>7097.4019999999991</c:v>
                </c:pt>
                <c:pt idx="24">
                  <c:v>30188.5</c:v>
                </c:pt>
                <c:pt idx="25">
                  <c:v>34767.590000000004</c:v>
                </c:pt>
                <c:pt idx="26">
                  <c:v>9085.3999999999978</c:v>
                </c:pt>
                <c:pt idx="27">
                  <c:v>9612.5999999999985</c:v>
                </c:pt>
                <c:pt idx="28">
                  <c:v>31101.000000000004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再エネ比較シート!$BG$13:$BG$42</c:f>
              <c:numCache>
                <c:formatCode>#,##0_);[Red]\(#,##0\)</c:formatCode>
                <c:ptCount val="30"/>
                <c:pt idx="0">
                  <c:v>0</c:v>
                </c:pt>
                <c:pt idx="1">
                  <c:v>0</c:v>
                </c:pt>
                <c:pt idx="2">
                  <c:v>0</c:v>
                </c:pt>
                <c:pt idx="3">
                  <c:v>10.4</c:v>
                </c:pt>
                <c:pt idx="4">
                  <c:v>3490</c:v>
                </c:pt>
                <c:pt idx="5">
                  <c:v>0</c:v>
                </c:pt>
                <c:pt idx="6">
                  <c:v>0</c:v>
                </c:pt>
                <c:pt idx="7">
                  <c:v>65930.8</c:v>
                </c:pt>
                <c:pt idx="8">
                  <c:v>1500</c:v>
                </c:pt>
                <c:pt idx="9">
                  <c:v>0</c:v>
                </c:pt>
                <c:pt idx="10">
                  <c:v>0</c:v>
                </c:pt>
                <c:pt idx="11">
                  <c:v>0</c:v>
                </c:pt>
                <c:pt idx="12">
                  <c:v>0</c:v>
                </c:pt>
                <c:pt idx="13">
                  <c:v>0</c:v>
                </c:pt>
                <c:pt idx="14">
                  <c:v>19.600000000000001</c:v>
                </c:pt>
                <c:pt idx="15">
                  <c:v>0</c:v>
                </c:pt>
                <c:pt idx="16">
                  <c:v>0</c:v>
                </c:pt>
                <c:pt idx="17">
                  <c:v>21980</c:v>
                </c:pt>
                <c:pt idx="18">
                  <c:v>19.5</c:v>
                </c:pt>
                <c:pt idx="19">
                  <c:v>0</c:v>
                </c:pt>
                <c:pt idx="20">
                  <c:v>0</c:v>
                </c:pt>
                <c:pt idx="21">
                  <c:v>0</c:v>
                </c:pt>
                <c:pt idx="22">
                  <c:v>0</c:v>
                </c:pt>
                <c:pt idx="23">
                  <c:v>0</c:v>
                </c:pt>
                <c:pt idx="24">
                  <c:v>14504.300000000003</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再エネ比較シート!$BH$13:$BH$42</c:f>
              <c:numCache>
                <c:formatCode>#,##0_);[Red]\(#,##0\)</c:formatCode>
                <c:ptCount val="30"/>
                <c:pt idx="0">
                  <c:v>0</c:v>
                </c:pt>
                <c:pt idx="1">
                  <c:v>0</c:v>
                </c:pt>
                <c:pt idx="2">
                  <c:v>0</c:v>
                </c:pt>
                <c:pt idx="3">
                  <c:v>0</c:v>
                </c:pt>
                <c:pt idx="4">
                  <c:v>0</c:v>
                </c:pt>
                <c:pt idx="5">
                  <c:v>1002.3000000000001</c:v>
                </c:pt>
                <c:pt idx="6">
                  <c:v>0</c:v>
                </c:pt>
                <c:pt idx="7">
                  <c:v>0</c:v>
                </c:pt>
                <c:pt idx="8">
                  <c:v>6.3</c:v>
                </c:pt>
                <c:pt idx="9">
                  <c:v>199</c:v>
                </c:pt>
                <c:pt idx="10">
                  <c:v>0</c:v>
                </c:pt>
                <c:pt idx="11">
                  <c:v>49.9</c:v>
                </c:pt>
                <c:pt idx="12">
                  <c:v>34.6</c:v>
                </c:pt>
                <c:pt idx="13">
                  <c:v>0</c:v>
                </c:pt>
                <c:pt idx="14">
                  <c:v>524</c:v>
                </c:pt>
                <c:pt idx="15">
                  <c:v>0</c:v>
                </c:pt>
                <c:pt idx="16">
                  <c:v>0</c:v>
                </c:pt>
                <c:pt idx="17">
                  <c:v>0</c:v>
                </c:pt>
                <c:pt idx="18">
                  <c:v>157.80000000000001</c:v>
                </c:pt>
                <c:pt idx="19">
                  <c:v>490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7499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再エネ比較シート!$BJ$13:$BJ$42</c:f>
              <c:numCache>
                <c:formatCode>#,##0_);[Red]\(#,##0\)</c:formatCode>
                <c:ptCount val="30"/>
                <c:pt idx="0">
                  <c:v>0</c:v>
                </c:pt>
                <c:pt idx="1">
                  <c:v>0</c:v>
                </c:pt>
                <c:pt idx="2">
                  <c:v>0</c:v>
                </c:pt>
                <c:pt idx="3">
                  <c:v>0</c:v>
                </c:pt>
                <c:pt idx="4">
                  <c:v>0</c:v>
                </c:pt>
                <c:pt idx="5">
                  <c:v>10800</c:v>
                </c:pt>
                <c:pt idx="6">
                  <c:v>0</c:v>
                </c:pt>
                <c:pt idx="7">
                  <c:v>0</c:v>
                </c:pt>
                <c:pt idx="8">
                  <c:v>0</c:v>
                </c:pt>
                <c:pt idx="9">
                  <c:v>0</c:v>
                </c:pt>
                <c:pt idx="10">
                  <c:v>0</c:v>
                </c:pt>
                <c:pt idx="11">
                  <c:v>0</c:v>
                </c:pt>
                <c:pt idx="12">
                  <c:v>0</c:v>
                </c:pt>
                <c:pt idx="13">
                  <c:v>74950</c:v>
                </c:pt>
                <c:pt idx="14">
                  <c:v>0</c:v>
                </c:pt>
                <c:pt idx="15">
                  <c:v>999.25</c:v>
                </c:pt>
                <c:pt idx="16">
                  <c:v>0</c:v>
                </c:pt>
                <c:pt idx="17">
                  <c:v>0</c:v>
                </c:pt>
                <c:pt idx="18">
                  <c:v>0</c:v>
                </c:pt>
                <c:pt idx="19">
                  <c:v>0</c:v>
                </c:pt>
                <c:pt idx="20">
                  <c:v>0</c:v>
                </c:pt>
                <c:pt idx="21">
                  <c:v>2251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再エネ比較シート!$BK$13:$BK$42</c:f>
              <c:numCache>
                <c:formatCode>#,##0_);[Red]\(#,##0\)</c:formatCode>
                <c:ptCount val="30"/>
                <c:pt idx="0">
                  <c:v>41419.39499999999</c:v>
                </c:pt>
                <c:pt idx="1">
                  <c:v>44745</c:v>
                </c:pt>
                <c:pt idx="2">
                  <c:v>1231.1999999999998</c:v>
                </c:pt>
                <c:pt idx="3">
                  <c:v>32113.456000000009</c:v>
                </c:pt>
                <c:pt idx="4">
                  <c:v>12828.859999999995</c:v>
                </c:pt>
                <c:pt idx="5">
                  <c:v>23965.645999999997</c:v>
                </c:pt>
                <c:pt idx="6">
                  <c:v>34415.400000000016</c:v>
                </c:pt>
                <c:pt idx="7">
                  <c:v>82811.400000000009</c:v>
                </c:pt>
                <c:pt idx="8">
                  <c:v>24582.289000000015</c:v>
                </c:pt>
                <c:pt idx="9">
                  <c:v>25094.199999999997</c:v>
                </c:pt>
                <c:pt idx="10">
                  <c:v>190650.29999999967</c:v>
                </c:pt>
                <c:pt idx="11">
                  <c:v>130659.59999999966</c:v>
                </c:pt>
                <c:pt idx="12">
                  <c:v>16401.2</c:v>
                </c:pt>
                <c:pt idx="13">
                  <c:v>99279.701000000001</c:v>
                </c:pt>
                <c:pt idx="14">
                  <c:v>3188</c:v>
                </c:pt>
                <c:pt idx="15">
                  <c:v>31105.850000000039</c:v>
                </c:pt>
                <c:pt idx="16">
                  <c:v>5867.8999999999969</c:v>
                </c:pt>
                <c:pt idx="17">
                  <c:v>25519.014999999999</c:v>
                </c:pt>
                <c:pt idx="18">
                  <c:v>23393.9</c:v>
                </c:pt>
                <c:pt idx="19">
                  <c:v>75075.359999999899</c:v>
                </c:pt>
                <c:pt idx="20">
                  <c:v>3338.400000000001</c:v>
                </c:pt>
                <c:pt idx="21">
                  <c:v>33578.720000000001</c:v>
                </c:pt>
                <c:pt idx="22">
                  <c:v>14959.300000000003</c:v>
                </c:pt>
                <c:pt idx="23">
                  <c:v>12350.664000000004</c:v>
                </c:pt>
                <c:pt idx="24">
                  <c:v>45753.266000000003</c:v>
                </c:pt>
                <c:pt idx="25">
                  <c:v>36986.067999999999</c:v>
                </c:pt>
                <c:pt idx="26">
                  <c:v>12167.100000000002</c:v>
                </c:pt>
                <c:pt idx="27">
                  <c:v>14394.600000000002</c:v>
                </c:pt>
                <c:pt idx="28">
                  <c:v>36170.456000000006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再エネ比較シート!$BO$13:$BO$42</c:f>
              <c:numCache>
                <c:formatCode>#,##0_);[Red]\(#,##0\)</c:formatCode>
                <c:ptCount val="30"/>
                <c:pt idx="0">
                  <c:v>7166.7506034000071</c:v>
                </c:pt>
                <c:pt idx="1">
                  <c:v>3397.5397199999998</c:v>
                </c:pt>
                <c:pt idx="2">
                  <c:v>1055.7455639999998</c:v>
                </c:pt>
                <c:pt idx="3">
                  <c:v>6478.4589811200067</c:v>
                </c:pt>
                <c:pt idx="4">
                  <c:v>2029.834963199999</c:v>
                </c:pt>
                <c:pt idx="5">
                  <c:v>1922.0473855200005</c:v>
                </c:pt>
                <c:pt idx="6">
                  <c:v>4309.1508720000056</c:v>
                </c:pt>
                <c:pt idx="7">
                  <c:v>972.57724799999983</c:v>
                </c:pt>
                <c:pt idx="8">
                  <c:v>6604.8472186800127</c:v>
                </c:pt>
                <c:pt idx="9">
                  <c:v>8258.1457320000009</c:v>
                </c:pt>
                <c:pt idx="10">
                  <c:v>5671.7671200000041</c:v>
                </c:pt>
                <c:pt idx="11">
                  <c:v>2744.1943920000003</c:v>
                </c:pt>
                <c:pt idx="12">
                  <c:v>6292.1091480000096</c:v>
                </c:pt>
                <c:pt idx="13">
                  <c:v>6626.9438281200037</c:v>
                </c:pt>
                <c:pt idx="14">
                  <c:v>1105.0704959999998</c:v>
                </c:pt>
                <c:pt idx="15">
                  <c:v>3216.6816359999998</c:v>
                </c:pt>
                <c:pt idx="16">
                  <c:v>4701.4700999999959</c:v>
                </c:pt>
                <c:pt idx="17">
                  <c:v>726.93068580000033</c:v>
                </c:pt>
                <c:pt idx="18">
                  <c:v>2867.3267040000028</c:v>
                </c:pt>
                <c:pt idx="19">
                  <c:v>6311.383075200004</c:v>
                </c:pt>
                <c:pt idx="20">
                  <c:v>1570.957080000001</c:v>
                </c:pt>
                <c:pt idx="21">
                  <c:v>4153.7593344000024</c:v>
                </c:pt>
                <c:pt idx="22">
                  <c:v>5109.2708760000041</c:v>
                </c:pt>
                <c:pt idx="23">
                  <c:v>6304.5447914400056</c:v>
                </c:pt>
                <c:pt idx="24">
                  <c:v>1272.6864559199992</c:v>
                </c:pt>
                <c:pt idx="25">
                  <c:v>2662.4398173599984</c:v>
                </c:pt>
                <c:pt idx="26">
                  <c:v>3698.4098040000044</c:v>
                </c:pt>
                <c:pt idx="27">
                  <c:v>5738.9738400000033</c:v>
                </c:pt>
                <c:pt idx="28">
                  <c:v>6083.955534720003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再エネ比較シート!$BP$13:$BP$42</c:f>
              <c:numCache>
                <c:formatCode>#,##0_);[Red]\(#,##0\)</c:formatCode>
                <c:ptCount val="30"/>
                <c:pt idx="0">
                  <c:v>46888.799651999972</c:v>
                </c:pt>
                <c:pt idx="1">
                  <c:v>55442.162640000002</c:v>
                </c:pt>
                <c:pt idx="2">
                  <c:v>464.95014000000003</c:v>
                </c:pt>
                <c:pt idx="3">
                  <c:v>35324.147068800004</c:v>
                </c:pt>
                <c:pt idx="4">
                  <c:v>10115.807099999995</c:v>
                </c:pt>
                <c:pt idx="5">
                  <c:v>13970.726567999998</c:v>
                </c:pt>
                <c:pt idx="6">
                  <c:v>40773.812448000019</c:v>
                </c:pt>
                <c:pt idx="7">
                  <c:v>21257.017752000003</c:v>
                </c:pt>
                <c:pt idx="8">
                  <c:v>23244.200100000009</c:v>
                </c:pt>
                <c:pt idx="9">
                  <c:v>23828.330915999995</c:v>
                </c:pt>
                <c:pt idx="10">
                  <c:v>245933.22706799957</c:v>
                </c:pt>
                <c:pt idx="11">
                  <c:v>169740.66375599953</c:v>
                </c:pt>
                <c:pt idx="12">
                  <c:v>14713.985411999991</c:v>
                </c:pt>
                <c:pt idx="13">
                  <c:v>24878.205527999999</c:v>
                </c:pt>
                <c:pt idx="14">
                  <c:v>2279.9091359999998</c:v>
                </c:pt>
                <c:pt idx="15">
                  <c:v>36278.41258800005</c:v>
                </c:pt>
                <c:pt idx="16">
                  <c:v>2579.9111039999993</c:v>
                </c:pt>
                <c:pt idx="17">
                  <c:v>3880.0519080000004</c:v>
                </c:pt>
                <c:pt idx="18">
                  <c:v>17630.274383999997</c:v>
                </c:pt>
                <c:pt idx="19">
                  <c:v>91702.188863999865</c:v>
                </c:pt>
                <c:pt idx="20">
                  <c:v>2684.4091440000002</c:v>
                </c:pt>
                <c:pt idx="21">
                  <c:v>36860.823815999996</c:v>
                </c:pt>
                <c:pt idx="22">
                  <c:v>14156.177519999997</c:v>
                </c:pt>
                <c:pt idx="23">
                  <c:v>9388.1594695199983</c:v>
                </c:pt>
                <c:pt idx="24">
                  <c:v>39932.14026</c:v>
                </c:pt>
                <c:pt idx="25">
                  <c:v>45989.177348400008</c:v>
                </c:pt>
                <c:pt idx="26">
                  <c:v>12017.803703999994</c:v>
                </c:pt>
                <c:pt idx="27">
                  <c:v>12715.162775999999</c:v>
                </c:pt>
                <c:pt idx="28">
                  <c:v>41139.158760000006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再エネ比較シート!$BQ$13:$BQ$42</c:f>
              <c:numCache>
                <c:formatCode>#,##0_);[Red]\(#,##0\)</c:formatCode>
                <c:ptCount val="30"/>
                <c:pt idx="0">
                  <c:v>0</c:v>
                </c:pt>
                <c:pt idx="1">
                  <c:v>0</c:v>
                </c:pt>
                <c:pt idx="2">
                  <c:v>0</c:v>
                </c:pt>
                <c:pt idx="3">
                  <c:v>22.593792000000001</c:v>
                </c:pt>
                <c:pt idx="4">
                  <c:v>7581.9552000000003</c:v>
                </c:pt>
                <c:pt idx="5">
                  <c:v>0</c:v>
                </c:pt>
                <c:pt idx="6">
                  <c:v>0</c:v>
                </c:pt>
                <c:pt idx="7">
                  <c:v>143233.344384</c:v>
                </c:pt>
                <c:pt idx="8">
                  <c:v>3258.72</c:v>
                </c:pt>
                <c:pt idx="9">
                  <c:v>0</c:v>
                </c:pt>
                <c:pt idx="10">
                  <c:v>0</c:v>
                </c:pt>
                <c:pt idx="11">
                  <c:v>0</c:v>
                </c:pt>
                <c:pt idx="12">
                  <c:v>0</c:v>
                </c:pt>
                <c:pt idx="13">
                  <c:v>0</c:v>
                </c:pt>
                <c:pt idx="14">
                  <c:v>42.580607999999998</c:v>
                </c:pt>
                <c:pt idx="15">
                  <c:v>0</c:v>
                </c:pt>
                <c:pt idx="16">
                  <c:v>0</c:v>
                </c:pt>
                <c:pt idx="17">
                  <c:v>47751.110399999998</c:v>
                </c:pt>
                <c:pt idx="18">
                  <c:v>42.36336</c:v>
                </c:pt>
                <c:pt idx="19">
                  <c:v>0</c:v>
                </c:pt>
                <c:pt idx="20">
                  <c:v>0</c:v>
                </c:pt>
                <c:pt idx="21">
                  <c:v>0</c:v>
                </c:pt>
                <c:pt idx="22">
                  <c:v>0</c:v>
                </c:pt>
                <c:pt idx="23">
                  <c:v>0</c:v>
                </c:pt>
                <c:pt idx="24">
                  <c:v>31510.301664000006</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再エネ比較シート!$BR$13:$BR$42</c:f>
              <c:numCache>
                <c:formatCode>#,##0_);[Red]\(#,##0\)</c:formatCode>
                <c:ptCount val="30"/>
                <c:pt idx="0">
                  <c:v>0</c:v>
                </c:pt>
                <c:pt idx="1">
                  <c:v>0</c:v>
                </c:pt>
                <c:pt idx="2">
                  <c:v>0</c:v>
                </c:pt>
                <c:pt idx="3">
                  <c:v>0</c:v>
                </c:pt>
                <c:pt idx="4">
                  <c:v>0</c:v>
                </c:pt>
                <c:pt idx="5">
                  <c:v>5268.0888000000004</c:v>
                </c:pt>
                <c:pt idx="6">
                  <c:v>0</c:v>
                </c:pt>
                <c:pt idx="7">
                  <c:v>0</c:v>
                </c:pt>
                <c:pt idx="8">
                  <c:v>33.112799999999993</c:v>
                </c:pt>
                <c:pt idx="9">
                  <c:v>1045.944</c:v>
                </c:pt>
                <c:pt idx="10">
                  <c:v>0</c:v>
                </c:pt>
                <c:pt idx="11">
                  <c:v>262.27440000000001</c:v>
                </c:pt>
                <c:pt idx="12">
                  <c:v>181.85760000000002</c:v>
                </c:pt>
                <c:pt idx="13">
                  <c:v>0</c:v>
                </c:pt>
                <c:pt idx="14">
                  <c:v>2754.1439999999998</c:v>
                </c:pt>
                <c:pt idx="15">
                  <c:v>0</c:v>
                </c:pt>
                <c:pt idx="16">
                  <c:v>0</c:v>
                </c:pt>
                <c:pt idx="17">
                  <c:v>0</c:v>
                </c:pt>
                <c:pt idx="18">
                  <c:v>829.3968000000001</c:v>
                </c:pt>
                <c:pt idx="19">
                  <c:v>2575.44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52552.991999999998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再エネ比較シート!$BT$13:$BT$42</c:f>
              <c:numCache>
                <c:formatCode>#,##0_);[Red]\(#,##0\)</c:formatCode>
                <c:ptCount val="30"/>
                <c:pt idx="0">
                  <c:v>0</c:v>
                </c:pt>
                <c:pt idx="1">
                  <c:v>0</c:v>
                </c:pt>
                <c:pt idx="2">
                  <c:v>0</c:v>
                </c:pt>
                <c:pt idx="3">
                  <c:v>0</c:v>
                </c:pt>
                <c:pt idx="4">
                  <c:v>0</c:v>
                </c:pt>
                <c:pt idx="5">
                  <c:v>75686.399999999994</c:v>
                </c:pt>
                <c:pt idx="6">
                  <c:v>0</c:v>
                </c:pt>
                <c:pt idx="7">
                  <c:v>0</c:v>
                </c:pt>
                <c:pt idx="8">
                  <c:v>0</c:v>
                </c:pt>
                <c:pt idx="9">
                  <c:v>0</c:v>
                </c:pt>
                <c:pt idx="10">
                  <c:v>0</c:v>
                </c:pt>
                <c:pt idx="11">
                  <c:v>0</c:v>
                </c:pt>
                <c:pt idx="12">
                  <c:v>0</c:v>
                </c:pt>
                <c:pt idx="13">
                  <c:v>525249.6</c:v>
                </c:pt>
                <c:pt idx="14">
                  <c:v>0</c:v>
                </c:pt>
                <c:pt idx="15">
                  <c:v>7002.7439999999997</c:v>
                </c:pt>
                <c:pt idx="16">
                  <c:v>0</c:v>
                </c:pt>
                <c:pt idx="17">
                  <c:v>0</c:v>
                </c:pt>
                <c:pt idx="18">
                  <c:v>0</c:v>
                </c:pt>
                <c:pt idx="19">
                  <c:v>0</c:v>
                </c:pt>
                <c:pt idx="20">
                  <c:v>0</c:v>
                </c:pt>
                <c:pt idx="21">
                  <c:v>15775.008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再エネ比較シート!$BU$13:$BU$42</c:f>
              <c:numCache>
                <c:formatCode>#,##0_);[Red]\(#,##0\)</c:formatCode>
                <c:ptCount val="30"/>
                <c:pt idx="0">
                  <c:v>54055.550255399983</c:v>
                </c:pt>
                <c:pt idx="1">
                  <c:v>58839.702360000003</c:v>
                </c:pt>
                <c:pt idx="2">
                  <c:v>1520.6957039999998</c:v>
                </c:pt>
                <c:pt idx="3">
                  <c:v>41825.19984192001</c:v>
                </c:pt>
                <c:pt idx="4">
                  <c:v>19727.597263199994</c:v>
                </c:pt>
                <c:pt idx="5">
                  <c:v>96847.262753519986</c:v>
                </c:pt>
                <c:pt idx="6">
                  <c:v>45082.963320000024</c:v>
                </c:pt>
                <c:pt idx="7">
                  <c:v>165462.939384</c:v>
                </c:pt>
                <c:pt idx="8">
                  <c:v>33140.880118680026</c:v>
                </c:pt>
                <c:pt idx="9">
                  <c:v>33132.420647999999</c:v>
                </c:pt>
                <c:pt idx="10">
                  <c:v>251604.99418799957</c:v>
                </c:pt>
                <c:pt idx="11">
                  <c:v>172747.13254799953</c:v>
                </c:pt>
                <c:pt idx="12">
                  <c:v>21187.952160000001</c:v>
                </c:pt>
                <c:pt idx="13">
                  <c:v>556754.74935612001</c:v>
                </c:pt>
                <c:pt idx="14">
                  <c:v>6181.7042399999991</c:v>
                </c:pt>
                <c:pt idx="15">
                  <c:v>46497.83822400005</c:v>
                </c:pt>
                <c:pt idx="16">
                  <c:v>7281.3812039999957</c:v>
                </c:pt>
                <c:pt idx="17">
                  <c:v>52358.092993799997</c:v>
                </c:pt>
                <c:pt idx="18">
                  <c:v>73922.353247999999</c:v>
                </c:pt>
                <c:pt idx="19">
                  <c:v>100589.01193919987</c:v>
                </c:pt>
                <c:pt idx="20">
                  <c:v>4255.3662240000012</c:v>
                </c:pt>
                <c:pt idx="21">
                  <c:v>56789.591150400003</c:v>
                </c:pt>
                <c:pt idx="22">
                  <c:v>19265.448396</c:v>
                </c:pt>
                <c:pt idx="23">
                  <c:v>15692.704260960003</c:v>
                </c:pt>
                <c:pt idx="24">
                  <c:v>72715.128379920003</c:v>
                </c:pt>
                <c:pt idx="25">
                  <c:v>48651.617165760006</c:v>
                </c:pt>
                <c:pt idx="26">
                  <c:v>15716.213507999999</c:v>
                </c:pt>
                <c:pt idx="27">
                  <c:v>18454.136616000003</c:v>
                </c:pt>
                <c:pt idx="28">
                  <c:v>47223.114294720006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伊佐市</c:v>
                </c:pt>
              </c:strCache>
            </c:strRef>
          </c:cat>
          <c:val>
            <c:numRef>
              <c:f>①CO2排出量の現状把握!$AX$43:$AX$45</c:f>
              <c:numCache>
                <c:formatCode>0%</c:formatCode>
                <c:ptCount val="3"/>
                <c:pt idx="0">
                  <c:v>0.44203583680298503</c:v>
                </c:pt>
                <c:pt idx="1">
                  <c:v>0.18025807537746164</c:v>
                </c:pt>
                <c:pt idx="2">
                  <c:v>0.35005304302277418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伊佐市</c:v>
                </c:pt>
              </c:strCache>
            </c:strRef>
          </c:cat>
          <c:val>
            <c:numRef>
              <c:f>①CO2排出量の現状把握!$AY$43:$AY$45</c:f>
              <c:numCache>
                <c:formatCode>0%</c:formatCode>
                <c:ptCount val="3"/>
                <c:pt idx="0">
                  <c:v>0.19220740382343474</c:v>
                </c:pt>
                <c:pt idx="1">
                  <c:v>0.20695282232759454</c:v>
                </c:pt>
                <c:pt idx="2">
                  <c:v>0.14108317493862055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伊佐市</c:v>
                </c:pt>
              </c:strCache>
            </c:strRef>
          </c:cat>
          <c:val>
            <c:numRef>
              <c:f>①CO2排出量の現状把握!$AZ$43:$AZ$45</c:f>
              <c:numCache>
                <c:formatCode>0%</c:formatCode>
                <c:ptCount val="3"/>
                <c:pt idx="0">
                  <c:v>0.1618007278049024</c:v>
                </c:pt>
                <c:pt idx="1">
                  <c:v>0.15355110567416833</c:v>
                </c:pt>
                <c:pt idx="2">
                  <c:v>0.13892711714222908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伊佐市</c:v>
                </c:pt>
              </c:strCache>
            </c:strRef>
          </c:cat>
          <c:val>
            <c:numRef>
              <c:f>①CO2排出量の現状把握!$BA$43:$BA$45</c:f>
              <c:numCache>
                <c:formatCode>0%</c:formatCode>
                <c:ptCount val="3"/>
                <c:pt idx="0">
                  <c:v>0.18830241870300451</c:v>
                </c:pt>
                <c:pt idx="1">
                  <c:v>0.4431908595306554</c:v>
                </c:pt>
                <c:pt idx="2">
                  <c:v>0.35442289910167252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伊佐市</c:v>
                </c:pt>
              </c:strCache>
            </c:strRef>
          </c:cat>
          <c:val>
            <c:numRef>
              <c:f>①CO2排出量の現状把握!$BB$43:$BB$45</c:f>
              <c:numCache>
                <c:formatCode>0%</c:formatCode>
                <c:ptCount val="3"/>
                <c:pt idx="0">
                  <c:v>1.5653612865673284E-2</c:v>
                </c:pt>
                <c:pt idx="1">
                  <c:v>1.6047137090120192E-2</c:v>
                </c:pt>
                <c:pt idx="2">
                  <c:v>1.5513765794703734E-2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8620</c:v>
                </c:pt>
                <c:pt idx="1">
                  <c:v>8559</c:v>
                </c:pt>
                <c:pt idx="2">
                  <c:v>8559</c:v>
                </c:pt>
                <c:pt idx="3">
                  <c:v>8559</c:v>
                </c:pt>
                <c:pt idx="4">
                  <c:v>8559</c:v>
                </c:pt>
                <c:pt idx="5">
                  <c:v>8559</c:v>
                </c:pt>
                <c:pt idx="6">
                  <c:v>7726</c:v>
                </c:pt>
                <c:pt idx="7">
                  <c:v>7726</c:v>
                </c:pt>
                <c:pt idx="8">
                  <c:v>7726</c:v>
                </c:pt>
                <c:pt idx="9">
                  <c:v>7726</c:v>
                </c:pt>
                <c:pt idx="10">
                  <c:v>7726</c:v>
                </c:pt>
                <c:pt idx="11">
                  <c:v>7726</c:v>
                </c:pt>
                <c:pt idx="12">
                  <c:v>7026</c:v>
                </c:pt>
                <c:pt idx="13">
                  <c:v>7026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1.9956233817612259</c:v>
                </c:pt>
                <c:pt idx="1">
                  <c:v>1.9057821128063082</c:v>
                </c:pt>
                <c:pt idx="2">
                  <c:v>2.4946103642431692</c:v>
                </c:pt>
                <c:pt idx="3">
                  <c:v>1.7703135011771618</c:v>
                </c:pt>
                <c:pt idx="4">
                  <c:v>1.9718207305746724</c:v>
                </c:pt>
                <c:pt idx="5">
                  <c:v>2.2676865411652338</c:v>
                </c:pt>
                <c:pt idx="6">
                  <c:v>1.9823632039562369</c:v>
                </c:pt>
                <c:pt idx="7">
                  <c:v>1.8439332197668681</c:v>
                </c:pt>
                <c:pt idx="8">
                  <c:v>2.2179631446353492</c:v>
                </c:pt>
                <c:pt idx="9">
                  <c:v>2.2538357111457392</c:v>
                </c:pt>
                <c:pt idx="10">
                  <c:v>3.1845234448766</c:v>
                </c:pt>
                <c:pt idx="11">
                  <c:v>2.933304739165457</c:v>
                </c:pt>
                <c:pt idx="12">
                  <c:v>2.7049750756404731</c:v>
                </c:pt>
                <c:pt idx="13">
                  <c:v>2.4430493134959299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30821</c:v>
                </c:pt>
                <c:pt idx="1">
                  <c:v>30276</c:v>
                </c:pt>
                <c:pt idx="2">
                  <c:v>29747</c:v>
                </c:pt>
                <c:pt idx="3">
                  <c:v>29350</c:v>
                </c:pt>
                <c:pt idx="4">
                  <c:v>28971</c:v>
                </c:pt>
                <c:pt idx="5">
                  <c:v>28725</c:v>
                </c:pt>
                <c:pt idx="6">
                  <c:v>28177</c:v>
                </c:pt>
                <c:pt idx="7">
                  <c:v>27577</c:v>
                </c:pt>
                <c:pt idx="8">
                  <c:v>27070</c:v>
                </c:pt>
                <c:pt idx="9">
                  <c:v>26537</c:v>
                </c:pt>
                <c:pt idx="10">
                  <c:v>26147</c:v>
                </c:pt>
                <c:pt idx="11">
                  <c:v>25605</c:v>
                </c:pt>
                <c:pt idx="12">
                  <c:v>25072</c:v>
                </c:pt>
                <c:pt idx="13">
                  <c:v>24509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伊佐市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1638</v>
      </c>
      <c r="C23" s="6" t="s">
        <v>1328</v>
      </c>
      <c r="D23" s="6" t="s">
        <v>1329</v>
      </c>
      <c r="E23" s="1101" t="s">
        <v>1639</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1642</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1643</v>
      </c>
    </row>
    <row r="46" spans="2:5" ht="33.6" customHeight="1">
      <c r="B46" s="967" t="s">
        <v>1470</v>
      </c>
      <c r="C46" s="6" t="s">
        <v>8</v>
      </c>
      <c r="D46" s="7" t="s">
        <v>9</v>
      </c>
      <c r="E46" s="1102" t="s">
        <v>1644</v>
      </c>
    </row>
    <row r="47" spans="2:5" ht="21.95" customHeight="1">
      <c r="B47" s="438" t="s">
        <v>1613</v>
      </c>
      <c r="C47" s="442"/>
      <c r="D47" s="440"/>
      <c r="E47" s="441"/>
    </row>
    <row r="48" spans="2:5" ht="33.6" customHeight="1">
      <c r="B48" s="967" t="s">
        <v>1471</v>
      </c>
      <c r="C48" s="6" t="s">
        <v>14</v>
      </c>
      <c r="D48" s="6" t="s">
        <v>9</v>
      </c>
      <c r="E48" s="1102" t="s">
        <v>1645</v>
      </c>
    </row>
    <row r="49" spans="2:5" ht="33.6" customHeight="1">
      <c r="B49" s="967" t="s">
        <v>1472</v>
      </c>
      <c r="C49" s="6" t="s">
        <v>14</v>
      </c>
      <c r="D49" s="6" t="s">
        <v>9</v>
      </c>
      <c r="E49" s="1102" t="s">
        <v>1646</v>
      </c>
    </row>
    <row r="50" spans="2:5" ht="21.6" customHeight="1">
      <c r="B50" s="438" t="s">
        <v>1477</v>
      </c>
      <c r="C50" s="439"/>
      <c r="D50" s="440"/>
      <c r="E50" s="441"/>
    </row>
    <row r="51" spans="2:5" ht="21" customHeight="1">
      <c r="B51" s="967" t="s">
        <v>1473</v>
      </c>
      <c r="C51" s="6" t="s">
        <v>12</v>
      </c>
      <c r="D51" s="6" t="s">
        <v>1401</v>
      </c>
      <c r="E51" s="968" t="s">
        <v>1647</v>
      </c>
    </row>
    <row r="52" spans="2:5" ht="21" customHeight="1">
      <c r="B52" s="967" t="s">
        <v>1474</v>
      </c>
      <c r="C52" s="6" t="s">
        <v>12</v>
      </c>
      <c r="D52" s="6" t="s">
        <v>1401</v>
      </c>
      <c r="E52" s="968" t="s">
        <v>1648</v>
      </c>
    </row>
    <row r="53" spans="2:5" ht="21" customHeight="1">
      <c r="B53" s="969" t="s">
        <v>1475</v>
      </c>
      <c r="C53" s="970" t="s">
        <v>8</v>
      </c>
      <c r="D53" s="970" t="s">
        <v>1401</v>
      </c>
      <c r="E53" s="971" t="s">
        <v>1649</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1650</v>
      </c>
    </row>
    <row r="58" spans="2:5" ht="21.95" customHeight="1">
      <c r="B58" s="967" t="s">
        <v>1479</v>
      </c>
      <c r="C58" s="6" t="s">
        <v>13</v>
      </c>
      <c r="D58" s="7" t="s">
        <v>1409</v>
      </c>
      <c r="E58" s="1102" t="s">
        <v>1651</v>
      </c>
    </row>
    <row r="59" spans="2:5" ht="33.6" customHeight="1">
      <c r="B59" s="979" t="s">
        <v>1612</v>
      </c>
      <c r="C59" s="8" t="s">
        <v>13</v>
      </c>
      <c r="D59" s="7" t="s">
        <v>1409</v>
      </c>
      <c r="E59" s="1103" t="s">
        <v>1652</v>
      </c>
    </row>
    <row r="60" spans="2:5" ht="51" customHeight="1">
      <c r="B60" s="980" t="s">
        <v>1629</v>
      </c>
      <c r="C60" s="494" t="s">
        <v>14</v>
      </c>
      <c r="D60" s="7" t="s">
        <v>1409</v>
      </c>
      <c r="E60" s="977" t="s">
        <v>1653</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1719</v>
      </c>
      <c r="B9" s="80">
        <v>35</v>
      </c>
      <c r="C9" s="80">
        <v>1</v>
      </c>
      <c r="D9" s="80">
        <v>3</v>
      </c>
      <c r="E9" s="80">
        <v>1990</v>
      </c>
      <c r="F9" s="80" t="s">
        <v>562</v>
      </c>
      <c r="G9" s="80" t="s">
        <v>1720</v>
      </c>
      <c r="H9" s="80" t="s">
        <v>1721</v>
      </c>
      <c r="I9" s="177"/>
      <c r="J9" s="81">
        <v>31.169659550052938</v>
      </c>
      <c r="K9" s="81">
        <v>5.4548704192163449</v>
      </c>
      <c r="L9" s="81">
        <v>6.3296478174938375</v>
      </c>
      <c r="M9" s="81">
        <v>23.562289538552008</v>
      </c>
      <c r="N9" s="81">
        <v>28.36948347807213</v>
      </c>
      <c r="O9" s="81">
        <v>21.360929274995733</v>
      </c>
      <c r="P9" s="81">
        <v>35.290809326071425</v>
      </c>
      <c r="Q9" s="81">
        <v>1.9967846477492881</v>
      </c>
      <c r="R9" s="81">
        <v>0</v>
      </c>
      <c r="S9" s="81">
        <v>1.5850200188642491</v>
      </c>
      <c r="T9" s="82"/>
      <c r="U9" s="81">
        <v>2516821</v>
      </c>
      <c r="V9" s="81">
        <v>1584</v>
      </c>
      <c r="W9" s="81">
        <v>66</v>
      </c>
      <c r="X9" s="81">
        <v>8706</v>
      </c>
      <c r="Y9" s="81">
        <v>8622</v>
      </c>
      <c r="Z9" s="81">
        <v>8786</v>
      </c>
      <c r="AA9" s="81">
        <v>8569</v>
      </c>
      <c r="AB9" s="81">
        <v>32421</v>
      </c>
      <c r="AC9" s="81">
        <v>0</v>
      </c>
      <c r="AD9" s="81">
        <v>1.5850200188642491</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1722</v>
      </c>
      <c r="B10" s="80">
        <v>36</v>
      </c>
      <c r="C10" s="80">
        <v>2</v>
      </c>
      <c r="D10" s="80">
        <v>3</v>
      </c>
      <c r="E10" s="80">
        <v>2005</v>
      </c>
      <c r="F10" s="80" t="s">
        <v>565</v>
      </c>
      <c r="G10" s="80" t="s">
        <v>1720</v>
      </c>
      <c r="H10" s="80" t="s">
        <v>1721</v>
      </c>
      <c r="I10" s="177"/>
      <c r="J10" s="81">
        <v>22.420442685486339</v>
      </c>
      <c r="K10" s="81">
        <v>3.1273536301877938</v>
      </c>
      <c r="L10" s="81">
        <v>4.1908309450481527</v>
      </c>
      <c r="M10" s="81">
        <v>36.723007928561437</v>
      </c>
      <c r="N10" s="81">
        <v>34.826139606000829</v>
      </c>
      <c r="O10" s="81">
        <v>31.579983186873847</v>
      </c>
      <c r="P10" s="81">
        <v>34.511717655638854</v>
      </c>
      <c r="Q10" s="81">
        <v>1.78158363950142</v>
      </c>
      <c r="R10" s="81">
        <v>0</v>
      </c>
      <c r="S10" s="81">
        <v>1.8955414478937322</v>
      </c>
      <c r="T10" s="82"/>
      <c r="U10" s="81">
        <v>2275701</v>
      </c>
      <c r="V10" s="81">
        <v>1326</v>
      </c>
      <c r="W10" s="81">
        <v>66</v>
      </c>
      <c r="X10" s="81">
        <v>7378</v>
      </c>
      <c r="Y10" s="81">
        <v>9850</v>
      </c>
      <c r="Z10" s="81">
        <v>15031</v>
      </c>
      <c r="AA10" s="81">
        <v>6863</v>
      </c>
      <c r="AB10" s="81">
        <v>30240</v>
      </c>
      <c r="AC10" s="81">
        <v>0</v>
      </c>
      <c r="AD10" s="81">
        <v>1.8955414478937322</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1723</v>
      </c>
      <c r="B11" s="80">
        <v>37</v>
      </c>
      <c r="C11" s="80">
        <v>3</v>
      </c>
      <c r="D11" s="80">
        <v>3</v>
      </c>
      <c r="E11" s="80">
        <v>2006</v>
      </c>
      <c r="F11" s="80" t="s">
        <v>566</v>
      </c>
      <c r="G11" s="80" t="s">
        <v>1720</v>
      </c>
      <c r="H11" s="80" t="s">
        <v>1721</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1724</v>
      </c>
      <c r="B12" s="80">
        <v>38</v>
      </c>
      <c r="C12" s="80">
        <v>4</v>
      </c>
      <c r="D12" s="80">
        <v>3</v>
      </c>
      <c r="E12" s="80">
        <v>2007</v>
      </c>
      <c r="F12" s="80" t="s">
        <v>567</v>
      </c>
      <c r="G12" s="80" t="s">
        <v>1720</v>
      </c>
      <c r="H12" s="80" t="s">
        <v>1721</v>
      </c>
      <c r="I12" s="177"/>
      <c r="J12" s="81">
        <v>17.117659779575703</v>
      </c>
      <c r="K12" s="81">
        <v>2.6730960909533112</v>
      </c>
      <c r="L12" s="81">
        <v>4.4484931658156466</v>
      </c>
      <c r="M12" s="81">
        <v>34.179652528079323</v>
      </c>
      <c r="N12" s="81">
        <v>36.352582646114058</v>
      </c>
      <c r="O12" s="81">
        <v>30.926171541147198</v>
      </c>
      <c r="P12" s="81">
        <v>34.172707438315058</v>
      </c>
      <c r="Q12" s="81">
        <v>1.8330424019097111</v>
      </c>
      <c r="R12" s="81">
        <v>0</v>
      </c>
      <c r="S12" s="81">
        <v>2.5187392464078511</v>
      </c>
      <c r="T12" s="82"/>
      <c r="U12" s="81">
        <v>2452585</v>
      </c>
      <c r="V12" s="81">
        <v>1120</v>
      </c>
      <c r="W12" s="81">
        <v>42</v>
      </c>
      <c r="X12" s="81">
        <v>8662</v>
      </c>
      <c r="Y12" s="81">
        <v>9873</v>
      </c>
      <c r="Z12" s="81">
        <v>15302</v>
      </c>
      <c r="AA12" s="81">
        <v>6692</v>
      </c>
      <c r="AB12" s="81">
        <v>29468</v>
      </c>
      <c r="AC12" s="81">
        <v>0</v>
      </c>
      <c r="AD12" s="81">
        <v>2.5187392464078511</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1725</v>
      </c>
      <c r="B13" s="80">
        <v>39</v>
      </c>
      <c r="C13" s="80">
        <v>5</v>
      </c>
      <c r="D13" s="80">
        <v>3</v>
      </c>
      <c r="E13" s="80">
        <v>2008</v>
      </c>
      <c r="F13" s="80" t="s">
        <v>84</v>
      </c>
      <c r="G13" s="80" t="s">
        <v>1720</v>
      </c>
      <c r="H13" s="80" t="s">
        <v>1721</v>
      </c>
      <c r="I13" s="177"/>
      <c r="J13" s="81">
        <v>18.122836453387492</v>
      </c>
      <c r="K13" s="81">
        <v>1.982305773648525</v>
      </c>
      <c r="L13" s="81">
        <v>3.8944442849368581</v>
      </c>
      <c r="M13" s="81">
        <v>36.94041790012237</v>
      </c>
      <c r="N13" s="81">
        <v>30.989901114952957</v>
      </c>
      <c r="O13" s="81">
        <v>30.160638834678846</v>
      </c>
      <c r="P13" s="81">
        <v>33.404365083062288</v>
      </c>
      <c r="Q13" s="81">
        <v>1.7841308501428215</v>
      </c>
      <c r="R13" s="81">
        <v>0</v>
      </c>
      <c r="S13" s="81">
        <v>1.9388827017870867</v>
      </c>
      <c r="T13" s="82"/>
      <c r="U13" s="81">
        <v>2454169</v>
      </c>
      <c r="V13" s="81">
        <v>1120</v>
      </c>
      <c r="W13" s="81">
        <v>42</v>
      </c>
      <c r="X13" s="81">
        <v>8662</v>
      </c>
      <c r="Y13" s="81">
        <v>9815</v>
      </c>
      <c r="Z13" s="81">
        <v>15447</v>
      </c>
      <c r="AA13" s="81">
        <v>6549</v>
      </c>
      <c r="AB13" s="81">
        <v>29153</v>
      </c>
      <c r="AC13" s="81">
        <v>0</v>
      </c>
      <c r="AD13" s="81">
        <v>1.9388827017870867</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1726</v>
      </c>
      <c r="B14" s="80">
        <v>40</v>
      </c>
      <c r="C14" s="80">
        <v>6</v>
      </c>
      <c r="D14" s="80">
        <v>3</v>
      </c>
      <c r="E14" s="80">
        <v>2009</v>
      </c>
      <c r="F14" s="80" t="s">
        <v>85</v>
      </c>
      <c r="G14" s="80" t="s">
        <v>1720</v>
      </c>
      <c r="H14" s="80" t="s">
        <v>1721</v>
      </c>
      <c r="I14" s="177"/>
      <c r="J14" s="81">
        <v>16.578394111638744</v>
      </c>
      <c r="K14" s="81">
        <v>1.7712229333837255</v>
      </c>
      <c r="L14" s="81">
        <v>11.71505059531659</v>
      </c>
      <c r="M14" s="81">
        <v>37.337443784543495</v>
      </c>
      <c r="N14" s="81">
        <v>30.550276467780122</v>
      </c>
      <c r="O14" s="81">
        <v>31.08652965354436</v>
      </c>
      <c r="P14" s="81">
        <v>32.16082137374709</v>
      </c>
      <c r="Q14" s="81">
        <v>1.6913478906864783</v>
      </c>
      <c r="R14" s="81">
        <v>0</v>
      </c>
      <c r="S14" s="81">
        <v>2.0388158963649246</v>
      </c>
      <c r="T14" s="82"/>
      <c r="U14" s="81">
        <v>2002733</v>
      </c>
      <c r="V14" s="81">
        <v>990</v>
      </c>
      <c r="W14" s="81">
        <v>182</v>
      </c>
      <c r="X14" s="81">
        <v>8527</v>
      </c>
      <c r="Y14" s="81">
        <v>9851</v>
      </c>
      <c r="Z14" s="81">
        <v>15715</v>
      </c>
      <c r="AA14" s="81">
        <v>6473</v>
      </c>
      <c r="AB14" s="81">
        <v>29012</v>
      </c>
      <c r="AC14" s="81">
        <v>0</v>
      </c>
      <c r="AD14" s="81">
        <v>2.0388158963649246</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2.5110000000000001</v>
      </c>
      <c r="BJ14" s="81">
        <v>0</v>
      </c>
      <c r="BK14" s="81">
        <v>3.98</v>
      </c>
      <c r="BL14" s="81">
        <v>0</v>
      </c>
      <c r="BM14" s="82"/>
      <c r="BN14" s="81">
        <v>0</v>
      </c>
      <c r="BO14" s="81">
        <v>0</v>
      </c>
      <c r="BP14" s="81">
        <v>1</v>
      </c>
      <c r="BQ14" s="81">
        <v>0</v>
      </c>
      <c r="BR14" s="81">
        <v>1</v>
      </c>
      <c r="BS14" s="81">
        <v>0</v>
      </c>
      <c r="BT14"/>
      <c r="BU14" s="80"/>
      <c r="BV14" s="80"/>
      <c r="BW14" s="80"/>
      <c r="BX14" s="80"/>
      <c r="BY14" s="80"/>
      <c r="BZ14" s="80"/>
      <c r="CA14" s="80"/>
      <c r="CB14" s="80"/>
      <c r="CC14" s="80"/>
    </row>
    <row r="15" spans="1:81">
      <c r="A15" s="80" t="s">
        <v>1727</v>
      </c>
      <c r="B15" s="80">
        <v>41</v>
      </c>
      <c r="C15" s="80">
        <v>7</v>
      </c>
      <c r="D15" s="80">
        <v>3</v>
      </c>
      <c r="E15" s="80">
        <v>2010</v>
      </c>
      <c r="F15" s="80" t="s">
        <v>86</v>
      </c>
      <c r="G15" s="80" t="s">
        <v>1720</v>
      </c>
      <c r="H15" s="80" t="s">
        <v>1721</v>
      </c>
      <c r="I15" s="177"/>
      <c r="J15" s="81">
        <v>15.132056083798776</v>
      </c>
      <c r="K15" s="81">
        <v>1.923227947339009</v>
      </c>
      <c r="L15" s="81">
        <v>11.133510538951922</v>
      </c>
      <c r="M15" s="81">
        <v>39.285421842285118</v>
      </c>
      <c r="N15" s="81">
        <v>34.837351793578208</v>
      </c>
      <c r="O15" s="81">
        <v>31.293225900593438</v>
      </c>
      <c r="P15" s="81">
        <v>32.449517578126382</v>
      </c>
      <c r="Q15" s="81">
        <v>1.7497950281752657</v>
      </c>
      <c r="R15" s="81">
        <v>0</v>
      </c>
      <c r="S15" s="81">
        <v>2.3692203008598134</v>
      </c>
      <c r="T15" s="82"/>
      <c r="U15" s="81">
        <v>2006917</v>
      </c>
      <c r="V15" s="81">
        <v>990</v>
      </c>
      <c r="W15" s="81">
        <v>182</v>
      </c>
      <c r="X15" s="81">
        <v>8527</v>
      </c>
      <c r="Y15" s="81">
        <v>9858</v>
      </c>
      <c r="Z15" s="81">
        <v>15893</v>
      </c>
      <c r="AA15" s="81">
        <v>6368</v>
      </c>
      <c r="AB15" s="81">
        <v>28760</v>
      </c>
      <c r="AC15" s="81">
        <v>0</v>
      </c>
      <c r="AD15" s="81">
        <v>2.3692203008598134</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7.0380000000000003</v>
      </c>
      <c r="BJ15" s="81">
        <v>0</v>
      </c>
      <c r="BK15" s="81">
        <v>4.2699999999999996</v>
      </c>
      <c r="BL15" s="81">
        <v>0</v>
      </c>
      <c r="BM15" s="82"/>
      <c r="BN15" s="81">
        <v>0</v>
      </c>
      <c r="BO15" s="81">
        <v>0</v>
      </c>
      <c r="BP15" s="81">
        <v>2</v>
      </c>
      <c r="BQ15" s="81">
        <v>0</v>
      </c>
      <c r="BR15" s="81">
        <v>1</v>
      </c>
      <c r="BS15" s="81">
        <v>0</v>
      </c>
      <c r="BT15"/>
      <c r="BU15" s="80">
        <v>11.308</v>
      </c>
      <c r="BV15" s="80">
        <v>0</v>
      </c>
      <c r="BW15" s="80">
        <v>0</v>
      </c>
      <c r="BX15" s="80">
        <v>0</v>
      </c>
      <c r="BY15" s="80">
        <v>0</v>
      </c>
      <c r="BZ15" s="80">
        <v>0</v>
      </c>
      <c r="CA15" s="80">
        <v>0</v>
      </c>
      <c r="CB15" s="80">
        <v>0</v>
      </c>
      <c r="CC15" s="80">
        <v>0</v>
      </c>
    </row>
    <row r="16" spans="1:81">
      <c r="A16" s="80" t="s">
        <v>1728</v>
      </c>
      <c r="B16" s="80">
        <v>42</v>
      </c>
      <c r="C16" s="80">
        <v>8</v>
      </c>
      <c r="D16" s="80">
        <v>3</v>
      </c>
      <c r="E16" s="80">
        <v>2011</v>
      </c>
      <c r="F16" s="80" t="s">
        <v>87</v>
      </c>
      <c r="G16" s="80" t="s">
        <v>1720</v>
      </c>
      <c r="H16" s="80" t="s">
        <v>1721</v>
      </c>
      <c r="I16" s="177"/>
      <c r="J16" s="81">
        <v>20.313405278374518</v>
      </c>
      <c r="K16" s="81">
        <v>2.5696779646833234</v>
      </c>
      <c r="L16" s="81">
        <v>7.9536745196764222</v>
      </c>
      <c r="M16" s="81">
        <v>46.857612025282556</v>
      </c>
      <c r="N16" s="81">
        <v>44.470808083299836</v>
      </c>
      <c r="O16" s="81">
        <v>31.057585458801988</v>
      </c>
      <c r="P16" s="81">
        <v>30.932807729214545</v>
      </c>
      <c r="Q16" s="81">
        <v>1.9979766500030178</v>
      </c>
      <c r="R16" s="81">
        <v>0</v>
      </c>
      <c r="S16" s="81">
        <v>2.1093323154663759</v>
      </c>
      <c r="T16" s="82"/>
      <c r="U16" s="81">
        <v>2071447</v>
      </c>
      <c r="V16" s="81">
        <v>990</v>
      </c>
      <c r="W16" s="81">
        <v>182</v>
      </c>
      <c r="X16" s="81">
        <v>8527</v>
      </c>
      <c r="Y16" s="81">
        <v>9888</v>
      </c>
      <c r="Z16" s="81">
        <v>16116</v>
      </c>
      <c r="AA16" s="81">
        <v>6251</v>
      </c>
      <c r="AB16" s="81">
        <v>28470</v>
      </c>
      <c r="AC16" s="81">
        <v>0</v>
      </c>
      <c r="AD16" s="81">
        <v>2.1093323154663759</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7.1349999999999998</v>
      </c>
      <c r="BJ16" s="81">
        <v>0</v>
      </c>
      <c r="BK16" s="81">
        <v>4.2699999999999996</v>
      </c>
      <c r="BL16" s="81">
        <v>0</v>
      </c>
      <c r="BM16" s="82"/>
      <c r="BN16" s="81">
        <v>0</v>
      </c>
      <c r="BO16" s="81">
        <v>0</v>
      </c>
      <c r="BP16" s="81">
        <v>2</v>
      </c>
      <c r="BQ16" s="81">
        <v>0</v>
      </c>
      <c r="BR16" s="81">
        <v>1</v>
      </c>
      <c r="BS16" s="81">
        <v>0</v>
      </c>
      <c r="BT16"/>
      <c r="BU16" s="80">
        <v>11.404999999999999</v>
      </c>
      <c r="BV16" s="80">
        <v>0</v>
      </c>
      <c r="BW16" s="80">
        <v>0</v>
      </c>
      <c r="BX16" s="80">
        <v>0</v>
      </c>
      <c r="BY16" s="80">
        <v>0</v>
      </c>
      <c r="BZ16" s="80">
        <v>0</v>
      </c>
      <c r="CA16" s="80">
        <v>0</v>
      </c>
      <c r="CB16" s="80">
        <v>0</v>
      </c>
      <c r="CC16" s="80">
        <v>0</v>
      </c>
    </row>
    <row r="17" spans="1:81">
      <c r="A17" s="80" t="s">
        <v>1729</v>
      </c>
      <c r="B17" s="80">
        <v>43</v>
      </c>
      <c r="C17" s="80">
        <v>9</v>
      </c>
      <c r="D17" s="80">
        <v>3</v>
      </c>
      <c r="E17" s="80">
        <v>2012</v>
      </c>
      <c r="F17" s="80" t="s">
        <v>88</v>
      </c>
      <c r="G17" s="80" t="s">
        <v>1720</v>
      </c>
      <c r="H17" s="80" t="s">
        <v>1721</v>
      </c>
      <c r="I17" s="177"/>
      <c r="J17" s="81">
        <v>21.171024603500253</v>
      </c>
      <c r="K17" s="81">
        <v>2.4907367318819773</v>
      </c>
      <c r="L17" s="81">
        <v>7.9841677826230235</v>
      </c>
      <c r="M17" s="81">
        <v>54.388709758530936</v>
      </c>
      <c r="N17" s="81">
        <v>46.152716561600641</v>
      </c>
      <c r="O17" s="81">
        <v>31.371480396646778</v>
      </c>
      <c r="P17" s="81">
        <v>30.785323997650369</v>
      </c>
      <c r="Q17" s="81">
        <v>2.1497859325450399</v>
      </c>
      <c r="R17" s="81">
        <v>0</v>
      </c>
      <c r="S17" s="81">
        <v>2.2481268242794932</v>
      </c>
      <c r="T17" s="82"/>
      <c r="U17" s="81">
        <v>2184515</v>
      </c>
      <c r="V17" s="81">
        <v>990</v>
      </c>
      <c r="W17" s="81">
        <v>182</v>
      </c>
      <c r="X17" s="81">
        <v>8527</v>
      </c>
      <c r="Y17" s="81">
        <v>9902</v>
      </c>
      <c r="Z17" s="81">
        <v>16408</v>
      </c>
      <c r="AA17" s="81">
        <v>6186</v>
      </c>
      <c r="AB17" s="81">
        <v>28195</v>
      </c>
      <c r="AC17" s="81">
        <v>0</v>
      </c>
      <c r="AD17" s="81">
        <v>2.2481268242794932</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9.7910000000000004</v>
      </c>
      <c r="BJ17" s="81">
        <v>0</v>
      </c>
      <c r="BK17" s="81">
        <v>5.0940000000000003</v>
      </c>
      <c r="BL17" s="81">
        <v>0</v>
      </c>
      <c r="BM17" s="82"/>
      <c r="BN17" s="81">
        <v>0</v>
      </c>
      <c r="BO17" s="81">
        <v>0</v>
      </c>
      <c r="BP17" s="81">
        <v>2</v>
      </c>
      <c r="BQ17" s="81">
        <v>0</v>
      </c>
      <c r="BR17" s="81">
        <v>1</v>
      </c>
      <c r="BS17" s="81">
        <v>0</v>
      </c>
      <c r="BT17"/>
      <c r="BU17" s="80">
        <v>14.885</v>
      </c>
      <c r="BV17" s="80">
        <v>0</v>
      </c>
      <c r="BW17" s="80">
        <v>0</v>
      </c>
      <c r="BX17" s="80">
        <v>0</v>
      </c>
      <c r="BY17" s="80">
        <v>0</v>
      </c>
      <c r="BZ17" s="80">
        <v>0</v>
      </c>
      <c r="CA17" s="80">
        <v>0</v>
      </c>
      <c r="CB17" s="80">
        <v>0</v>
      </c>
      <c r="CC17" s="80">
        <v>0</v>
      </c>
    </row>
    <row r="18" spans="1:81">
      <c r="A18" s="80" t="s">
        <v>1730</v>
      </c>
      <c r="B18" s="80">
        <v>44</v>
      </c>
      <c r="C18" s="80">
        <v>10</v>
      </c>
      <c r="D18" s="80">
        <v>3</v>
      </c>
      <c r="E18" s="80">
        <v>2013</v>
      </c>
      <c r="F18" s="80" t="s">
        <v>89</v>
      </c>
      <c r="G18" s="80" t="s">
        <v>1720</v>
      </c>
      <c r="H18" s="80" t="s">
        <v>1721</v>
      </c>
      <c r="I18" s="177"/>
      <c r="J18" s="81">
        <v>24.461752831991895</v>
      </c>
      <c r="K18" s="81">
        <v>2.0596531002854959</v>
      </c>
      <c r="L18" s="81">
        <v>6.3218981165367856</v>
      </c>
      <c r="M18" s="81">
        <v>58.461604789478692</v>
      </c>
      <c r="N18" s="81">
        <v>52.097346156952781</v>
      </c>
      <c r="O18" s="81">
        <v>30.338147597428257</v>
      </c>
      <c r="P18" s="81">
        <v>30.466723146240671</v>
      </c>
      <c r="Q18" s="81">
        <v>2.1669796684665008</v>
      </c>
      <c r="R18" s="81">
        <v>0</v>
      </c>
      <c r="S18" s="81">
        <v>2.0576078160690652</v>
      </c>
      <c r="T18" s="82"/>
      <c r="U18" s="81">
        <v>2209776</v>
      </c>
      <c r="V18" s="81">
        <v>990</v>
      </c>
      <c r="W18" s="81">
        <v>182</v>
      </c>
      <c r="X18" s="81">
        <v>8527</v>
      </c>
      <c r="Y18" s="81">
        <v>9897</v>
      </c>
      <c r="Z18" s="81">
        <v>16576</v>
      </c>
      <c r="AA18" s="81">
        <v>6099</v>
      </c>
      <c r="AB18" s="81">
        <v>28013</v>
      </c>
      <c r="AC18" s="81">
        <v>0</v>
      </c>
      <c r="AD18" s="81">
        <v>2.0576078160690652</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11.183</v>
      </c>
      <c r="BJ18" s="81">
        <v>0</v>
      </c>
      <c r="BK18" s="81">
        <v>5.6790000000000003</v>
      </c>
      <c r="BL18" s="81">
        <v>0</v>
      </c>
      <c r="BM18" s="82"/>
      <c r="BN18" s="81">
        <v>0</v>
      </c>
      <c r="BO18" s="81">
        <v>0</v>
      </c>
      <c r="BP18" s="81">
        <v>2</v>
      </c>
      <c r="BQ18" s="81">
        <v>0</v>
      </c>
      <c r="BR18" s="81">
        <v>1</v>
      </c>
      <c r="BS18" s="81">
        <v>0</v>
      </c>
      <c r="BT18"/>
      <c r="BU18" s="80">
        <v>16.861999999999998</v>
      </c>
      <c r="BV18" s="80">
        <v>0</v>
      </c>
      <c r="BW18" s="80">
        <v>0</v>
      </c>
      <c r="BX18" s="80">
        <v>0</v>
      </c>
      <c r="BY18" s="80">
        <v>0</v>
      </c>
      <c r="BZ18" s="80">
        <v>0</v>
      </c>
      <c r="CA18" s="80">
        <v>0</v>
      </c>
      <c r="CB18" s="80">
        <v>0</v>
      </c>
      <c r="CC18" s="80">
        <v>0</v>
      </c>
    </row>
    <row r="19" spans="1:81">
      <c r="A19" s="80" t="s">
        <v>1731</v>
      </c>
      <c r="B19" s="80">
        <v>45</v>
      </c>
      <c r="C19" s="80">
        <v>11</v>
      </c>
      <c r="D19" s="80">
        <v>3</v>
      </c>
      <c r="E19" s="80">
        <v>2014</v>
      </c>
      <c r="F19" s="80" t="s">
        <v>90</v>
      </c>
      <c r="G19" s="80" t="s">
        <v>1720</v>
      </c>
      <c r="H19" s="80" t="s">
        <v>1721</v>
      </c>
      <c r="I19" s="177"/>
      <c r="J19" s="81">
        <v>23.873216881916445</v>
      </c>
      <c r="K19" s="81">
        <v>2.0246616997079423</v>
      </c>
      <c r="L19" s="81">
        <v>6.6624248001518653</v>
      </c>
      <c r="M19" s="81">
        <v>53.674295685875258</v>
      </c>
      <c r="N19" s="81">
        <v>45.741789296336016</v>
      </c>
      <c r="O19" s="81">
        <v>29.001746961599579</v>
      </c>
      <c r="P19" s="81">
        <v>29.947301583912544</v>
      </c>
      <c r="Q19" s="81">
        <v>2.0561110035603325</v>
      </c>
      <c r="R19" s="81">
        <v>0</v>
      </c>
      <c r="S19" s="81">
        <v>1.9421239478851482</v>
      </c>
      <c r="T19" s="82"/>
      <c r="U19" s="81">
        <v>2272852</v>
      </c>
      <c r="V19" s="81">
        <v>844</v>
      </c>
      <c r="W19" s="81">
        <v>125</v>
      </c>
      <c r="X19" s="81">
        <v>8879</v>
      </c>
      <c r="Y19" s="81">
        <v>9872</v>
      </c>
      <c r="Z19" s="81">
        <v>16689</v>
      </c>
      <c r="AA19" s="81">
        <v>5964</v>
      </c>
      <c r="AB19" s="81">
        <v>27703</v>
      </c>
      <c r="AC19" s="81">
        <v>0</v>
      </c>
      <c r="AD19" s="81">
        <v>1.9421239478851482</v>
      </c>
      <c r="AE19" s="82"/>
      <c r="AF19" s="81">
        <v>26723019.175339501</v>
      </c>
      <c r="AG19" s="81">
        <v>1583294.5351526318</v>
      </c>
      <c r="AH19" s="81">
        <v>1555014.6957376965</v>
      </c>
      <c r="AI19" s="81">
        <v>63160130.164045364</v>
      </c>
      <c r="AJ19" s="81">
        <v>61945105.813024737</v>
      </c>
      <c r="AK19" s="81">
        <v>0</v>
      </c>
      <c r="AL19" s="81">
        <v>0</v>
      </c>
      <c r="AM19" s="81">
        <v>3803207.9281157539</v>
      </c>
      <c r="AN19" s="81">
        <v>0</v>
      </c>
      <c r="AO19" s="81">
        <v>0</v>
      </c>
      <c r="AP19" s="82"/>
      <c r="AQ19" s="81">
        <v>811</v>
      </c>
      <c r="AR19" s="81">
        <v>217</v>
      </c>
      <c r="AS19" s="81">
        <v>0</v>
      </c>
      <c r="AT19" s="81">
        <v>0</v>
      </c>
      <c r="AU19" s="81">
        <v>0</v>
      </c>
      <c r="AV19" s="81">
        <v>0</v>
      </c>
      <c r="AW19" s="81" t="s">
        <v>564</v>
      </c>
      <c r="AX19" s="82"/>
      <c r="AY19" s="81">
        <v>3654.9500000000003</v>
      </c>
      <c r="AZ19" s="81">
        <v>10390.700000000001</v>
      </c>
      <c r="BA19" s="81">
        <v>0</v>
      </c>
      <c r="BB19" s="81">
        <v>0</v>
      </c>
      <c r="BC19" s="81">
        <v>0</v>
      </c>
      <c r="BD19" s="81">
        <v>0</v>
      </c>
      <c r="BE19" s="81" t="s">
        <v>564</v>
      </c>
      <c r="BF19" s="82"/>
      <c r="BG19" s="81">
        <v>0</v>
      </c>
      <c r="BH19" s="81">
        <v>0</v>
      </c>
      <c r="BI19" s="81">
        <v>11.074999999999999</v>
      </c>
      <c r="BJ19" s="81">
        <v>0</v>
      </c>
      <c r="BK19" s="81">
        <v>5.7370000000000001</v>
      </c>
      <c r="BL19" s="81">
        <v>0</v>
      </c>
      <c r="BM19" s="82"/>
      <c r="BN19" s="81">
        <v>0</v>
      </c>
      <c r="BO19" s="81">
        <v>0</v>
      </c>
      <c r="BP19" s="81">
        <v>2</v>
      </c>
      <c r="BQ19" s="81">
        <v>0</v>
      </c>
      <c r="BR19" s="81">
        <v>1</v>
      </c>
      <c r="BS19" s="81">
        <v>0</v>
      </c>
      <c r="BT19"/>
      <c r="BU19" s="80">
        <v>16.812000000000001</v>
      </c>
      <c r="BV19" s="80">
        <v>0</v>
      </c>
      <c r="BW19" s="80">
        <v>0</v>
      </c>
      <c r="BX19" s="80">
        <v>0</v>
      </c>
      <c r="BY19" s="80">
        <v>0</v>
      </c>
      <c r="BZ19" s="80">
        <v>0</v>
      </c>
      <c r="CA19" s="80">
        <v>0</v>
      </c>
      <c r="CB19" s="80">
        <v>0</v>
      </c>
      <c r="CC19" s="80">
        <v>0</v>
      </c>
    </row>
    <row r="20" spans="1:81">
      <c r="A20" s="80" t="s">
        <v>1732</v>
      </c>
      <c r="B20" s="80">
        <v>46</v>
      </c>
      <c r="C20" s="80">
        <v>12</v>
      </c>
      <c r="D20" s="80">
        <v>3</v>
      </c>
      <c r="E20" s="80">
        <v>2015</v>
      </c>
      <c r="F20" s="80" t="s">
        <v>91</v>
      </c>
      <c r="G20" s="80" t="s">
        <v>1720</v>
      </c>
      <c r="H20" s="80" t="s">
        <v>1721</v>
      </c>
      <c r="I20" s="177"/>
      <c r="J20" s="81">
        <v>20.41348989082109</v>
      </c>
      <c r="K20" s="81">
        <v>1.8992155617481907</v>
      </c>
      <c r="L20" s="81">
        <v>8.2539689014062052</v>
      </c>
      <c r="M20" s="81">
        <v>42.249815577309739</v>
      </c>
      <c r="N20" s="81">
        <v>40.4893757810908</v>
      </c>
      <c r="O20" s="81">
        <v>28.774903164535147</v>
      </c>
      <c r="P20" s="81">
        <v>29.689448054138509</v>
      </c>
      <c r="Q20" s="81">
        <v>1.984130889276932</v>
      </c>
      <c r="R20" s="81">
        <v>0</v>
      </c>
      <c r="S20" s="81">
        <v>3.0165450984691238</v>
      </c>
      <c r="T20" s="82"/>
      <c r="U20" s="81">
        <v>2363051</v>
      </c>
      <c r="V20" s="81">
        <v>844</v>
      </c>
      <c r="W20" s="81">
        <v>125</v>
      </c>
      <c r="X20" s="81">
        <v>8879</v>
      </c>
      <c r="Y20" s="81">
        <v>9854</v>
      </c>
      <c r="Z20" s="81">
        <v>16718</v>
      </c>
      <c r="AA20" s="81">
        <v>5908</v>
      </c>
      <c r="AB20" s="81">
        <v>27308</v>
      </c>
      <c r="AC20" s="81">
        <v>0</v>
      </c>
      <c r="AD20" s="81">
        <v>3.0165450984691238</v>
      </c>
      <c r="AE20" s="82"/>
      <c r="AF20" s="81">
        <v>23739456.899418771</v>
      </c>
      <c r="AG20" s="81">
        <v>1455585.3530440941</v>
      </c>
      <c r="AH20" s="81">
        <v>2096947.2012500421</v>
      </c>
      <c r="AI20" s="81">
        <v>57852471.066979237</v>
      </c>
      <c r="AJ20" s="81">
        <v>61923514.44309967</v>
      </c>
      <c r="AK20" s="81">
        <v>0</v>
      </c>
      <c r="AL20" s="81">
        <v>0</v>
      </c>
      <c r="AM20" s="81">
        <v>3742446.8472484113</v>
      </c>
      <c r="AN20" s="81">
        <v>0</v>
      </c>
      <c r="AO20" s="81">
        <v>0</v>
      </c>
      <c r="AP20" s="82"/>
      <c r="AQ20" s="81">
        <v>875</v>
      </c>
      <c r="AR20" s="81">
        <v>322</v>
      </c>
      <c r="AS20" s="81">
        <v>0</v>
      </c>
      <c r="AT20" s="81">
        <v>0</v>
      </c>
      <c r="AU20" s="81">
        <v>0</v>
      </c>
      <c r="AV20" s="81">
        <v>0</v>
      </c>
      <c r="AW20" s="81" t="s">
        <v>564</v>
      </c>
      <c r="AX20" s="82"/>
      <c r="AY20" s="81">
        <v>4069.1</v>
      </c>
      <c r="AZ20" s="81">
        <v>18068.5</v>
      </c>
      <c r="BA20" s="81">
        <v>0</v>
      </c>
      <c r="BB20" s="81">
        <v>0</v>
      </c>
      <c r="BC20" s="81">
        <v>0</v>
      </c>
      <c r="BD20" s="81">
        <v>0</v>
      </c>
      <c r="BE20" s="81" t="s">
        <v>564</v>
      </c>
      <c r="BF20" s="82"/>
      <c r="BG20" s="81">
        <v>0</v>
      </c>
      <c r="BH20" s="81">
        <v>0</v>
      </c>
      <c r="BI20" s="81">
        <v>10.489000000000001</v>
      </c>
      <c r="BJ20" s="81">
        <v>0</v>
      </c>
      <c r="BK20" s="81">
        <v>5.49</v>
      </c>
      <c r="BL20" s="81">
        <v>0</v>
      </c>
      <c r="BM20" s="82"/>
      <c r="BN20" s="81">
        <v>0</v>
      </c>
      <c r="BO20" s="81">
        <v>0</v>
      </c>
      <c r="BP20" s="81">
        <v>2</v>
      </c>
      <c r="BQ20" s="81">
        <v>0</v>
      </c>
      <c r="BR20" s="81">
        <v>1</v>
      </c>
      <c r="BS20" s="81">
        <v>0</v>
      </c>
      <c r="BT20"/>
      <c r="BU20" s="80">
        <v>15.978999999999999</v>
      </c>
      <c r="BV20" s="80">
        <v>0</v>
      </c>
      <c r="BW20" s="80">
        <v>0</v>
      </c>
      <c r="BX20" s="80">
        <v>0</v>
      </c>
      <c r="BY20" s="80">
        <v>0</v>
      </c>
      <c r="BZ20" s="80">
        <v>0</v>
      </c>
      <c r="CA20" s="80">
        <v>0</v>
      </c>
      <c r="CB20" s="80">
        <v>0</v>
      </c>
      <c r="CC20" s="80">
        <v>0</v>
      </c>
    </row>
    <row r="21" spans="1:81">
      <c r="A21" s="80" t="s">
        <v>1733</v>
      </c>
      <c r="B21" s="80">
        <v>47</v>
      </c>
      <c r="C21" s="80">
        <v>13</v>
      </c>
      <c r="D21" s="80">
        <v>3</v>
      </c>
      <c r="E21" s="80">
        <v>2016</v>
      </c>
      <c r="F21" s="80" t="s">
        <v>92</v>
      </c>
      <c r="G21" s="80" t="s">
        <v>1720</v>
      </c>
      <c r="H21" s="80" t="s">
        <v>1721</v>
      </c>
      <c r="I21" s="177"/>
      <c r="J21" s="81">
        <v>21.866203580982333</v>
      </c>
      <c r="K21" s="81">
        <v>1.8128786126646237</v>
      </c>
      <c r="L21" s="81">
        <v>13.626182166183234</v>
      </c>
      <c r="M21" s="81">
        <v>34.664222145234014</v>
      </c>
      <c r="N21" s="81">
        <v>36.284201572175334</v>
      </c>
      <c r="O21" s="81">
        <v>28.602306996208458</v>
      </c>
      <c r="P21" s="81">
        <v>28.34578376331023</v>
      </c>
      <c r="Q21" s="81">
        <v>1.9084773925422902</v>
      </c>
      <c r="R21" s="81">
        <v>0</v>
      </c>
      <c r="S21" s="81">
        <v>3.6722759909020386</v>
      </c>
      <c r="T21" s="82"/>
      <c r="U21" s="81">
        <v>2547952</v>
      </c>
      <c r="V21" s="81">
        <v>844</v>
      </c>
      <c r="W21" s="81">
        <v>125</v>
      </c>
      <c r="X21" s="81">
        <v>8879</v>
      </c>
      <c r="Y21" s="81">
        <v>9873</v>
      </c>
      <c r="Z21" s="81">
        <v>16822</v>
      </c>
      <c r="AA21" s="81">
        <v>5834</v>
      </c>
      <c r="AB21" s="81">
        <v>27020</v>
      </c>
      <c r="AC21" s="81">
        <v>0</v>
      </c>
      <c r="AD21" s="81">
        <v>3.672275990902039</v>
      </c>
      <c r="AE21" s="82"/>
      <c r="AF21" s="81">
        <v>27772987.18096742</v>
      </c>
      <c r="AG21" s="81">
        <v>1361899.3831471701</v>
      </c>
      <c r="AH21" s="81">
        <v>14617400.5752852</v>
      </c>
      <c r="AI21" s="81">
        <v>55221057.514616393</v>
      </c>
      <c r="AJ21" s="81">
        <v>61401999.808237642</v>
      </c>
      <c r="AK21" s="81">
        <v>0</v>
      </c>
      <c r="AL21" s="81">
        <v>0</v>
      </c>
      <c r="AM21" s="81">
        <v>3705854.5056682802</v>
      </c>
      <c r="AN21" s="81">
        <v>0</v>
      </c>
      <c r="AO21" s="81">
        <v>0</v>
      </c>
      <c r="AP21" s="82"/>
      <c r="AQ21" s="81">
        <v>918</v>
      </c>
      <c r="AR21" s="81">
        <v>369</v>
      </c>
      <c r="AS21" s="81">
        <v>0</v>
      </c>
      <c r="AT21" s="81">
        <v>0</v>
      </c>
      <c r="AU21" s="81">
        <v>0</v>
      </c>
      <c r="AV21" s="81">
        <v>0</v>
      </c>
      <c r="AW21" s="81" t="s">
        <v>564</v>
      </c>
      <c r="AX21" s="82"/>
      <c r="AY21" s="81">
        <v>4329.7</v>
      </c>
      <c r="AZ21" s="81">
        <v>22090.2</v>
      </c>
      <c r="BA21" s="81">
        <v>0</v>
      </c>
      <c r="BB21" s="81">
        <v>0</v>
      </c>
      <c r="BC21" s="81">
        <v>0</v>
      </c>
      <c r="BD21" s="81">
        <v>0</v>
      </c>
      <c r="BE21" s="81" t="s">
        <v>564</v>
      </c>
      <c r="BF21" s="82"/>
      <c r="BG21" s="81">
        <v>0</v>
      </c>
      <c r="BH21" s="81">
        <v>0</v>
      </c>
      <c r="BI21" s="81">
        <v>9.6300000000000008</v>
      </c>
      <c r="BJ21" s="81">
        <v>0</v>
      </c>
      <c r="BK21" s="81">
        <v>5.3940000000000001</v>
      </c>
      <c r="BL21" s="81">
        <v>0</v>
      </c>
      <c r="BM21" s="82"/>
      <c r="BN21" s="81">
        <v>0</v>
      </c>
      <c r="BO21" s="81">
        <v>0</v>
      </c>
      <c r="BP21" s="81">
        <v>2</v>
      </c>
      <c r="BQ21" s="81">
        <v>0</v>
      </c>
      <c r="BR21" s="81">
        <v>1</v>
      </c>
      <c r="BS21" s="81">
        <v>0</v>
      </c>
      <c r="BT21"/>
      <c r="BU21" s="80">
        <v>15.023999999999999</v>
      </c>
      <c r="BV21" s="80">
        <v>0</v>
      </c>
      <c r="BW21" s="80">
        <v>0</v>
      </c>
      <c r="BX21" s="80">
        <v>0</v>
      </c>
      <c r="BY21" s="80">
        <v>0</v>
      </c>
      <c r="BZ21" s="80">
        <v>0</v>
      </c>
      <c r="CA21" s="80">
        <v>0</v>
      </c>
      <c r="CB21" s="80">
        <v>0</v>
      </c>
      <c r="CC21" s="80">
        <v>0</v>
      </c>
    </row>
    <row r="22" spans="1:81">
      <c r="A22" s="80" t="s">
        <v>1734</v>
      </c>
      <c r="B22" s="80">
        <v>48</v>
      </c>
      <c r="C22" s="80">
        <v>14</v>
      </c>
      <c r="D22" s="80">
        <v>3</v>
      </c>
      <c r="E22" s="80">
        <v>2017</v>
      </c>
      <c r="F22" s="80" t="s">
        <v>71</v>
      </c>
      <c r="G22" s="80" t="s">
        <v>1720</v>
      </c>
      <c r="H22" s="80" t="s">
        <v>1721</v>
      </c>
      <c r="I22" s="177"/>
      <c r="J22" s="81">
        <v>21.645398199642973</v>
      </c>
      <c r="K22" s="81">
        <v>1.7441182475534567</v>
      </c>
      <c r="L22" s="81">
        <v>7.1102068740502729</v>
      </c>
      <c r="M22" s="81">
        <v>32.152964945547062</v>
      </c>
      <c r="N22" s="81">
        <v>36.823909228970692</v>
      </c>
      <c r="O22" s="81">
        <v>28.092099276210849</v>
      </c>
      <c r="P22" s="81">
        <v>27.57238627421502</v>
      </c>
      <c r="Q22" s="81">
        <v>1.8222615785301979</v>
      </c>
      <c r="R22" s="81">
        <v>0</v>
      </c>
      <c r="S22" s="81">
        <v>3.0999881930616144</v>
      </c>
      <c r="T22" s="82"/>
      <c r="U22" s="81">
        <v>2556248</v>
      </c>
      <c r="V22" s="81">
        <v>844</v>
      </c>
      <c r="W22" s="81">
        <v>125</v>
      </c>
      <c r="X22" s="81">
        <v>8879</v>
      </c>
      <c r="Y22" s="81">
        <v>9878</v>
      </c>
      <c r="Z22" s="81">
        <v>16796</v>
      </c>
      <c r="AA22" s="81">
        <v>5711</v>
      </c>
      <c r="AB22" s="81">
        <v>26680</v>
      </c>
      <c r="AC22" s="81">
        <v>0</v>
      </c>
      <c r="AD22" s="81">
        <v>3.099988193061614</v>
      </c>
      <c r="AE22" s="82"/>
      <c r="AF22" s="81">
        <v>29412371.55776386</v>
      </c>
      <c r="AG22" s="81">
        <v>1341715.9864576689</v>
      </c>
      <c r="AH22" s="81">
        <v>1529403.642597175</v>
      </c>
      <c r="AI22" s="81">
        <v>54845618.844868377</v>
      </c>
      <c r="AJ22" s="81">
        <v>65552350.465580642</v>
      </c>
      <c r="AK22" s="81">
        <v>0</v>
      </c>
      <c r="AL22" s="81">
        <v>0</v>
      </c>
      <c r="AM22" s="81">
        <v>3664948.4164404478</v>
      </c>
      <c r="AN22" s="81">
        <v>0</v>
      </c>
      <c r="AO22" s="81">
        <v>0</v>
      </c>
      <c r="AP22" s="82"/>
      <c r="AQ22" s="81">
        <v>957</v>
      </c>
      <c r="AR22" s="81">
        <v>427</v>
      </c>
      <c r="AS22" s="81">
        <v>0</v>
      </c>
      <c r="AT22" s="81">
        <v>0</v>
      </c>
      <c r="AU22" s="81">
        <v>0</v>
      </c>
      <c r="AV22" s="81">
        <v>0</v>
      </c>
      <c r="AW22" s="81" t="s">
        <v>564</v>
      </c>
      <c r="AX22" s="82"/>
      <c r="AY22" s="81">
        <v>4581.12</v>
      </c>
      <c r="AZ22" s="81">
        <v>26338.799999999999</v>
      </c>
      <c r="BA22" s="81">
        <v>0</v>
      </c>
      <c r="BB22" s="81">
        <v>0</v>
      </c>
      <c r="BC22" s="81">
        <v>0</v>
      </c>
      <c r="BD22" s="81">
        <v>0</v>
      </c>
      <c r="BE22" s="81" t="s">
        <v>564</v>
      </c>
      <c r="BF22" s="82"/>
      <c r="BG22" s="81">
        <v>0</v>
      </c>
      <c r="BH22" s="81">
        <v>0</v>
      </c>
      <c r="BI22" s="81">
        <v>9.0779999999999994</v>
      </c>
      <c r="BJ22" s="81">
        <v>0</v>
      </c>
      <c r="BK22" s="81">
        <v>5.2450000000000001</v>
      </c>
      <c r="BL22" s="81">
        <v>0</v>
      </c>
      <c r="BM22" s="82"/>
      <c r="BN22" s="81">
        <v>0</v>
      </c>
      <c r="BO22" s="81">
        <v>0</v>
      </c>
      <c r="BP22" s="81">
        <v>2</v>
      </c>
      <c r="BQ22" s="81">
        <v>0</v>
      </c>
      <c r="BR22" s="81">
        <v>1</v>
      </c>
      <c r="BS22" s="81">
        <v>0</v>
      </c>
      <c r="BT22"/>
      <c r="BU22" s="80">
        <v>14.323</v>
      </c>
      <c r="BV22" s="80">
        <v>0</v>
      </c>
      <c r="BW22" s="80">
        <v>0</v>
      </c>
      <c r="BX22" s="80">
        <v>0</v>
      </c>
      <c r="BY22" s="80">
        <v>0</v>
      </c>
      <c r="BZ22" s="80">
        <v>0</v>
      </c>
      <c r="CA22" s="80">
        <v>0</v>
      </c>
      <c r="CB22" s="80">
        <v>0</v>
      </c>
      <c r="CC22" s="80">
        <v>0</v>
      </c>
    </row>
    <row r="23" spans="1:81">
      <c r="A23" s="80" t="s">
        <v>1735</v>
      </c>
      <c r="B23" s="80">
        <v>49</v>
      </c>
      <c r="C23" s="80">
        <v>15</v>
      </c>
      <c r="D23" s="80">
        <v>3</v>
      </c>
      <c r="E23" s="80">
        <v>2018</v>
      </c>
      <c r="F23" s="80" t="s">
        <v>93</v>
      </c>
      <c r="G23" s="80" t="s">
        <v>1720</v>
      </c>
      <c r="H23" s="80" t="s">
        <v>1721</v>
      </c>
      <c r="I23" s="177"/>
      <c r="J23" s="81">
        <v>16.931434254584179</v>
      </c>
      <c r="K23" s="81">
        <v>1.5134593189559906</v>
      </c>
      <c r="L23" s="81">
        <v>6.6218752001260732</v>
      </c>
      <c r="M23" s="81">
        <v>26.699941731772764</v>
      </c>
      <c r="N23" s="81">
        <v>22.668289377840871</v>
      </c>
      <c r="O23" s="81">
        <v>27.580721275071099</v>
      </c>
      <c r="P23" s="81">
        <v>27.058929938325317</v>
      </c>
      <c r="Q23" s="81">
        <v>1.6663755117858647</v>
      </c>
      <c r="R23" s="81">
        <v>0</v>
      </c>
      <c r="S23" s="81">
        <v>2.6069669864729414</v>
      </c>
      <c r="T23" s="82"/>
      <c r="U23" s="81">
        <v>2641651</v>
      </c>
      <c r="V23" s="81">
        <v>844</v>
      </c>
      <c r="W23" s="81">
        <v>125</v>
      </c>
      <c r="X23" s="81">
        <v>8879</v>
      </c>
      <c r="Y23" s="81">
        <v>9813</v>
      </c>
      <c r="Z23" s="81">
        <v>16806</v>
      </c>
      <c r="AA23" s="81">
        <v>5661</v>
      </c>
      <c r="AB23" s="81">
        <v>26292</v>
      </c>
      <c r="AC23" s="81">
        <v>0</v>
      </c>
      <c r="AD23" s="81">
        <v>2.606966986472941</v>
      </c>
      <c r="AE23" s="82"/>
      <c r="AF23" s="81">
        <v>26350837.94002777</v>
      </c>
      <c r="AG23" s="81">
        <v>1186651.740685168</v>
      </c>
      <c r="AH23" s="81">
        <v>1912354.3673606431</v>
      </c>
      <c r="AI23" s="81">
        <v>51445239.460061632</v>
      </c>
      <c r="AJ23" s="81">
        <v>54637059.36544694</v>
      </c>
      <c r="AK23" s="81">
        <v>0</v>
      </c>
      <c r="AL23" s="81">
        <v>0</v>
      </c>
      <c r="AM23" s="81">
        <v>3619123.0028306721</v>
      </c>
      <c r="AN23" s="81">
        <v>0</v>
      </c>
      <c r="AO23" s="81">
        <v>0</v>
      </c>
      <c r="AP23" s="82"/>
      <c r="AQ23" s="81">
        <v>997</v>
      </c>
      <c r="AR23" s="81">
        <v>461</v>
      </c>
      <c r="AS23" s="81">
        <v>0</v>
      </c>
      <c r="AT23" s="81">
        <v>0</v>
      </c>
      <c r="AU23" s="81">
        <v>0</v>
      </c>
      <c r="AV23" s="81">
        <v>0</v>
      </c>
      <c r="AW23" s="81" t="s">
        <v>564</v>
      </c>
      <c r="AX23" s="82"/>
      <c r="AY23" s="81">
        <v>4817.53</v>
      </c>
      <c r="AZ23" s="81">
        <v>27803</v>
      </c>
      <c r="BA23" s="81">
        <v>0</v>
      </c>
      <c r="BB23" s="81">
        <v>0</v>
      </c>
      <c r="BC23" s="81">
        <v>0</v>
      </c>
      <c r="BD23" s="81">
        <v>0</v>
      </c>
      <c r="BE23" s="81" t="s">
        <v>564</v>
      </c>
      <c r="BF23" s="82"/>
      <c r="BG23" s="81">
        <v>0</v>
      </c>
      <c r="BH23" s="81">
        <v>0</v>
      </c>
      <c r="BI23" s="81">
        <v>9.3379999999999992</v>
      </c>
      <c r="BJ23" s="81">
        <v>0</v>
      </c>
      <c r="BK23" s="81">
        <v>4.952</v>
      </c>
      <c r="BL23" s="81">
        <v>0</v>
      </c>
      <c r="BM23" s="82"/>
      <c r="BN23" s="81">
        <v>0</v>
      </c>
      <c r="BO23" s="81">
        <v>0</v>
      </c>
      <c r="BP23" s="81">
        <v>2</v>
      </c>
      <c r="BQ23" s="81">
        <v>0</v>
      </c>
      <c r="BR23" s="81">
        <v>1</v>
      </c>
      <c r="BS23" s="81">
        <v>0</v>
      </c>
      <c r="BT23"/>
      <c r="BU23" s="80">
        <v>14.29</v>
      </c>
      <c r="BV23" s="80">
        <v>0</v>
      </c>
      <c r="BW23" s="80">
        <v>0</v>
      </c>
      <c r="BX23" s="80">
        <v>0</v>
      </c>
      <c r="BY23" s="80">
        <v>0</v>
      </c>
      <c r="BZ23" s="80">
        <v>0</v>
      </c>
      <c r="CA23" s="80">
        <v>0</v>
      </c>
      <c r="CB23" s="80">
        <v>0</v>
      </c>
      <c r="CC23" s="80">
        <v>0</v>
      </c>
    </row>
    <row r="24" spans="1:81">
      <c r="A24" s="80" t="s">
        <v>1736</v>
      </c>
      <c r="B24" s="80">
        <v>50</v>
      </c>
      <c r="C24" s="80">
        <v>16</v>
      </c>
      <c r="D24" s="80">
        <v>3</v>
      </c>
      <c r="E24" s="80">
        <v>2019</v>
      </c>
      <c r="F24" s="80" t="s">
        <v>73</v>
      </c>
      <c r="G24" s="80" t="s">
        <v>1720</v>
      </c>
      <c r="H24" s="80" t="s">
        <v>1721</v>
      </c>
      <c r="I24" s="177"/>
      <c r="J24" s="81">
        <v>14.834179514407117</v>
      </c>
      <c r="K24" s="81">
        <v>1.4259086191956409</v>
      </c>
      <c r="L24" s="81">
        <v>6.7364881158573002</v>
      </c>
      <c r="M24" s="81">
        <v>33.939409219917479</v>
      </c>
      <c r="N24" s="81">
        <v>28.021067750680437</v>
      </c>
      <c r="O24" s="81">
        <v>26.733495467677997</v>
      </c>
      <c r="P24" s="81">
        <v>26.641723355114078</v>
      </c>
      <c r="Q24" s="81">
        <v>1.6010345544949394</v>
      </c>
      <c r="R24" s="81">
        <v>0</v>
      </c>
      <c r="S24" s="81">
        <v>2.9774368831452729</v>
      </c>
      <c r="T24" s="82"/>
      <c r="U24" s="81">
        <v>2368303</v>
      </c>
      <c r="V24" s="81">
        <v>844</v>
      </c>
      <c r="W24" s="81">
        <v>125</v>
      </c>
      <c r="X24" s="81">
        <v>8879</v>
      </c>
      <c r="Y24" s="81">
        <v>9812</v>
      </c>
      <c r="Z24" s="81">
        <v>16737</v>
      </c>
      <c r="AA24" s="81">
        <v>5532</v>
      </c>
      <c r="AB24" s="81">
        <v>25945</v>
      </c>
      <c r="AC24" s="81">
        <v>0</v>
      </c>
      <c r="AD24" s="81">
        <v>2.9774368831452729</v>
      </c>
      <c r="AE24" s="82"/>
      <c r="AF24" s="81">
        <v>22058702.780248821</v>
      </c>
      <c r="AG24" s="81">
        <v>1150167.227800576</v>
      </c>
      <c r="AH24" s="81">
        <v>1996308.337416962</v>
      </c>
      <c r="AI24" s="81">
        <v>57577582.082748502</v>
      </c>
      <c r="AJ24" s="81">
        <v>58873791.540786058</v>
      </c>
      <c r="AK24" s="81">
        <v>0</v>
      </c>
      <c r="AL24" s="81">
        <v>0</v>
      </c>
      <c r="AM24" s="81">
        <v>3533513.6861445708</v>
      </c>
      <c r="AN24" s="81">
        <v>0</v>
      </c>
      <c r="AO24" s="81">
        <v>0</v>
      </c>
      <c r="AP24" s="82"/>
      <c r="AQ24" s="81">
        <v>1050</v>
      </c>
      <c r="AR24" s="81">
        <v>496</v>
      </c>
      <c r="AS24" s="81">
        <v>0</v>
      </c>
      <c r="AT24" s="81">
        <v>0</v>
      </c>
      <c r="AU24" s="81">
        <v>0</v>
      </c>
      <c r="AV24" s="81">
        <v>0</v>
      </c>
      <c r="AW24" s="81" t="s">
        <v>564</v>
      </c>
      <c r="AX24" s="82"/>
      <c r="AY24" s="81">
        <v>5110.670000000001</v>
      </c>
      <c r="AZ24" s="81">
        <v>29358.30000000001</v>
      </c>
      <c r="BA24" s="81">
        <v>0</v>
      </c>
      <c r="BB24" s="81">
        <v>0</v>
      </c>
      <c r="BC24" s="81">
        <v>0</v>
      </c>
      <c r="BD24" s="81">
        <v>0</v>
      </c>
      <c r="BE24" s="81" t="s">
        <v>564</v>
      </c>
      <c r="BF24" s="82"/>
      <c r="BG24" s="81">
        <v>0</v>
      </c>
      <c r="BH24" s="81">
        <v>0</v>
      </c>
      <c r="BI24" s="81">
        <v>5.992</v>
      </c>
      <c r="BJ24" s="81">
        <v>0</v>
      </c>
      <c r="BK24" s="81">
        <v>3.629</v>
      </c>
      <c r="BL24" s="81">
        <v>0</v>
      </c>
      <c r="BM24" s="82"/>
      <c r="BN24" s="81">
        <v>0</v>
      </c>
      <c r="BO24" s="81">
        <v>0</v>
      </c>
      <c r="BP24" s="81">
        <v>2</v>
      </c>
      <c r="BQ24" s="81">
        <v>0</v>
      </c>
      <c r="BR24" s="81">
        <v>1</v>
      </c>
      <c r="BS24" s="81">
        <v>0</v>
      </c>
      <c r="BT24"/>
      <c r="BU24" s="80">
        <v>9.6210000000000004</v>
      </c>
      <c r="BV24" s="80">
        <v>0</v>
      </c>
      <c r="BW24" s="80">
        <v>0</v>
      </c>
      <c r="BX24" s="80">
        <v>0</v>
      </c>
      <c r="BY24" s="80">
        <v>0</v>
      </c>
      <c r="BZ24" s="80">
        <v>0</v>
      </c>
      <c r="CA24" s="80">
        <v>0</v>
      </c>
      <c r="CB24" s="80">
        <v>0</v>
      </c>
      <c r="CC24" s="80">
        <v>0</v>
      </c>
    </row>
    <row r="25" spans="1:81">
      <c r="A25" s="80" t="s">
        <v>1737</v>
      </c>
      <c r="B25" s="80">
        <v>51</v>
      </c>
      <c r="C25" s="80">
        <v>17</v>
      </c>
      <c r="D25" s="80">
        <v>3</v>
      </c>
      <c r="E25" s="80">
        <v>2020</v>
      </c>
      <c r="F25" s="80" t="s">
        <v>218</v>
      </c>
      <c r="G25" s="80" t="s">
        <v>1720</v>
      </c>
      <c r="H25" s="80" t="s">
        <v>1721</v>
      </c>
      <c r="I25" s="177"/>
      <c r="J25" s="81">
        <v>13.68124962977774</v>
      </c>
      <c r="K25" s="81">
        <v>1.4863390240316492</v>
      </c>
      <c r="L25" s="81">
        <v>7.9406233178927383</v>
      </c>
      <c r="M25" s="81">
        <v>31.01195778053361</v>
      </c>
      <c r="N25" s="81">
        <v>27.268434095520565</v>
      </c>
      <c r="O25" s="81">
        <v>23.5230840992057</v>
      </c>
      <c r="P25" s="81">
        <v>24.494470386625299</v>
      </c>
      <c r="Q25" s="81">
        <v>1.5139973431072893</v>
      </c>
      <c r="R25" s="81">
        <v>0</v>
      </c>
      <c r="S25" s="81">
        <v>3.0440077787970021</v>
      </c>
      <c r="T25" s="82"/>
      <c r="U25" s="81">
        <v>2098298</v>
      </c>
      <c r="V25" s="81">
        <v>758</v>
      </c>
      <c r="W25" s="81">
        <v>239</v>
      </c>
      <c r="X25" s="81">
        <v>9161</v>
      </c>
      <c r="Y25" s="81">
        <v>9849</v>
      </c>
      <c r="Z25" s="81">
        <v>16809</v>
      </c>
      <c r="AA25" s="81">
        <v>5526</v>
      </c>
      <c r="AB25" s="81">
        <v>25677</v>
      </c>
      <c r="AC25" s="81">
        <v>0</v>
      </c>
      <c r="AD25" s="81">
        <v>3.0440077787970021</v>
      </c>
      <c r="AE25" s="82"/>
      <c r="AF25" s="81">
        <v>20073091.44069114</v>
      </c>
      <c r="AG25" s="81">
        <v>1094041.4280515937</v>
      </c>
      <c r="AH25" s="81">
        <v>1963564.3604450717</v>
      </c>
      <c r="AI25" s="81">
        <v>50046680.763220116</v>
      </c>
      <c r="AJ25" s="81">
        <v>56184957.157662764</v>
      </c>
      <c r="AK25" s="81"/>
      <c r="AL25" s="81"/>
      <c r="AM25" s="81">
        <v>3351133.7774200444</v>
      </c>
      <c r="AN25" s="81"/>
      <c r="AO25" s="81"/>
      <c r="AP25" s="82"/>
      <c r="AQ25" s="81">
        <v>1094</v>
      </c>
      <c r="AR25" s="81">
        <v>531</v>
      </c>
      <c r="AS25" s="81">
        <v>0</v>
      </c>
      <c r="AT25" s="81">
        <v>0</v>
      </c>
      <c r="AU25" s="81">
        <v>0</v>
      </c>
      <c r="AV25" s="81">
        <v>0</v>
      </c>
      <c r="AW25" s="81">
        <v>0</v>
      </c>
      <c r="AX25" s="82"/>
      <c r="AY25" s="81">
        <v>5376.130000000001</v>
      </c>
      <c r="AZ25" s="81">
        <v>30943.199999999979</v>
      </c>
      <c r="BA25" s="81">
        <v>0</v>
      </c>
      <c r="BB25" s="81">
        <v>0</v>
      </c>
      <c r="BC25" s="81">
        <v>0</v>
      </c>
      <c r="BD25" s="81">
        <v>0</v>
      </c>
      <c r="BE25" s="81">
        <v>0</v>
      </c>
      <c r="BF25" s="82"/>
      <c r="BG25" s="81">
        <v>0</v>
      </c>
      <c r="BH25" s="81">
        <v>0</v>
      </c>
      <c r="BI25" s="81">
        <v>5.85</v>
      </c>
      <c r="BJ25" s="81">
        <v>0</v>
      </c>
      <c r="BK25" s="81">
        <v>3.4430000000000001</v>
      </c>
      <c r="BL25" s="81">
        <v>0</v>
      </c>
      <c r="BM25" s="82"/>
      <c r="BN25" s="81">
        <v>0</v>
      </c>
      <c r="BO25" s="81">
        <v>0</v>
      </c>
      <c r="BP25" s="81">
        <v>2</v>
      </c>
      <c r="BQ25" s="81">
        <v>0</v>
      </c>
      <c r="BR25" s="81">
        <v>1</v>
      </c>
      <c r="BS25" s="81">
        <v>0</v>
      </c>
      <c r="BT25"/>
      <c r="BU25" s="80">
        <v>9.2929999999999993</v>
      </c>
      <c r="BV25" s="80">
        <v>0</v>
      </c>
      <c r="BW25" s="80">
        <v>0</v>
      </c>
      <c r="BX25" s="80">
        <v>0</v>
      </c>
      <c r="BY25" s="80">
        <v>0</v>
      </c>
      <c r="BZ25" s="80">
        <v>0</v>
      </c>
      <c r="CA25" s="80">
        <v>0</v>
      </c>
      <c r="CB25" s="80">
        <v>0</v>
      </c>
      <c r="CC25" s="80">
        <v>0</v>
      </c>
    </row>
    <row r="26" spans="1:81">
      <c r="A26" s="80" t="s">
        <v>1738</v>
      </c>
      <c r="B26" s="80">
        <v>51</v>
      </c>
      <c r="C26" s="80">
        <v>18</v>
      </c>
      <c r="D26" s="80">
        <v>3</v>
      </c>
      <c r="E26" s="80">
        <v>2021</v>
      </c>
      <c r="F26" s="80" t="s">
        <v>75</v>
      </c>
      <c r="G26" s="174" t="s">
        <v>1720</v>
      </c>
      <c r="H26" s="80" t="s">
        <v>1721</v>
      </c>
      <c r="I26" s="177"/>
      <c r="J26" s="81">
        <v>10.41105399905662</v>
      </c>
      <c r="K26" s="81">
        <v>1.4782854198960853</v>
      </c>
      <c r="L26" s="81">
        <v>7.1890808717357384</v>
      </c>
      <c r="M26" s="81">
        <v>26.749173814688085</v>
      </c>
      <c r="N26" s="81">
        <v>21.847370827910371</v>
      </c>
      <c r="O26" s="81">
        <v>22.876184739932661</v>
      </c>
      <c r="P26" s="81">
        <v>24.971833763322699</v>
      </c>
      <c r="Q26" s="81">
        <v>1.5110430838926239</v>
      </c>
      <c r="R26" s="81">
        <v>0</v>
      </c>
      <c r="S26" s="81">
        <v>2.7024842526707351</v>
      </c>
      <c r="T26" s="82"/>
      <c r="U26" s="81">
        <v>2102322</v>
      </c>
      <c r="V26" s="81">
        <v>758</v>
      </c>
      <c r="W26" s="81">
        <v>239</v>
      </c>
      <c r="X26" s="81">
        <v>9161</v>
      </c>
      <c r="Y26" s="81">
        <v>9896</v>
      </c>
      <c r="Z26" s="81">
        <v>16832</v>
      </c>
      <c r="AA26" s="81">
        <v>5494</v>
      </c>
      <c r="AB26" s="81">
        <v>25323</v>
      </c>
      <c r="AC26" s="81">
        <v>0</v>
      </c>
      <c r="AD26" s="81">
        <v>2.7024842526707351</v>
      </c>
      <c r="AE26" s="82"/>
      <c r="AF26" s="81">
        <v>15333591.381129799</v>
      </c>
      <c r="AG26" s="81">
        <v>1144923.4459231608</v>
      </c>
      <c r="AH26" s="81">
        <v>2177603.1285103909</v>
      </c>
      <c r="AI26" s="81">
        <v>53317620.720965199</v>
      </c>
      <c r="AJ26" s="81">
        <v>54197835.575830981</v>
      </c>
      <c r="AK26" s="81">
        <v>0</v>
      </c>
      <c r="AL26" s="81">
        <v>0</v>
      </c>
      <c r="AM26" s="81">
        <v>3323995.4309569933</v>
      </c>
      <c r="AN26" s="81">
        <v>0</v>
      </c>
      <c r="AO26" s="81">
        <v>0</v>
      </c>
      <c r="AP26" s="82"/>
      <c r="AQ26" s="81">
        <v>1118</v>
      </c>
      <c r="AR26" s="81">
        <v>550</v>
      </c>
      <c r="AS26" s="81">
        <v>0</v>
      </c>
      <c r="AT26" s="81">
        <v>0</v>
      </c>
      <c r="AU26" s="81">
        <v>0</v>
      </c>
      <c r="AV26" s="81">
        <v>0</v>
      </c>
      <c r="AW26" s="81"/>
      <c r="AX26" s="82"/>
      <c r="AY26" s="81">
        <v>5523.4100000000017</v>
      </c>
      <c r="AZ26" s="81">
        <v>34375.199999999983</v>
      </c>
      <c r="BA26" s="81">
        <v>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1739</v>
      </c>
      <c r="B27" s="80">
        <v>51</v>
      </c>
      <c r="C27" s="80">
        <v>19</v>
      </c>
      <c r="D27" s="80">
        <v>3</v>
      </c>
      <c r="E27" s="80">
        <v>2022</v>
      </c>
      <c r="F27" s="80" t="s">
        <v>568</v>
      </c>
      <c r="G27" s="174" t="s">
        <v>1720</v>
      </c>
      <c r="H27" s="80" t="s">
        <v>1721</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1185</v>
      </c>
      <c r="AR27" s="81">
        <v>572</v>
      </c>
      <c r="AS27" s="81">
        <v>0</v>
      </c>
      <c r="AT27" s="81">
        <v>0</v>
      </c>
      <c r="AU27" s="81">
        <v>0</v>
      </c>
      <c r="AV27" s="81">
        <v>0</v>
      </c>
      <c r="AW27" s="81"/>
      <c r="AX27" s="82"/>
      <c r="AY27" s="81">
        <v>5971.6950000000052</v>
      </c>
      <c r="AZ27" s="81">
        <v>35447.699999999983</v>
      </c>
      <c r="BA27" s="81">
        <v>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1740</v>
      </c>
      <c r="B28" s="80">
        <v>273</v>
      </c>
      <c r="C28" s="80">
        <v>1</v>
      </c>
      <c r="D28" s="80">
        <v>17</v>
      </c>
      <c r="E28" s="80">
        <v>1990</v>
      </c>
      <c r="F28" s="80" t="s">
        <v>562</v>
      </c>
      <c r="G28" s="80" t="s">
        <v>1741</v>
      </c>
      <c r="H28" s="80" t="s">
        <v>1742</v>
      </c>
      <c r="I28" s="177"/>
      <c r="J28" s="81">
        <v>25.220845210920263</v>
      </c>
      <c r="K28" s="81">
        <v>6.3907244656619833</v>
      </c>
      <c r="L28" s="81">
        <v>44.482338481880902</v>
      </c>
      <c r="M28" s="81">
        <v>18.818435168381466</v>
      </c>
      <c r="N28" s="81">
        <v>38.108615468371774</v>
      </c>
      <c r="O28" s="81">
        <v>21.448454138858679</v>
      </c>
      <c r="P28" s="81">
        <v>34.240610192199533</v>
      </c>
      <c r="Q28" s="81">
        <v>2.1508809183352882</v>
      </c>
      <c r="R28" s="81">
        <v>0</v>
      </c>
      <c r="S28" s="81">
        <v>1.9630419695425598</v>
      </c>
      <c r="T28" s="82"/>
      <c r="U28" s="81">
        <v>1877519</v>
      </c>
      <c r="V28" s="81">
        <v>1865</v>
      </c>
      <c r="W28" s="81">
        <v>480</v>
      </c>
      <c r="X28" s="81">
        <v>7078</v>
      </c>
      <c r="Y28" s="81">
        <v>9888</v>
      </c>
      <c r="Z28" s="81">
        <v>8822</v>
      </c>
      <c r="AA28" s="81">
        <v>8314</v>
      </c>
      <c r="AB28" s="81">
        <v>34923</v>
      </c>
      <c r="AC28" s="81">
        <v>0</v>
      </c>
      <c r="AD28" s="81">
        <v>1.9630419695425598</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1743</v>
      </c>
      <c r="B29" s="80">
        <v>274</v>
      </c>
      <c r="C29" s="80">
        <v>2</v>
      </c>
      <c r="D29" s="80">
        <v>17</v>
      </c>
      <c r="E29" s="80">
        <v>2005</v>
      </c>
      <c r="F29" s="80" t="s">
        <v>565</v>
      </c>
      <c r="G29" s="80" t="s">
        <v>1741</v>
      </c>
      <c r="H29" s="80" t="s">
        <v>1742</v>
      </c>
      <c r="I29" s="177"/>
      <c r="J29" s="81">
        <v>43.101504896330717</v>
      </c>
      <c r="K29" s="81">
        <v>6.1175906926232075</v>
      </c>
      <c r="L29" s="81">
        <v>18.353960498413112</v>
      </c>
      <c r="M29" s="81">
        <v>37.428050324506778</v>
      </c>
      <c r="N29" s="81">
        <v>61.560237709950471</v>
      </c>
      <c r="O29" s="81">
        <v>31.100957428999639</v>
      </c>
      <c r="P29" s="81">
        <v>37.664689675176312</v>
      </c>
      <c r="Q29" s="81">
        <v>1.8895155584024321</v>
      </c>
      <c r="R29" s="81">
        <v>0</v>
      </c>
      <c r="S29" s="81">
        <v>4.4002732639999991</v>
      </c>
      <c r="T29" s="82"/>
      <c r="U29" s="81">
        <v>3480687</v>
      </c>
      <c r="V29" s="81">
        <v>1899</v>
      </c>
      <c r="W29" s="81">
        <v>183</v>
      </c>
      <c r="X29" s="81">
        <v>5924</v>
      </c>
      <c r="Y29" s="81">
        <v>10690</v>
      </c>
      <c r="Z29" s="81">
        <v>14803</v>
      </c>
      <c r="AA29" s="81">
        <v>7490</v>
      </c>
      <c r="AB29" s="81">
        <v>32072</v>
      </c>
      <c r="AC29" s="81">
        <v>0</v>
      </c>
      <c r="AD29" s="81">
        <v>4.4002732639999991</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1744</v>
      </c>
      <c r="B30" s="80">
        <v>275</v>
      </c>
      <c r="C30" s="80">
        <v>3</v>
      </c>
      <c r="D30" s="80">
        <v>17</v>
      </c>
      <c r="E30" s="80">
        <v>2006</v>
      </c>
      <c r="F30" s="80" t="s">
        <v>566</v>
      </c>
      <c r="G30" s="80" t="s">
        <v>1741</v>
      </c>
      <c r="H30" s="80" t="s">
        <v>1742</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1745</v>
      </c>
      <c r="B31" s="80">
        <v>276</v>
      </c>
      <c r="C31" s="80">
        <v>4</v>
      </c>
      <c r="D31" s="80">
        <v>17</v>
      </c>
      <c r="E31" s="80">
        <v>2007</v>
      </c>
      <c r="F31" s="80" t="s">
        <v>567</v>
      </c>
      <c r="G31" s="80" t="s">
        <v>1741</v>
      </c>
      <c r="H31" s="80" t="s">
        <v>1742</v>
      </c>
      <c r="I31" s="177"/>
      <c r="J31" s="81">
        <v>48.236777068989049</v>
      </c>
      <c r="K31" s="81">
        <v>5.4261661652538713</v>
      </c>
      <c r="L31" s="81">
        <v>19.945306034313287</v>
      </c>
      <c r="M31" s="81">
        <v>33.326525312637862</v>
      </c>
      <c r="N31" s="81">
        <v>61.586988635763284</v>
      </c>
      <c r="O31" s="81">
        <v>29.956065519728384</v>
      </c>
      <c r="P31" s="81">
        <v>37.108945749288026</v>
      </c>
      <c r="Q31" s="81">
        <v>1.9514175780612713</v>
      </c>
      <c r="R31" s="81">
        <v>0</v>
      </c>
      <c r="S31" s="81">
        <v>3.3591477920000004</v>
      </c>
      <c r="T31" s="82"/>
      <c r="U31" s="81">
        <v>4373220</v>
      </c>
      <c r="V31" s="81">
        <v>1793</v>
      </c>
      <c r="W31" s="81">
        <v>261</v>
      </c>
      <c r="X31" s="81">
        <v>7082</v>
      </c>
      <c r="Y31" s="81">
        <v>10730</v>
      </c>
      <c r="Z31" s="81">
        <v>14822</v>
      </c>
      <c r="AA31" s="81">
        <v>7267</v>
      </c>
      <c r="AB31" s="81">
        <v>31371</v>
      </c>
      <c r="AC31" s="81">
        <v>0</v>
      </c>
      <c r="AD31" s="81">
        <v>3.3591477920000004</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1746</v>
      </c>
      <c r="B32" s="80">
        <v>277</v>
      </c>
      <c r="C32" s="80">
        <v>5</v>
      </c>
      <c r="D32" s="80">
        <v>17</v>
      </c>
      <c r="E32" s="80">
        <v>2008</v>
      </c>
      <c r="F32" s="80" t="s">
        <v>84</v>
      </c>
      <c r="G32" s="80" t="s">
        <v>1741</v>
      </c>
      <c r="H32" s="80" t="s">
        <v>1742</v>
      </c>
      <c r="I32" s="177"/>
      <c r="J32" s="81">
        <v>41.394959145630722</v>
      </c>
      <c r="K32" s="81">
        <v>3.9439700869046503</v>
      </c>
      <c r="L32" s="81">
        <v>17.566633741874575</v>
      </c>
      <c r="M32" s="81">
        <v>34.95270111048513</v>
      </c>
      <c r="N32" s="81">
        <v>50.592930663124811</v>
      </c>
      <c r="O32" s="81">
        <v>29.102370805391867</v>
      </c>
      <c r="P32" s="81">
        <v>36.296451661485911</v>
      </c>
      <c r="Q32" s="81">
        <v>1.888230139275773</v>
      </c>
      <c r="R32" s="81">
        <v>0</v>
      </c>
      <c r="S32" s="81">
        <v>3.68171163424</v>
      </c>
      <c r="T32" s="82"/>
      <c r="U32" s="81">
        <v>4051597</v>
      </c>
      <c r="V32" s="81">
        <v>1793</v>
      </c>
      <c r="W32" s="81">
        <v>261</v>
      </c>
      <c r="X32" s="81">
        <v>7082</v>
      </c>
      <c r="Y32" s="81">
        <v>10706</v>
      </c>
      <c r="Z32" s="81">
        <v>14905</v>
      </c>
      <c r="AA32" s="81">
        <v>7116</v>
      </c>
      <c r="AB32" s="81">
        <v>30854</v>
      </c>
      <c r="AC32" s="81">
        <v>0</v>
      </c>
      <c r="AD32" s="81">
        <v>3.68171163424</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1747</v>
      </c>
      <c r="B33" s="80">
        <v>278</v>
      </c>
      <c r="C33" s="80">
        <v>6</v>
      </c>
      <c r="D33" s="80">
        <v>17</v>
      </c>
      <c r="E33" s="80">
        <v>2009</v>
      </c>
      <c r="F33" s="80" t="s">
        <v>85</v>
      </c>
      <c r="G33" s="80" t="s">
        <v>1741</v>
      </c>
      <c r="H33" s="80" t="s">
        <v>1742</v>
      </c>
      <c r="I33" s="177"/>
      <c r="J33" s="81">
        <v>36.097122603485609</v>
      </c>
      <c r="K33" s="81">
        <v>4.3584844956503108</v>
      </c>
      <c r="L33" s="81">
        <v>16.170416647983977</v>
      </c>
      <c r="M33" s="81">
        <v>35.517635623466596</v>
      </c>
      <c r="N33" s="81">
        <v>48.043205005605699</v>
      </c>
      <c r="O33" s="81">
        <v>29.397194857227028</v>
      </c>
      <c r="P33" s="81">
        <v>34.83881963119336</v>
      </c>
      <c r="Q33" s="81">
        <v>1.7754722187666032</v>
      </c>
      <c r="R33" s="81">
        <v>0</v>
      </c>
      <c r="S33" s="81">
        <v>3.0664623155399995</v>
      </c>
      <c r="T33" s="82"/>
      <c r="U33" s="81">
        <v>2698598</v>
      </c>
      <c r="V33" s="81">
        <v>1604</v>
      </c>
      <c r="W33" s="81">
        <v>329</v>
      </c>
      <c r="X33" s="81">
        <v>7228</v>
      </c>
      <c r="Y33" s="81">
        <v>10673</v>
      </c>
      <c r="Z33" s="81">
        <v>14861</v>
      </c>
      <c r="AA33" s="81">
        <v>7012</v>
      </c>
      <c r="AB33" s="81">
        <v>30455</v>
      </c>
      <c r="AC33" s="81">
        <v>0</v>
      </c>
      <c r="AD33" s="81">
        <v>3.0664623155399995</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0</v>
      </c>
      <c r="BL33" s="81">
        <v>0</v>
      </c>
      <c r="BM33" s="82"/>
      <c r="BN33" s="81">
        <v>0</v>
      </c>
      <c r="BO33" s="81">
        <v>0</v>
      </c>
      <c r="BP33" s="81">
        <v>0</v>
      </c>
      <c r="BQ33" s="81">
        <v>0</v>
      </c>
      <c r="BR33" s="81">
        <v>0</v>
      </c>
      <c r="BS33" s="81">
        <v>0</v>
      </c>
      <c r="BT33"/>
      <c r="BU33" s="80"/>
      <c r="BV33" s="80"/>
      <c r="BW33" s="80"/>
      <c r="BX33" s="80"/>
      <c r="BY33" s="80"/>
      <c r="BZ33" s="80"/>
      <c r="CA33" s="80"/>
      <c r="CB33" s="80"/>
      <c r="CC33" s="80"/>
    </row>
    <row r="34" spans="1:81">
      <c r="A34" s="80" t="s">
        <v>1748</v>
      </c>
      <c r="B34" s="80">
        <v>279</v>
      </c>
      <c r="C34" s="80">
        <v>7</v>
      </c>
      <c r="D34" s="80">
        <v>17</v>
      </c>
      <c r="E34" s="80">
        <v>2010</v>
      </c>
      <c r="F34" s="80" t="s">
        <v>86</v>
      </c>
      <c r="G34" s="80" t="s">
        <v>1741</v>
      </c>
      <c r="H34" s="80" t="s">
        <v>1742</v>
      </c>
      <c r="I34" s="177"/>
      <c r="J34" s="81">
        <v>42.848277471018278</v>
      </c>
      <c r="K34" s="81">
        <v>4.1560020642312718</v>
      </c>
      <c r="L34" s="81">
        <v>14.997828224900818</v>
      </c>
      <c r="M34" s="81">
        <v>33.918738437637508</v>
      </c>
      <c r="N34" s="81">
        <v>49.904460401670498</v>
      </c>
      <c r="O34" s="81">
        <v>29.353766546658715</v>
      </c>
      <c r="P34" s="81">
        <v>35.211395487571188</v>
      </c>
      <c r="Q34" s="81">
        <v>1.827367651990407</v>
      </c>
      <c r="R34" s="81">
        <v>0</v>
      </c>
      <c r="S34" s="81">
        <v>3.6378913800000001</v>
      </c>
      <c r="T34" s="82"/>
      <c r="U34" s="81">
        <v>3764595</v>
      </c>
      <c r="V34" s="81">
        <v>1604</v>
      </c>
      <c r="W34" s="81">
        <v>329</v>
      </c>
      <c r="X34" s="81">
        <v>7228</v>
      </c>
      <c r="Y34" s="81">
        <v>10668</v>
      </c>
      <c r="Z34" s="81">
        <v>14908</v>
      </c>
      <c r="AA34" s="81">
        <v>6910</v>
      </c>
      <c r="AB34" s="81">
        <v>30035</v>
      </c>
      <c r="AC34" s="81">
        <v>0</v>
      </c>
      <c r="AD34" s="81">
        <v>3.6378913800000001</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4.8840000000000003</v>
      </c>
      <c r="BJ34" s="81">
        <v>0</v>
      </c>
      <c r="BK34" s="81">
        <v>0</v>
      </c>
      <c r="BL34" s="81">
        <v>0</v>
      </c>
      <c r="BM34" s="82"/>
      <c r="BN34" s="81">
        <v>0</v>
      </c>
      <c r="BO34" s="81">
        <v>0</v>
      </c>
      <c r="BP34" s="81">
        <v>1</v>
      </c>
      <c r="BQ34" s="81">
        <v>0</v>
      </c>
      <c r="BR34" s="81">
        <v>0</v>
      </c>
      <c r="BS34" s="81">
        <v>0</v>
      </c>
      <c r="BT34"/>
      <c r="BU34" s="80">
        <v>4.8840000000000003</v>
      </c>
      <c r="BV34" s="80">
        <v>0</v>
      </c>
      <c r="BW34" s="80">
        <v>0</v>
      </c>
      <c r="BX34" s="80">
        <v>0</v>
      </c>
      <c r="BY34" s="80">
        <v>0</v>
      </c>
      <c r="BZ34" s="80">
        <v>0</v>
      </c>
      <c r="CA34" s="80">
        <v>0</v>
      </c>
      <c r="CB34" s="80">
        <v>0</v>
      </c>
      <c r="CC34" s="80">
        <v>0</v>
      </c>
    </row>
    <row r="35" spans="1:81">
      <c r="A35" s="80" t="s">
        <v>1749</v>
      </c>
      <c r="B35" s="80">
        <v>280</v>
      </c>
      <c r="C35" s="80">
        <v>8</v>
      </c>
      <c r="D35" s="80">
        <v>17</v>
      </c>
      <c r="E35" s="80">
        <v>2011</v>
      </c>
      <c r="F35" s="80" t="s">
        <v>87</v>
      </c>
      <c r="G35" s="80" t="s">
        <v>1741</v>
      </c>
      <c r="H35" s="80" t="s">
        <v>1742</v>
      </c>
      <c r="I35" s="177"/>
      <c r="J35" s="81">
        <v>42.266937578902755</v>
      </c>
      <c r="K35" s="81">
        <v>5.0719126534020553</v>
      </c>
      <c r="L35" s="81">
        <v>16.427329873557525</v>
      </c>
      <c r="M35" s="81">
        <v>41.777052075242153</v>
      </c>
      <c r="N35" s="81">
        <v>60.880599868440569</v>
      </c>
      <c r="O35" s="81">
        <v>29.209470265516366</v>
      </c>
      <c r="P35" s="81">
        <v>34.243325785660637</v>
      </c>
      <c r="Q35" s="81">
        <v>2.0894891737685235</v>
      </c>
      <c r="R35" s="81">
        <v>0</v>
      </c>
      <c r="S35" s="81">
        <v>3.3351755991200003</v>
      </c>
      <c r="T35" s="82"/>
      <c r="U35" s="81">
        <v>4112569</v>
      </c>
      <c r="V35" s="81">
        <v>1604</v>
      </c>
      <c r="W35" s="81">
        <v>329</v>
      </c>
      <c r="X35" s="81">
        <v>7228</v>
      </c>
      <c r="Y35" s="81">
        <v>10705</v>
      </c>
      <c r="Z35" s="81">
        <v>15157</v>
      </c>
      <c r="AA35" s="81">
        <v>6920</v>
      </c>
      <c r="AB35" s="81">
        <v>29774</v>
      </c>
      <c r="AC35" s="81">
        <v>0</v>
      </c>
      <c r="AD35" s="81">
        <v>3.3351755991200003</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0</v>
      </c>
      <c r="BL35" s="81">
        <v>0</v>
      </c>
      <c r="BM35" s="82"/>
      <c r="BN35" s="81">
        <v>0</v>
      </c>
      <c r="BO35" s="81">
        <v>0</v>
      </c>
      <c r="BP35" s="81">
        <v>0</v>
      </c>
      <c r="BQ35" s="81">
        <v>0</v>
      </c>
      <c r="BR35" s="81">
        <v>0</v>
      </c>
      <c r="BS35" s="81">
        <v>0</v>
      </c>
      <c r="BT35"/>
      <c r="BU35" s="80">
        <v>0</v>
      </c>
      <c r="BV35" s="80">
        <v>0</v>
      </c>
      <c r="BW35" s="80">
        <v>0</v>
      </c>
      <c r="BX35" s="80">
        <v>0</v>
      </c>
      <c r="BY35" s="80">
        <v>0</v>
      </c>
      <c r="BZ35" s="80">
        <v>0</v>
      </c>
      <c r="CA35" s="80">
        <v>0</v>
      </c>
      <c r="CB35" s="80">
        <v>0</v>
      </c>
      <c r="CC35" s="80">
        <v>0</v>
      </c>
    </row>
    <row r="36" spans="1:81">
      <c r="A36" s="80" t="s">
        <v>1750</v>
      </c>
      <c r="B36" s="80">
        <v>281</v>
      </c>
      <c r="C36" s="80">
        <v>9</v>
      </c>
      <c r="D36" s="80">
        <v>17</v>
      </c>
      <c r="E36" s="80">
        <v>2012</v>
      </c>
      <c r="F36" s="80" t="s">
        <v>88</v>
      </c>
      <c r="G36" s="80" t="s">
        <v>1741</v>
      </c>
      <c r="H36" s="80" t="s">
        <v>1742</v>
      </c>
      <c r="I36" s="177"/>
      <c r="J36" s="81">
        <v>45.487714728176606</v>
      </c>
      <c r="K36" s="81">
        <v>4.8503323547717105</v>
      </c>
      <c r="L36" s="81">
        <v>16.064138814389221</v>
      </c>
      <c r="M36" s="81">
        <v>41.653325475655237</v>
      </c>
      <c r="N36" s="81">
        <v>65.697510847096282</v>
      </c>
      <c r="O36" s="81">
        <v>29.696601262842378</v>
      </c>
      <c r="P36" s="81">
        <v>34.84623967532297</v>
      </c>
      <c r="Q36" s="81">
        <v>2.2587429851290746</v>
      </c>
      <c r="R36" s="81">
        <v>0</v>
      </c>
      <c r="S36" s="81">
        <v>3.0408678585599995</v>
      </c>
      <c r="T36" s="82"/>
      <c r="U36" s="81">
        <v>3861759</v>
      </c>
      <c r="V36" s="81">
        <v>1604</v>
      </c>
      <c r="W36" s="81">
        <v>329</v>
      </c>
      <c r="X36" s="81">
        <v>7228</v>
      </c>
      <c r="Y36" s="81">
        <v>10795</v>
      </c>
      <c r="Z36" s="81">
        <v>15532</v>
      </c>
      <c r="AA36" s="81">
        <v>7002</v>
      </c>
      <c r="AB36" s="81">
        <v>29624</v>
      </c>
      <c r="AC36" s="81">
        <v>0</v>
      </c>
      <c r="AD36" s="81">
        <v>3.0408678585599995</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4.3049999999999997</v>
      </c>
      <c r="BJ36" s="81">
        <v>0</v>
      </c>
      <c r="BK36" s="81">
        <v>3.444</v>
      </c>
      <c r="BL36" s="81">
        <v>0</v>
      </c>
      <c r="BM36" s="82"/>
      <c r="BN36" s="81">
        <v>0</v>
      </c>
      <c r="BO36" s="81">
        <v>0</v>
      </c>
      <c r="BP36" s="81">
        <v>1</v>
      </c>
      <c r="BQ36" s="81">
        <v>0</v>
      </c>
      <c r="BR36" s="81">
        <v>1</v>
      </c>
      <c r="BS36" s="81">
        <v>0</v>
      </c>
      <c r="BT36"/>
      <c r="BU36" s="80">
        <v>4.3049999999999997</v>
      </c>
      <c r="BV36" s="80">
        <v>3.444</v>
      </c>
      <c r="BW36" s="80">
        <v>0</v>
      </c>
      <c r="BX36" s="80">
        <v>0</v>
      </c>
      <c r="BY36" s="80">
        <v>0</v>
      </c>
      <c r="BZ36" s="80">
        <v>0</v>
      </c>
      <c r="CA36" s="80">
        <v>0</v>
      </c>
      <c r="CB36" s="80">
        <v>0</v>
      </c>
      <c r="CC36" s="80">
        <v>0</v>
      </c>
    </row>
    <row r="37" spans="1:81">
      <c r="A37" s="80" t="s">
        <v>1751</v>
      </c>
      <c r="B37" s="80">
        <v>282</v>
      </c>
      <c r="C37" s="80">
        <v>10</v>
      </c>
      <c r="D37" s="80">
        <v>17</v>
      </c>
      <c r="E37" s="80">
        <v>2013</v>
      </c>
      <c r="F37" s="80" t="s">
        <v>89</v>
      </c>
      <c r="G37" s="80" t="s">
        <v>1741</v>
      </c>
      <c r="H37" s="80" t="s">
        <v>1742</v>
      </c>
      <c r="I37" s="177"/>
      <c r="J37" s="81">
        <v>50.650398597662083</v>
      </c>
      <c r="K37" s="81">
        <v>4.7140791059211837</v>
      </c>
      <c r="L37" s="81">
        <v>13.058340677603121</v>
      </c>
      <c r="M37" s="81">
        <v>39.963386105881838</v>
      </c>
      <c r="N37" s="81">
        <v>56.913564259498479</v>
      </c>
      <c r="O37" s="81">
        <v>28.903235211063411</v>
      </c>
      <c r="P37" s="81">
        <v>35.337202744139454</v>
      </c>
      <c r="Q37" s="81">
        <v>2.274427451977727</v>
      </c>
      <c r="R37" s="81">
        <v>0</v>
      </c>
      <c r="S37" s="81">
        <v>2.9904819226799999</v>
      </c>
      <c r="T37" s="82"/>
      <c r="U37" s="81">
        <v>4031400</v>
      </c>
      <c r="V37" s="81">
        <v>1604</v>
      </c>
      <c r="W37" s="81">
        <v>329</v>
      </c>
      <c r="X37" s="81">
        <v>7228</v>
      </c>
      <c r="Y37" s="81">
        <v>10852</v>
      </c>
      <c r="Z37" s="81">
        <v>15792</v>
      </c>
      <c r="AA37" s="81">
        <v>7074</v>
      </c>
      <c r="AB37" s="81">
        <v>29402</v>
      </c>
      <c r="AC37" s="81">
        <v>0</v>
      </c>
      <c r="AD37" s="81">
        <v>2.9904819226799999</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4.2069999999999999</v>
      </c>
      <c r="BJ37" s="81">
        <v>0</v>
      </c>
      <c r="BK37" s="81">
        <v>0</v>
      </c>
      <c r="BL37" s="81">
        <v>0</v>
      </c>
      <c r="BM37" s="82"/>
      <c r="BN37" s="81">
        <v>0</v>
      </c>
      <c r="BO37" s="81">
        <v>0</v>
      </c>
      <c r="BP37" s="81">
        <v>1</v>
      </c>
      <c r="BQ37" s="81">
        <v>0</v>
      </c>
      <c r="BR37" s="81">
        <v>0</v>
      </c>
      <c r="BS37" s="81">
        <v>0</v>
      </c>
      <c r="BT37"/>
      <c r="BU37" s="80">
        <v>4.2069999999999999</v>
      </c>
      <c r="BV37" s="80">
        <v>0</v>
      </c>
      <c r="BW37" s="80">
        <v>0</v>
      </c>
      <c r="BX37" s="80">
        <v>0</v>
      </c>
      <c r="BY37" s="80">
        <v>0</v>
      </c>
      <c r="BZ37" s="80">
        <v>0</v>
      </c>
      <c r="CA37" s="80">
        <v>0</v>
      </c>
      <c r="CB37" s="80">
        <v>0</v>
      </c>
      <c r="CC37" s="80">
        <v>0</v>
      </c>
    </row>
    <row r="38" spans="1:81">
      <c r="A38" s="80" t="s">
        <v>1752</v>
      </c>
      <c r="B38" s="80">
        <v>283</v>
      </c>
      <c r="C38" s="80">
        <v>11</v>
      </c>
      <c r="D38" s="80">
        <v>17</v>
      </c>
      <c r="E38" s="80">
        <v>2014</v>
      </c>
      <c r="F38" s="80" t="s">
        <v>90</v>
      </c>
      <c r="G38" s="80" t="s">
        <v>1741</v>
      </c>
      <c r="H38" s="80" t="s">
        <v>1742</v>
      </c>
      <c r="I38" s="177"/>
      <c r="J38" s="81">
        <v>62.79945481972765</v>
      </c>
      <c r="K38" s="81">
        <v>5.0741537772388803</v>
      </c>
      <c r="L38" s="81">
        <v>18.397861562254882</v>
      </c>
      <c r="M38" s="81">
        <v>40.225479687551811</v>
      </c>
      <c r="N38" s="81">
        <v>50.163367916806138</v>
      </c>
      <c r="O38" s="81">
        <v>27.595886017748295</v>
      </c>
      <c r="P38" s="81">
        <v>35.279969974609244</v>
      </c>
      <c r="Q38" s="81">
        <v>2.1603155968895278</v>
      </c>
      <c r="R38" s="81">
        <v>0</v>
      </c>
      <c r="S38" s="81">
        <v>3.2477431836199999</v>
      </c>
      <c r="T38" s="82"/>
      <c r="U38" s="81">
        <v>4984659</v>
      </c>
      <c r="V38" s="81">
        <v>1755</v>
      </c>
      <c r="W38" s="81">
        <v>398</v>
      </c>
      <c r="X38" s="81">
        <v>7439</v>
      </c>
      <c r="Y38" s="81">
        <v>10892</v>
      </c>
      <c r="Z38" s="81">
        <v>15880</v>
      </c>
      <c r="AA38" s="81">
        <v>7026</v>
      </c>
      <c r="AB38" s="81">
        <v>29107</v>
      </c>
      <c r="AC38" s="81">
        <v>0</v>
      </c>
      <c r="AD38" s="81">
        <v>3.2477431836199999</v>
      </c>
      <c r="AE38" s="82"/>
      <c r="AF38" s="81">
        <v>56245009.902646251</v>
      </c>
      <c r="AG38" s="81">
        <v>3614788.1446916531</v>
      </c>
      <c r="AH38" s="81">
        <v>3472848.3006779077</v>
      </c>
      <c r="AI38" s="81">
        <v>47186797.926515453</v>
      </c>
      <c r="AJ38" s="81">
        <v>56542976.485143222</v>
      </c>
      <c r="AK38" s="81">
        <v>0</v>
      </c>
      <c r="AL38" s="81">
        <v>0</v>
      </c>
      <c r="AM38" s="81">
        <v>3995956.1478419402</v>
      </c>
      <c r="AN38" s="81">
        <v>0</v>
      </c>
      <c r="AO38" s="81">
        <v>0</v>
      </c>
      <c r="AP38" s="82"/>
      <c r="AQ38" s="81">
        <v>343</v>
      </c>
      <c r="AR38" s="81">
        <v>27</v>
      </c>
      <c r="AS38" s="81">
        <v>0</v>
      </c>
      <c r="AT38" s="81">
        <v>0</v>
      </c>
      <c r="AU38" s="81">
        <v>0</v>
      </c>
      <c r="AV38" s="81">
        <v>0</v>
      </c>
      <c r="AW38" s="81" t="s">
        <v>564</v>
      </c>
      <c r="AX38" s="82"/>
      <c r="AY38" s="81">
        <v>1451.9</v>
      </c>
      <c r="AZ38" s="81">
        <v>1520.8</v>
      </c>
      <c r="BA38" s="81">
        <v>0</v>
      </c>
      <c r="BB38" s="81">
        <v>0</v>
      </c>
      <c r="BC38" s="81">
        <v>0</v>
      </c>
      <c r="BD38" s="81">
        <v>0</v>
      </c>
      <c r="BE38" s="81" t="s">
        <v>564</v>
      </c>
      <c r="BF38" s="82"/>
      <c r="BG38" s="81">
        <v>0</v>
      </c>
      <c r="BH38" s="81">
        <v>0</v>
      </c>
      <c r="BI38" s="81">
        <v>3.597</v>
      </c>
      <c r="BJ38" s="81">
        <v>0</v>
      </c>
      <c r="BK38" s="81">
        <v>0</v>
      </c>
      <c r="BL38" s="81">
        <v>0</v>
      </c>
      <c r="BM38" s="82"/>
      <c r="BN38" s="81">
        <v>0</v>
      </c>
      <c r="BO38" s="81">
        <v>0</v>
      </c>
      <c r="BP38" s="81">
        <v>1</v>
      </c>
      <c r="BQ38" s="81">
        <v>0</v>
      </c>
      <c r="BR38" s="81">
        <v>0</v>
      </c>
      <c r="BS38" s="81">
        <v>0</v>
      </c>
      <c r="BT38"/>
      <c r="BU38" s="80">
        <v>3.597</v>
      </c>
      <c r="BV38" s="80">
        <v>0</v>
      </c>
      <c r="BW38" s="80">
        <v>0</v>
      </c>
      <c r="BX38" s="80">
        <v>0</v>
      </c>
      <c r="BY38" s="80">
        <v>0</v>
      </c>
      <c r="BZ38" s="80">
        <v>0</v>
      </c>
      <c r="CA38" s="80">
        <v>0</v>
      </c>
      <c r="CB38" s="80">
        <v>0</v>
      </c>
      <c r="CC38" s="80">
        <v>0</v>
      </c>
    </row>
    <row r="39" spans="1:81">
      <c r="A39" s="80" t="s">
        <v>1753</v>
      </c>
      <c r="B39" s="80">
        <v>284</v>
      </c>
      <c r="C39" s="80">
        <v>12</v>
      </c>
      <c r="D39" s="80">
        <v>17</v>
      </c>
      <c r="E39" s="80">
        <v>2015</v>
      </c>
      <c r="F39" s="80" t="s">
        <v>91</v>
      </c>
      <c r="G39" s="80" t="s">
        <v>1741</v>
      </c>
      <c r="H39" s="80" t="s">
        <v>1742</v>
      </c>
      <c r="I39" s="177"/>
      <c r="J39" s="81">
        <v>60.873345842491595</v>
      </c>
      <c r="K39" s="81">
        <v>5.2228022257436724</v>
      </c>
      <c r="L39" s="81">
        <v>16.107928476407633</v>
      </c>
      <c r="M39" s="81">
        <v>42.451935739219813</v>
      </c>
      <c r="N39" s="81">
        <v>56.583985666670003</v>
      </c>
      <c r="O39" s="81">
        <v>27.58555885979213</v>
      </c>
      <c r="P39" s="81">
        <v>34.840376330288137</v>
      </c>
      <c r="Q39" s="81">
        <v>2.0846888631585521</v>
      </c>
      <c r="R39" s="81">
        <v>0</v>
      </c>
      <c r="S39" s="81">
        <v>3.9523841968439211</v>
      </c>
      <c r="T39" s="82"/>
      <c r="U39" s="81">
        <v>5517297</v>
      </c>
      <c r="V39" s="81">
        <v>1755</v>
      </c>
      <c r="W39" s="81">
        <v>398</v>
      </c>
      <c r="X39" s="81">
        <v>7439</v>
      </c>
      <c r="Y39" s="81">
        <v>10900</v>
      </c>
      <c r="Z39" s="81">
        <v>16027</v>
      </c>
      <c r="AA39" s="81">
        <v>6933</v>
      </c>
      <c r="AB39" s="81">
        <v>28692</v>
      </c>
      <c r="AC39" s="81">
        <v>0</v>
      </c>
      <c r="AD39" s="81">
        <v>3.9523841968439211</v>
      </c>
      <c r="AE39" s="82"/>
      <c r="AF39" s="81">
        <v>52088775.592799254</v>
      </c>
      <c r="AG39" s="81">
        <v>3462061.6702552554</v>
      </c>
      <c r="AH39" s="81">
        <v>2399069.79916442</v>
      </c>
      <c r="AI39" s="81">
        <v>49995508.443965115</v>
      </c>
      <c r="AJ39" s="81">
        <v>64923538.855970085</v>
      </c>
      <c r="AK39" s="81">
        <v>0</v>
      </c>
      <c r="AL39" s="81">
        <v>0</v>
      </c>
      <c r="AM39" s="81">
        <v>3932118.2415867667</v>
      </c>
      <c r="AN39" s="81">
        <v>0</v>
      </c>
      <c r="AO39" s="81">
        <v>0</v>
      </c>
      <c r="AP39" s="82"/>
      <c r="AQ39" s="81">
        <v>388</v>
      </c>
      <c r="AR39" s="81">
        <v>40</v>
      </c>
      <c r="AS39" s="81">
        <v>0</v>
      </c>
      <c r="AT39" s="81">
        <v>0</v>
      </c>
      <c r="AU39" s="81">
        <v>0</v>
      </c>
      <c r="AV39" s="81">
        <v>0</v>
      </c>
      <c r="AW39" s="81" t="s">
        <v>564</v>
      </c>
      <c r="AX39" s="82"/>
      <c r="AY39" s="81">
        <v>1691.3</v>
      </c>
      <c r="AZ39" s="81">
        <v>2604.1</v>
      </c>
      <c r="BA39" s="81">
        <v>0</v>
      </c>
      <c r="BB39" s="81">
        <v>0</v>
      </c>
      <c r="BC39" s="81">
        <v>0</v>
      </c>
      <c r="BD39" s="81">
        <v>0</v>
      </c>
      <c r="BE39" s="81" t="s">
        <v>564</v>
      </c>
      <c r="BF39" s="82"/>
      <c r="BG39" s="81">
        <v>0</v>
      </c>
      <c r="BH39" s="81">
        <v>0</v>
      </c>
      <c r="BI39" s="81">
        <v>3.61</v>
      </c>
      <c r="BJ39" s="81">
        <v>0</v>
      </c>
      <c r="BK39" s="81">
        <v>0</v>
      </c>
      <c r="BL39" s="81">
        <v>0</v>
      </c>
      <c r="BM39" s="82"/>
      <c r="BN39" s="81">
        <v>0</v>
      </c>
      <c r="BO39" s="81">
        <v>0</v>
      </c>
      <c r="BP39" s="81">
        <v>1</v>
      </c>
      <c r="BQ39" s="81">
        <v>0</v>
      </c>
      <c r="BR39" s="81">
        <v>0</v>
      </c>
      <c r="BS39" s="81">
        <v>0</v>
      </c>
      <c r="BT39"/>
      <c r="BU39" s="80">
        <v>3.61</v>
      </c>
      <c r="BV39" s="80">
        <v>0</v>
      </c>
      <c r="BW39" s="80">
        <v>0</v>
      </c>
      <c r="BX39" s="80">
        <v>0</v>
      </c>
      <c r="BY39" s="80">
        <v>0</v>
      </c>
      <c r="BZ39" s="80">
        <v>0</v>
      </c>
      <c r="CA39" s="80">
        <v>0</v>
      </c>
      <c r="CB39" s="80">
        <v>0</v>
      </c>
      <c r="CC39" s="80">
        <v>0</v>
      </c>
    </row>
    <row r="40" spans="1:81">
      <c r="A40" s="80" t="s">
        <v>1754</v>
      </c>
      <c r="B40" s="80">
        <v>285</v>
      </c>
      <c r="C40" s="80">
        <v>13</v>
      </c>
      <c r="D40" s="80">
        <v>17</v>
      </c>
      <c r="E40" s="80">
        <v>2016</v>
      </c>
      <c r="F40" s="80" t="s">
        <v>92</v>
      </c>
      <c r="G40" s="80" t="s">
        <v>1741</v>
      </c>
      <c r="H40" s="80" t="s">
        <v>1742</v>
      </c>
      <c r="I40" s="177"/>
      <c r="J40" s="81">
        <v>63.196750737375552</v>
      </c>
      <c r="K40" s="81">
        <v>5.1052380127123236</v>
      </c>
      <c r="L40" s="81">
        <v>19.501072411848352</v>
      </c>
      <c r="M40" s="81">
        <v>33.888547178614232</v>
      </c>
      <c r="N40" s="81">
        <v>51.285727256413359</v>
      </c>
      <c r="O40" s="81">
        <v>27.403601346920205</v>
      </c>
      <c r="P40" s="81">
        <v>34.079075645501874</v>
      </c>
      <c r="Q40" s="81">
        <v>1.9978269077741926</v>
      </c>
      <c r="R40" s="81">
        <v>0</v>
      </c>
      <c r="S40" s="81">
        <v>13.796621852801565</v>
      </c>
      <c r="T40" s="82"/>
      <c r="U40" s="81">
        <v>5777157</v>
      </c>
      <c r="V40" s="81">
        <v>1755</v>
      </c>
      <c r="W40" s="81">
        <v>398</v>
      </c>
      <c r="X40" s="81">
        <v>7439</v>
      </c>
      <c r="Y40" s="81">
        <v>10898</v>
      </c>
      <c r="Z40" s="81">
        <v>16117</v>
      </c>
      <c r="AA40" s="81">
        <v>7014</v>
      </c>
      <c r="AB40" s="81">
        <v>28285</v>
      </c>
      <c r="AC40" s="81">
        <v>0</v>
      </c>
      <c r="AD40" s="81">
        <v>13.796621852801559</v>
      </c>
      <c r="AE40" s="82"/>
      <c r="AF40" s="81">
        <v>53978109.646524087</v>
      </c>
      <c r="AG40" s="81">
        <v>3403108.5571427569</v>
      </c>
      <c r="AH40" s="81">
        <v>2312485.6808534591</v>
      </c>
      <c r="AI40" s="81">
        <v>45914738.153997242</v>
      </c>
      <c r="AJ40" s="81">
        <v>53623490.324082077</v>
      </c>
      <c r="AK40" s="81">
        <v>0</v>
      </c>
      <c r="AL40" s="81">
        <v>0</v>
      </c>
      <c r="AM40" s="81">
        <v>3879352.13518976</v>
      </c>
      <c r="AN40" s="81">
        <v>0</v>
      </c>
      <c r="AO40" s="81">
        <v>0</v>
      </c>
      <c r="AP40" s="82"/>
      <c r="AQ40" s="81">
        <v>420</v>
      </c>
      <c r="AR40" s="81">
        <v>47</v>
      </c>
      <c r="AS40" s="81">
        <v>0</v>
      </c>
      <c r="AT40" s="81">
        <v>0</v>
      </c>
      <c r="AU40" s="81">
        <v>0</v>
      </c>
      <c r="AV40" s="81">
        <v>0</v>
      </c>
      <c r="AW40" s="81" t="s">
        <v>564</v>
      </c>
      <c r="AX40" s="82"/>
      <c r="AY40" s="81">
        <v>1871.9</v>
      </c>
      <c r="AZ40" s="81">
        <v>4027.2</v>
      </c>
      <c r="BA40" s="81">
        <v>0</v>
      </c>
      <c r="BB40" s="81">
        <v>0</v>
      </c>
      <c r="BC40" s="81">
        <v>0</v>
      </c>
      <c r="BD40" s="81">
        <v>0</v>
      </c>
      <c r="BE40" s="81" t="s">
        <v>564</v>
      </c>
      <c r="BF40" s="82"/>
      <c r="BG40" s="81">
        <v>0</v>
      </c>
      <c r="BH40" s="81">
        <v>0</v>
      </c>
      <c r="BI40" s="81">
        <v>3.661</v>
      </c>
      <c r="BJ40" s="81">
        <v>0</v>
      </c>
      <c r="BK40" s="81">
        <v>0</v>
      </c>
      <c r="BL40" s="81">
        <v>0</v>
      </c>
      <c r="BM40" s="82"/>
      <c r="BN40" s="81">
        <v>0</v>
      </c>
      <c r="BO40" s="81">
        <v>0</v>
      </c>
      <c r="BP40" s="81">
        <v>1</v>
      </c>
      <c r="BQ40" s="81">
        <v>0</v>
      </c>
      <c r="BR40" s="81">
        <v>0</v>
      </c>
      <c r="BS40" s="81">
        <v>0</v>
      </c>
      <c r="BT40"/>
      <c r="BU40" s="80">
        <v>3.661</v>
      </c>
      <c r="BV40" s="80">
        <v>0</v>
      </c>
      <c r="BW40" s="80">
        <v>0</v>
      </c>
      <c r="BX40" s="80">
        <v>0</v>
      </c>
      <c r="BY40" s="80">
        <v>0</v>
      </c>
      <c r="BZ40" s="80">
        <v>0</v>
      </c>
      <c r="CA40" s="80">
        <v>0</v>
      </c>
      <c r="CB40" s="80">
        <v>0</v>
      </c>
      <c r="CC40" s="80">
        <v>0</v>
      </c>
    </row>
    <row r="41" spans="1:81">
      <c r="A41" s="80" t="s">
        <v>1755</v>
      </c>
      <c r="B41" s="80">
        <v>286</v>
      </c>
      <c r="C41" s="80">
        <v>14</v>
      </c>
      <c r="D41" s="80">
        <v>17</v>
      </c>
      <c r="E41" s="80">
        <v>2017</v>
      </c>
      <c r="F41" s="80" t="s">
        <v>71</v>
      </c>
      <c r="G41" s="80" t="s">
        <v>1741</v>
      </c>
      <c r="H41" s="80" t="s">
        <v>1742</v>
      </c>
      <c r="I41" s="177"/>
      <c r="J41" s="81">
        <v>68.683120932974305</v>
      </c>
      <c r="K41" s="81">
        <v>5.1769455558224822</v>
      </c>
      <c r="L41" s="81">
        <v>17.346826291164302</v>
      </c>
      <c r="M41" s="81">
        <v>30.417815178052596</v>
      </c>
      <c r="N41" s="81">
        <v>50.542363237294573</v>
      </c>
      <c r="O41" s="81">
        <v>26.963130056667964</v>
      </c>
      <c r="P41" s="81">
        <v>33.52041287022849</v>
      </c>
      <c r="Q41" s="81">
        <v>1.896845898011269</v>
      </c>
      <c r="R41" s="81">
        <v>0</v>
      </c>
      <c r="S41" s="81">
        <v>32.28011617908323</v>
      </c>
      <c r="T41" s="82"/>
      <c r="U41" s="81">
        <v>7176898</v>
      </c>
      <c r="V41" s="81">
        <v>1755</v>
      </c>
      <c r="W41" s="81">
        <v>398</v>
      </c>
      <c r="X41" s="81">
        <v>7439</v>
      </c>
      <c r="Y41" s="81">
        <v>10848</v>
      </c>
      <c r="Z41" s="81">
        <v>16121</v>
      </c>
      <c r="AA41" s="81">
        <v>6943</v>
      </c>
      <c r="AB41" s="81">
        <v>27772</v>
      </c>
      <c r="AC41" s="81">
        <v>0</v>
      </c>
      <c r="AD41" s="81">
        <v>32.28011617908323</v>
      </c>
      <c r="AE41" s="82"/>
      <c r="AF41" s="81">
        <v>60162192.535609193</v>
      </c>
      <c r="AG41" s="81">
        <v>3461173.820178858</v>
      </c>
      <c r="AH41" s="81">
        <v>2749802.0109572299</v>
      </c>
      <c r="AI41" s="81">
        <v>43844010.829803847</v>
      </c>
      <c r="AJ41" s="81">
        <v>60781765.252815291</v>
      </c>
      <c r="AK41" s="81">
        <v>0</v>
      </c>
      <c r="AL41" s="81">
        <v>0</v>
      </c>
      <c r="AM41" s="81">
        <v>3814953.0517760171</v>
      </c>
      <c r="AN41" s="81">
        <v>0</v>
      </c>
      <c r="AO41" s="81">
        <v>0</v>
      </c>
      <c r="AP41" s="82"/>
      <c r="AQ41" s="81">
        <v>445</v>
      </c>
      <c r="AR41" s="81">
        <v>53</v>
      </c>
      <c r="AS41" s="81">
        <v>0</v>
      </c>
      <c r="AT41" s="81">
        <v>0</v>
      </c>
      <c r="AU41" s="81">
        <v>0</v>
      </c>
      <c r="AV41" s="81">
        <v>0</v>
      </c>
      <c r="AW41" s="81" t="s">
        <v>564</v>
      </c>
      <c r="AX41" s="82"/>
      <c r="AY41" s="81">
        <v>2011.3</v>
      </c>
      <c r="AZ41" s="81">
        <v>5054.5000000000009</v>
      </c>
      <c r="BA41" s="81">
        <v>0</v>
      </c>
      <c r="BB41" s="81">
        <v>0</v>
      </c>
      <c r="BC41" s="81">
        <v>0</v>
      </c>
      <c r="BD41" s="81">
        <v>0</v>
      </c>
      <c r="BE41" s="81" t="s">
        <v>564</v>
      </c>
      <c r="BF41" s="82"/>
      <c r="BG41" s="81">
        <v>0</v>
      </c>
      <c r="BH41" s="81">
        <v>0</v>
      </c>
      <c r="BI41" s="81">
        <v>7.9139999999999997</v>
      </c>
      <c r="BJ41" s="81">
        <v>0</v>
      </c>
      <c r="BK41" s="81">
        <v>0</v>
      </c>
      <c r="BL41" s="81">
        <v>0</v>
      </c>
      <c r="BM41" s="82"/>
      <c r="BN41" s="81">
        <v>0</v>
      </c>
      <c r="BO41" s="81">
        <v>0</v>
      </c>
      <c r="BP41" s="81">
        <v>2</v>
      </c>
      <c r="BQ41" s="81">
        <v>0</v>
      </c>
      <c r="BR41" s="81">
        <v>0</v>
      </c>
      <c r="BS41" s="81">
        <v>0</v>
      </c>
      <c r="BT41"/>
      <c r="BU41" s="80">
        <v>7.9139999999999997</v>
      </c>
      <c r="BV41" s="80">
        <v>0</v>
      </c>
      <c r="BW41" s="80">
        <v>0</v>
      </c>
      <c r="BX41" s="80">
        <v>0</v>
      </c>
      <c r="BY41" s="80">
        <v>0</v>
      </c>
      <c r="BZ41" s="80">
        <v>0</v>
      </c>
      <c r="CA41" s="80">
        <v>0</v>
      </c>
      <c r="CB41" s="80">
        <v>0</v>
      </c>
      <c r="CC41" s="80">
        <v>0</v>
      </c>
    </row>
    <row r="42" spans="1:81">
      <c r="A42" s="80" t="s">
        <v>1756</v>
      </c>
      <c r="B42" s="80">
        <v>287</v>
      </c>
      <c r="C42" s="80">
        <v>15</v>
      </c>
      <c r="D42" s="80">
        <v>17</v>
      </c>
      <c r="E42" s="80">
        <v>2018</v>
      </c>
      <c r="F42" s="80" t="s">
        <v>93</v>
      </c>
      <c r="G42" s="80" t="s">
        <v>1741</v>
      </c>
      <c r="H42" s="80" t="s">
        <v>1742</v>
      </c>
      <c r="I42" s="177"/>
      <c r="J42" s="81">
        <v>68.294795340422368</v>
      </c>
      <c r="K42" s="81">
        <v>4.9239711845314087</v>
      </c>
      <c r="L42" s="81">
        <v>15.884423247832528</v>
      </c>
      <c r="M42" s="81">
        <v>32.52937326077847</v>
      </c>
      <c r="N42" s="81">
        <v>46.434833777463155</v>
      </c>
      <c r="O42" s="81">
        <v>26.404035736916516</v>
      </c>
      <c r="P42" s="81">
        <v>33.000327202649345</v>
      </c>
      <c r="Q42" s="81">
        <v>1.7214523534008774</v>
      </c>
      <c r="R42" s="81">
        <v>0</v>
      </c>
      <c r="S42" s="81">
        <v>10.811659510482675</v>
      </c>
      <c r="T42" s="82"/>
      <c r="U42" s="81">
        <v>7317298</v>
      </c>
      <c r="V42" s="81">
        <v>1755</v>
      </c>
      <c r="W42" s="81">
        <v>398</v>
      </c>
      <c r="X42" s="81">
        <v>7439</v>
      </c>
      <c r="Y42" s="81">
        <v>10793</v>
      </c>
      <c r="Z42" s="81">
        <v>16089</v>
      </c>
      <c r="AA42" s="81">
        <v>6904</v>
      </c>
      <c r="AB42" s="81">
        <v>27161</v>
      </c>
      <c r="AC42" s="81">
        <v>0</v>
      </c>
      <c r="AD42" s="81">
        <v>10.811659510482681</v>
      </c>
      <c r="AE42" s="82"/>
      <c r="AF42" s="81">
        <v>63412567.359817743</v>
      </c>
      <c r="AG42" s="81">
        <v>3140783.9660538658</v>
      </c>
      <c r="AH42" s="81">
        <v>2599160.3319233009</v>
      </c>
      <c r="AI42" s="81">
        <v>45002489.045864299</v>
      </c>
      <c r="AJ42" s="81">
        <v>54767032.261303037</v>
      </c>
      <c r="AK42" s="81">
        <v>0</v>
      </c>
      <c r="AL42" s="81">
        <v>0</v>
      </c>
      <c r="AM42" s="81">
        <v>3738741.818039095</v>
      </c>
      <c r="AN42" s="81">
        <v>0</v>
      </c>
      <c r="AO42" s="81">
        <v>0</v>
      </c>
      <c r="AP42" s="82"/>
      <c r="AQ42" s="81">
        <v>490</v>
      </c>
      <c r="AR42" s="81">
        <v>63</v>
      </c>
      <c r="AS42" s="81">
        <v>0</v>
      </c>
      <c r="AT42" s="81">
        <v>0</v>
      </c>
      <c r="AU42" s="81">
        <v>0</v>
      </c>
      <c r="AV42" s="81">
        <v>0</v>
      </c>
      <c r="AW42" s="81" t="s">
        <v>564</v>
      </c>
      <c r="AX42" s="82"/>
      <c r="AY42" s="81">
        <v>2237.9</v>
      </c>
      <c r="AZ42" s="81">
        <v>5533.1</v>
      </c>
      <c r="BA42" s="81">
        <v>0</v>
      </c>
      <c r="BB42" s="81">
        <v>0</v>
      </c>
      <c r="BC42" s="81">
        <v>0</v>
      </c>
      <c r="BD42" s="81">
        <v>0</v>
      </c>
      <c r="BE42" s="81" t="s">
        <v>564</v>
      </c>
      <c r="BF42" s="82"/>
      <c r="BG42" s="81">
        <v>0</v>
      </c>
      <c r="BH42" s="81">
        <v>0</v>
      </c>
      <c r="BI42" s="81">
        <v>7.8810000000000002</v>
      </c>
      <c r="BJ42" s="81">
        <v>0</v>
      </c>
      <c r="BK42" s="81">
        <v>0</v>
      </c>
      <c r="BL42" s="81">
        <v>0</v>
      </c>
      <c r="BM42" s="82"/>
      <c r="BN42" s="81">
        <v>0</v>
      </c>
      <c r="BO42" s="81">
        <v>0</v>
      </c>
      <c r="BP42" s="81">
        <v>2</v>
      </c>
      <c r="BQ42" s="81">
        <v>0</v>
      </c>
      <c r="BR42" s="81">
        <v>0</v>
      </c>
      <c r="BS42" s="81">
        <v>0</v>
      </c>
      <c r="BT42"/>
      <c r="BU42" s="80">
        <v>7.8810000000000002</v>
      </c>
      <c r="BV42" s="80">
        <v>0</v>
      </c>
      <c r="BW42" s="80">
        <v>0</v>
      </c>
      <c r="BX42" s="80">
        <v>0</v>
      </c>
      <c r="BY42" s="80">
        <v>0</v>
      </c>
      <c r="BZ42" s="80">
        <v>0</v>
      </c>
      <c r="CA42" s="80">
        <v>0</v>
      </c>
      <c r="CB42" s="80">
        <v>0</v>
      </c>
      <c r="CC42" s="80">
        <v>0</v>
      </c>
    </row>
    <row r="43" spans="1:81">
      <c r="A43" s="80" t="s">
        <v>1757</v>
      </c>
      <c r="B43" s="80">
        <v>288</v>
      </c>
      <c r="C43" s="80">
        <v>16</v>
      </c>
      <c r="D43" s="80">
        <v>17</v>
      </c>
      <c r="E43" s="80">
        <v>2019</v>
      </c>
      <c r="F43" s="80" t="s">
        <v>73</v>
      </c>
      <c r="G43" s="80" t="s">
        <v>1741</v>
      </c>
      <c r="H43" s="80" t="s">
        <v>1742</v>
      </c>
      <c r="I43" s="177"/>
      <c r="J43" s="81">
        <v>58.088060306001424</v>
      </c>
      <c r="K43" s="81">
        <v>4.629929245474055</v>
      </c>
      <c r="L43" s="81">
        <v>16.036931718671688</v>
      </c>
      <c r="M43" s="81">
        <v>30.308867077759697</v>
      </c>
      <c r="N43" s="81">
        <v>43.017465207837091</v>
      </c>
      <c r="O43" s="81">
        <v>25.583461606369031</v>
      </c>
      <c r="P43" s="81">
        <v>31.977773513730565</v>
      </c>
      <c r="Q43" s="81">
        <v>1.6386769163466222</v>
      </c>
      <c r="R43" s="81">
        <v>0</v>
      </c>
      <c r="S43" s="81">
        <v>10.67432145788454</v>
      </c>
      <c r="T43" s="82"/>
      <c r="U43" s="81">
        <v>6610386</v>
      </c>
      <c r="V43" s="81">
        <v>1755</v>
      </c>
      <c r="W43" s="81">
        <v>398</v>
      </c>
      <c r="X43" s="81">
        <v>7439</v>
      </c>
      <c r="Y43" s="81">
        <v>10741</v>
      </c>
      <c r="Z43" s="81">
        <v>16017</v>
      </c>
      <c r="AA43" s="81">
        <v>6640</v>
      </c>
      <c r="AB43" s="81">
        <v>26555</v>
      </c>
      <c r="AC43" s="81">
        <v>0</v>
      </c>
      <c r="AD43" s="81">
        <v>10.67432145788454</v>
      </c>
      <c r="AE43" s="82"/>
      <c r="AF43" s="81">
        <v>57335782.525319353</v>
      </c>
      <c r="AG43" s="81">
        <v>3043637.0773987109</v>
      </c>
      <c r="AH43" s="81">
        <v>2767976.5902543999</v>
      </c>
      <c r="AI43" s="81">
        <v>43158264.98353637</v>
      </c>
      <c r="AJ43" s="81">
        <v>49834609.278736614</v>
      </c>
      <c r="AK43" s="81">
        <v>0</v>
      </c>
      <c r="AL43" s="81">
        <v>0</v>
      </c>
      <c r="AM43" s="81">
        <v>3616591.0940670287</v>
      </c>
      <c r="AN43" s="81">
        <v>0</v>
      </c>
      <c r="AO43" s="81">
        <v>0</v>
      </c>
      <c r="AP43" s="82"/>
      <c r="AQ43" s="81">
        <v>526</v>
      </c>
      <c r="AR43" s="81">
        <v>66</v>
      </c>
      <c r="AS43" s="81">
        <v>0</v>
      </c>
      <c r="AT43" s="81">
        <v>0</v>
      </c>
      <c r="AU43" s="81">
        <v>0</v>
      </c>
      <c r="AV43" s="81">
        <v>0</v>
      </c>
      <c r="AW43" s="81" t="s">
        <v>564</v>
      </c>
      <c r="AX43" s="82"/>
      <c r="AY43" s="81">
        <v>2443.8000000000002</v>
      </c>
      <c r="AZ43" s="81">
        <v>6820.0000000000009</v>
      </c>
      <c r="BA43" s="81">
        <v>0</v>
      </c>
      <c r="BB43" s="81">
        <v>0</v>
      </c>
      <c r="BC43" s="81">
        <v>0</v>
      </c>
      <c r="BD43" s="81">
        <v>0</v>
      </c>
      <c r="BE43" s="81" t="s">
        <v>564</v>
      </c>
      <c r="BF43" s="82"/>
      <c r="BG43" s="81">
        <v>0</v>
      </c>
      <c r="BH43" s="81">
        <v>0</v>
      </c>
      <c r="BI43" s="81">
        <v>7.4359999999999999</v>
      </c>
      <c r="BJ43" s="81">
        <v>0</v>
      </c>
      <c r="BK43" s="81">
        <v>0</v>
      </c>
      <c r="BL43" s="81">
        <v>0</v>
      </c>
      <c r="BM43" s="82"/>
      <c r="BN43" s="81">
        <v>0</v>
      </c>
      <c r="BO43" s="81">
        <v>0</v>
      </c>
      <c r="BP43" s="81">
        <v>2</v>
      </c>
      <c r="BQ43" s="81">
        <v>0</v>
      </c>
      <c r="BR43" s="81">
        <v>0</v>
      </c>
      <c r="BS43" s="81">
        <v>0</v>
      </c>
      <c r="BT43"/>
      <c r="BU43" s="80">
        <v>7.4359999999999999</v>
      </c>
      <c r="BV43" s="80">
        <v>0</v>
      </c>
      <c r="BW43" s="80">
        <v>0</v>
      </c>
      <c r="BX43" s="80">
        <v>0</v>
      </c>
      <c r="BY43" s="80">
        <v>0</v>
      </c>
      <c r="BZ43" s="80">
        <v>0</v>
      </c>
      <c r="CA43" s="80">
        <v>0</v>
      </c>
      <c r="CB43" s="80">
        <v>0</v>
      </c>
      <c r="CC43" s="80">
        <v>0</v>
      </c>
    </row>
    <row r="44" spans="1:81">
      <c r="A44" s="80" t="s">
        <v>1758</v>
      </c>
      <c r="B44" s="80">
        <v>289</v>
      </c>
      <c r="C44" s="80">
        <v>17</v>
      </c>
      <c r="D44" s="80">
        <v>17</v>
      </c>
      <c r="E44" s="80">
        <v>2020</v>
      </c>
      <c r="F44" s="80" t="s">
        <v>218</v>
      </c>
      <c r="G44" s="80" t="s">
        <v>1741</v>
      </c>
      <c r="H44" s="80" t="s">
        <v>1742</v>
      </c>
      <c r="I44" s="177"/>
      <c r="J44" s="81">
        <v>69.780277281101249</v>
      </c>
      <c r="K44" s="81">
        <v>4.5091869187233415</v>
      </c>
      <c r="L44" s="81">
        <v>21.79590146385085</v>
      </c>
      <c r="M44" s="81">
        <v>23.799107076798364</v>
      </c>
      <c r="N44" s="81">
        <v>41.165366984500437</v>
      </c>
      <c r="O44" s="81">
        <v>22.358755110536585</v>
      </c>
      <c r="P44" s="81">
        <v>30.278995152196423</v>
      </c>
      <c r="Q44" s="81">
        <v>1.5338089685808278</v>
      </c>
      <c r="R44" s="81">
        <v>0</v>
      </c>
      <c r="S44" s="81">
        <v>11.465797592914949</v>
      </c>
      <c r="T44" s="82"/>
      <c r="U44" s="81">
        <v>6124625</v>
      </c>
      <c r="V44" s="81">
        <v>1503</v>
      </c>
      <c r="W44" s="81">
        <v>556</v>
      </c>
      <c r="X44" s="81">
        <v>6479</v>
      </c>
      <c r="Y44" s="81">
        <v>10702</v>
      </c>
      <c r="Z44" s="81">
        <v>15977</v>
      </c>
      <c r="AA44" s="81">
        <v>6831</v>
      </c>
      <c r="AB44" s="81">
        <v>26013</v>
      </c>
      <c r="AC44" s="81">
        <v>0</v>
      </c>
      <c r="AD44" s="81">
        <v>11.465797592914949</v>
      </c>
      <c r="AE44" s="82"/>
      <c r="AF44" s="81">
        <v>50994534.099596009</v>
      </c>
      <c r="AG44" s="81">
        <v>2945976.5651740497</v>
      </c>
      <c r="AH44" s="81">
        <v>3812357.726293026</v>
      </c>
      <c r="AI44" s="81">
        <v>35915164.848484397</v>
      </c>
      <c r="AJ44" s="81">
        <v>49142187.978250444</v>
      </c>
      <c r="AK44" s="81"/>
      <c r="AL44" s="81"/>
      <c r="AM44" s="81">
        <v>3394985.5104579045</v>
      </c>
      <c r="AN44" s="81"/>
      <c r="AO44" s="81"/>
      <c r="AP44" s="82"/>
      <c r="AQ44" s="81">
        <v>541</v>
      </c>
      <c r="AR44" s="81">
        <v>72</v>
      </c>
      <c r="AS44" s="81">
        <v>0</v>
      </c>
      <c r="AT44" s="81">
        <v>0</v>
      </c>
      <c r="AU44" s="81">
        <v>0</v>
      </c>
      <c r="AV44" s="81">
        <v>0</v>
      </c>
      <c r="AW44" s="81">
        <v>0</v>
      </c>
      <c r="AX44" s="82"/>
      <c r="AY44" s="81">
        <v>2529.1999999999998</v>
      </c>
      <c r="AZ44" s="81">
        <v>41567.5</v>
      </c>
      <c r="BA44" s="81">
        <v>0</v>
      </c>
      <c r="BB44" s="81">
        <v>0</v>
      </c>
      <c r="BC44" s="81">
        <v>0</v>
      </c>
      <c r="BD44" s="81">
        <v>0</v>
      </c>
      <c r="BE44" s="81">
        <v>0</v>
      </c>
      <c r="BF44" s="82"/>
      <c r="BG44" s="81">
        <v>0</v>
      </c>
      <c r="BH44" s="81">
        <v>0</v>
      </c>
      <c r="BI44" s="81">
        <v>7.4119999999999999</v>
      </c>
      <c r="BJ44" s="81">
        <v>0</v>
      </c>
      <c r="BK44" s="81">
        <v>0</v>
      </c>
      <c r="BL44" s="81">
        <v>0</v>
      </c>
      <c r="BM44" s="82"/>
      <c r="BN44" s="81">
        <v>0</v>
      </c>
      <c r="BO44" s="81">
        <v>0</v>
      </c>
      <c r="BP44" s="81">
        <v>2</v>
      </c>
      <c r="BQ44" s="81">
        <v>0</v>
      </c>
      <c r="BR44" s="81">
        <v>0</v>
      </c>
      <c r="BS44" s="81">
        <v>0</v>
      </c>
      <c r="BT44"/>
      <c r="BU44" s="80">
        <v>7.4119999999999999</v>
      </c>
      <c r="BV44" s="80">
        <v>0</v>
      </c>
      <c r="BW44" s="80">
        <v>0</v>
      </c>
      <c r="BX44" s="80">
        <v>0</v>
      </c>
      <c r="BY44" s="80">
        <v>0</v>
      </c>
      <c r="BZ44" s="80">
        <v>0</v>
      </c>
      <c r="CA44" s="80">
        <v>0</v>
      </c>
      <c r="CB44" s="80">
        <v>0</v>
      </c>
      <c r="CC44" s="80">
        <v>0</v>
      </c>
    </row>
    <row r="45" spans="1:81">
      <c r="A45" s="80" t="s">
        <v>1759</v>
      </c>
      <c r="B45" s="80">
        <v>289</v>
      </c>
      <c r="C45" s="80">
        <v>18</v>
      </c>
      <c r="D45" s="80">
        <v>17</v>
      </c>
      <c r="E45" s="80">
        <v>2021</v>
      </c>
      <c r="F45" s="80" t="s">
        <v>75</v>
      </c>
      <c r="G45" s="174" t="s">
        <v>1741</v>
      </c>
      <c r="H45" s="80" t="s">
        <v>1742</v>
      </c>
      <c r="I45" s="177"/>
      <c r="J45" s="81">
        <v>84.738652430416153</v>
      </c>
      <c r="K45" s="81">
        <v>4.9184335874079066</v>
      </c>
      <c r="L45" s="81">
        <v>19.848486909562393</v>
      </c>
      <c r="M45" s="81">
        <v>26.624492711612103</v>
      </c>
      <c r="N45" s="81">
        <v>41.198190733246079</v>
      </c>
      <c r="O45" s="81">
        <v>21.522532173334938</v>
      </c>
      <c r="P45" s="81">
        <v>30.612541025842447</v>
      </c>
      <c r="Q45" s="81">
        <v>1.523156251606963</v>
      </c>
      <c r="R45" s="81">
        <v>0</v>
      </c>
      <c r="S45" s="81">
        <v>10.81839902177944</v>
      </c>
      <c r="T45" s="82"/>
      <c r="U45" s="81">
        <v>8025482</v>
      </c>
      <c r="V45" s="81">
        <v>1503</v>
      </c>
      <c r="W45" s="81">
        <v>556</v>
      </c>
      <c r="X45" s="81">
        <v>6479</v>
      </c>
      <c r="Y45" s="81">
        <v>10673</v>
      </c>
      <c r="Z45" s="81">
        <v>15836</v>
      </c>
      <c r="AA45" s="81">
        <v>6735</v>
      </c>
      <c r="AB45" s="81">
        <v>25526</v>
      </c>
      <c r="AC45" s="81">
        <v>0</v>
      </c>
      <c r="AD45" s="81">
        <v>10.81839902177944</v>
      </c>
      <c r="AE45" s="82"/>
      <c r="AF45" s="81">
        <v>61136302.412268624</v>
      </c>
      <c r="AG45" s="81">
        <v>3097096.2169469153</v>
      </c>
      <c r="AH45" s="81">
        <v>3487382.8271476161</v>
      </c>
      <c r="AI45" s="81">
        <v>39236592.731621943</v>
      </c>
      <c r="AJ45" s="81">
        <v>48024553.307101905</v>
      </c>
      <c r="AK45" s="81">
        <v>0</v>
      </c>
      <c r="AL45" s="81">
        <v>0</v>
      </c>
      <c r="AM45" s="81">
        <v>3350642.0001819772</v>
      </c>
      <c r="AN45" s="81">
        <v>0</v>
      </c>
      <c r="AO45" s="81">
        <v>0</v>
      </c>
      <c r="AP45" s="82"/>
      <c r="AQ45" s="81">
        <v>560</v>
      </c>
      <c r="AR45" s="81">
        <v>76</v>
      </c>
      <c r="AS45" s="81">
        <v>0</v>
      </c>
      <c r="AT45" s="81">
        <v>0</v>
      </c>
      <c r="AU45" s="81">
        <v>0</v>
      </c>
      <c r="AV45" s="81">
        <v>0</v>
      </c>
      <c r="AW45" s="81"/>
      <c r="AX45" s="82"/>
      <c r="AY45" s="81">
        <v>2635</v>
      </c>
      <c r="AZ45" s="81">
        <v>41765.5</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1760</v>
      </c>
      <c r="B46" s="80">
        <v>289</v>
      </c>
      <c r="C46" s="80">
        <v>19</v>
      </c>
      <c r="D46" s="80">
        <v>17</v>
      </c>
      <c r="E46" s="80">
        <v>2022</v>
      </c>
      <c r="F46" s="80" t="s">
        <v>568</v>
      </c>
      <c r="G46" s="174" t="s">
        <v>1741</v>
      </c>
      <c r="H46" s="80" t="s">
        <v>1742</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594</v>
      </c>
      <c r="AR46" s="81">
        <v>79</v>
      </c>
      <c r="AS46" s="81">
        <v>0</v>
      </c>
      <c r="AT46" s="81">
        <v>0</v>
      </c>
      <c r="AU46" s="81">
        <v>0</v>
      </c>
      <c r="AV46" s="81">
        <v>0</v>
      </c>
      <c r="AW46" s="81"/>
      <c r="AX46" s="82"/>
      <c r="AY46" s="81">
        <v>2831</v>
      </c>
      <c r="AZ46" s="81">
        <v>41914</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1761</v>
      </c>
      <c r="B47" s="80">
        <v>239</v>
      </c>
      <c r="C47" s="80">
        <v>1</v>
      </c>
      <c r="D47" s="80">
        <v>15</v>
      </c>
      <c r="E47" s="80">
        <v>1990</v>
      </c>
      <c r="F47" s="80" t="s">
        <v>562</v>
      </c>
      <c r="G47" s="80" t="s">
        <v>1762</v>
      </c>
      <c r="H47" s="80" t="s">
        <v>1763</v>
      </c>
      <c r="I47" s="177"/>
      <c r="J47" s="81">
        <v>137.22368015997279</v>
      </c>
      <c r="K47" s="81">
        <v>8.1824812191195839</v>
      </c>
      <c r="L47" s="81">
        <v>0.828592492559034</v>
      </c>
      <c r="M47" s="81">
        <v>18.276809728423103</v>
      </c>
      <c r="N47" s="81">
        <v>35.660405816044275</v>
      </c>
      <c r="O47" s="81">
        <v>21.334185566593163</v>
      </c>
      <c r="P47" s="81">
        <v>29.010206662719938</v>
      </c>
      <c r="Q47" s="81">
        <v>2.1471855641245927</v>
      </c>
      <c r="R47" s="81">
        <v>0</v>
      </c>
      <c r="S47" s="81">
        <v>2.5822805333383445</v>
      </c>
      <c r="T47" s="82"/>
      <c r="U47" s="81">
        <v>10454489</v>
      </c>
      <c r="V47" s="81">
        <v>1447</v>
      </c>
      <c r="W47" s="81">
        <v>9</v>
      </c>
      <c r="X47" s="81">
        <v>7347</v>
      </c>
      <c r="Y47" s="81">
        <v>9158</v>
      </c>
      <c r="Z47" s="81">
        <v>8775</v>
      </c>
      <c r="AA47" s="81">
        <v>7044</v>
      </c>
      <c r="AB47" s="81">
        <v>34863</v>
      </c>
      <c r="AC47" s="81">
        <v>0</v>
      </c>
      <c r="AD47" s="81">
        <v>2.5822805333383445</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1764</v>
      </c>
      <c r="B48" s="80">
        <v>240</v>
      </c>
      <c r="C48" s="80">
        <v>2</v>
      </c>
      <c r="D48" s="80">
        <v>15</v>
      </c>
      <c r="E48" s="80">
        <v>2005</v>
      </c>
      <c r="F48" s="80" t="s">
        <v>565</v>
      </c>
      <c r="G48" s="80" t="s">
        <v>1762</v>
      </c>
      <c r="H48" s="80" t="s">
        <v>1763</v>
      </c>
      <c r="I48" s="177"/>
      <c r="J48" s="81">
        <v>94.952458959575011</v>
      </c>
      <c r="K48" s="81">
        <v>5.7987836095882228</v>
      </c>
      <c r="L48" s="81">
        <v>3.056732209333604</v>
      </c>
      <c r="M48" s="81">
        <v>34.27471375175913</v>
      </c>
      <c r="N48" s="81">
        <v>50.25830621704543</v>
      </c>
      <c r="O48" s="81">
        <v>33.252371359101346</v>
      </c>
      <c r="P48" s="81">
        <v>24.072212212959816</v>
      </c>
      <c r="Q48" s="81">
        <v>1.8985295232451478</v>
      </c>
      <c r="R48" s="81">
        <v>0</v>
      </c>
      <c r="S48" s="81">
        <v>4.0842323133226266</v>
      </c>
      <c r="T48" s="82"/>
      <c r="U48" s="81">
        <v>5867782</v>
      </c>
      <c r="V48" s="81">
        <v>1196</v>
      </c>
      <c r="W48" s="81">
        <v>36</v>
      </c>
      <c r="X48" s="81">
        <v>5774</v>
      </c>
      <c r="Y48" s="81">
        <v>9951</v>
      </c>
      <c r="Z48" s="81">
        <v>15827</v>
      </c>
      <c r="AA48" s="81">
        <v>4787</v>
      </c>
      <c r="AB48" s="81">
        <v>32225</v>
      </c>
      <c r="AC48" s="81">
        <v>0</v>
      </c>
      <c r="AD48" s="81">
        <v>4.0842323133226266</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1765</v>
      </c>
      <c r="B49" s="80">
        <v>241</v>
      </c>
      <c r="C49" s="80">
        <v>3</v>
      </c>
      <c r="D49" s="80">
        <v>15</v>
      </c>
      <c r="E49" s="80">
        <v>2006</v>
      </c>
      <c r="F49" s="80" t="s">
        <v>566</v>
      </c>
      <c r="G49" s="80" t="s">
        <v>1762</v>
      </c>
      <c r="H49" s="80" t="s">
        <v>1763</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1766</v>
      </c>
      <c r="B50" s="80">
        <v>242</v>
      </c>
      <c r="C50" s="80">
        <v>4</v>
      </c>
      <c r="D50" s="80">
        <v>15</v>
      </c>
      <c r="E50" s="80">
        <v>2007</v>
      </c>
      <c r="F50" s="80" t="s">
        <v>567</v>
      </c>
      <c r="G50" s="80" t="s">
        <v>1762</v>
      </c>
      <c r="H50" s="80" t="s">
        <v>1763</v>
      </c>
      <c r="I50" s="177"/>
      <c r="J50" s="81">
        <v>85.079094026689177</v>
      </c>
      <c r="K50" s="81">
        <v>3.8582837203293141</v>
      </c>
      <c r="L50" s="81">
        <v>1.1536654306033431</v>
      </c>
      <c r="M50" s="81">
        <v>32.788855203210204</v>
      </c>
      <c r="N50" s="81">
        <v>45.919180635854495</v>
      </c>
      <c r="O50" s="81">
        <v>32.353035814317366</v>
      </c>
      <c r="P50" s="81">
        <v>22.688185766352927</v>
      </c>
      <c r="Q50" s="81">
        <v>1.9655380010704171</v>
      </c>
      <c r="R50" s="81">
        <v>0</v>
      </c>
      <c r="S50" s="81">
        <v>2.417738810530063</v>
      </c>
      <c r="T50" s="82"/>
      <c r="U50" s="81">
        <v>6491723</v>
      </c>
      <c r="V50" s="81">
        <v>1163</v>
      </c>
      <c r="W50" s="81">
        <v>17</v>
      </c>
      <c r="X50" s="81">
        <v>6958</v>
      </c>
      <c r="Y50" s="81">
        <v>10052</v>
      </c>
      <c r="Z50" s="81">
        <v>16008</v>
      </c>
      <c r="AA50" s="81">
        <v>4443</v>
      </c>
      <c r="AB50" s="81">
        <v>31598</v>
      </c>
      <c r="AC50" s="81">
        <v>0</v>
      </c>
      <c r="AD50" s="81">
        <v>2.417738810530063</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1767</v>
      </c>
      <c r="B51" s="80">
        <v>243</v>
      </c>
      <c r="C51" s="80">
        <v>5</v>
      </c>
      <c r="D51" s="80">
        <v>15</v>
      </c>
      <c r="E51" s="80">
        <v>2008</v>
      </c>
      <c r="F51" s="80" t="s">
        <v>84</v>
      </c>
      <c r="G51" s="80" t="s">
        <v>1762</v>
      </c>
      <c r="H51" s="80" t="s">
        <v>1763</v>
      </c>
      <c r="I51" s="177"/>
      <c r="J51" s="81">
        <v>78.117326859432666</v>
      </c>
      <c r="K51" s="81">
        <v>3.6890327181835496</v>
      </c>
      <c r="L51" s="81">
        <v>1.0291513716010094</v>
      </c>
      <c r="M51" s="81">
        <v>33.697646488752021</v>
      </c>
      <c r="N51" s="81">
        <v>44.721091580957413</v>
      </c>
      <c r="O51" s="81">
        <v>31.408301695775481</v>
      </c>
      <c r="P51" s="81">
        <v>22.223670585876071</v>
      </c>
      <c r="Q51" s="81">
        <v>1.9120977011581075</v>
      </c>
      <c r="R51" s="81">
        <v>0</v>
      </c>
      <c r="S51" s="81">
        <v>2.1402308676035191</v>
      </c>
      <c r="T51" s="82"/>
      <c r="U51" s="81">
        <v>6469002</v>
      </c>
      <c r="V51" s="81">
        <v>1163</v>
      </c>
      <c r="W51" s="81">
        <v>17</v>
      </c>
      <c r="X51" s="81">
        <v>6958</v>
      </c>
      <c r="Y51" s="81">
        <v>10093</v>
      </c>
      <c r="Z51" s="81">
        <v>16086</v>
      </c>
      <c r="AA51" s="81">
        <v>4357</v>
      </c>
      <c r="AB51" s="81">
        <v>31244</v>
      </c>
      <c r="AC51" s="81">
        <v>0</v>
      </c>
      <c r="AD51" s="81">
        <v>2.1402308676035191</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1768</v>
      </c>
      <c r="B52" s="80">
        <v>244</v>
      </c>
      <c r="C52" s="80">
        <v>6</v>
      </c>
      <c r="D52" s="80">
        <v>15</v>
      </c>
      <c r="E52" s="80">
        <v>2009</v>
      </c>
      <c r="F52" s="80" t="s">
        <v>85</v>
      </c>
      <c r="G52" s="80" t="s">
        <v>1762</v>
      </c>
      <c r="H52" s="80" t="s">
        <v>1763</v>
      </c>
      <c r="I52" s="177"/>
      <c r="J52" s="81">
        <v>83.541538050410608</v>
      </c>
      <c r="K52" s="81">
        <v>2.9284212650699093</v>
      </c>
      <c r="L52" s="81">
        <v>2.3762395924559971</v>
      </c>
      <c r="M52" s="81">
        <v>31.826136731236261</v>
      </c>
      <c r="N52" s="81">
        <v>45.182262059334278</v>
      </c>
      <c r="O52" s="81">
        <v>32.049885679078955</v>
      </c>
      <c r="P52" s="81">
        <v>20.947014199245746</v>
      </c>
      <c r="Q52" s="81">
        <v>1.799024698700332</v>
      </c>
      <c r="R52" s="81">
        <v>0</v>
      </c>
      <c r="S52" s="81">
        <v>1.9748609791466158</v>
      </c>
      <c r="T52" s="82"/>
      <c r="U52" s="81">
        <v>5780336</v>
      </c>
      <c r="V52" s="81">
        <v>1103</v>
      </c>
      <c r="W52" s="81">
        <v>57</v>
      </c>
      <c r="X52" s="81">
        <v>6795</v>
      </c>
      <c r="Y52" s="81">
        <v>10133</v>
      </c>
      <c r="Z52" s="81">
        <v>16202</v>
      </c>
      <c r="AA52" s="81">
        <v>4216</v>
      </c>
      <c r="AB52" s="81">
        <v>30859</v>
      </c>
      <c r="AC52" s="81">
        <v>0</v>
      </c>
      <c r="AD52" s="81">
        <v>1.9748609791466158</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10.19</v>
      </c>
      <c r="BJ52" s="81">
        <v>0</v>
      </c>
      <c r="BK52" s="81">
        <v>0</v>
      </c>
      <c r="BL52" s="81">
        <v>0</v>
      </c>
      <c r="BM52" s="82"/>
      <c r="BN52" s="81">
        <v>0</v>
      </c>
      <c r="BO52" s="81">
        <v>0</v>
      </c>
      <c r="BP52" s="81">
        <v>2</v>
      </c>
      <c r="BQ52" s="81">
        <v>0</v>
      </c>
      <c r="BR52" s="81">
        <v>0</v>
      </c>
      <c r="BS52" s="81">
        <v>0</v>
      </c>
      <c r="BT52"/>
      <c r="BU52" s="80"/>
      <c r="BV52" s="80"/>
      <c r="BW52" s="80"/>
      <c r="BX52" s="80"/>
      <c r="BY52" s="80"/>
      <c r="BZ52" s="80"/>
      <c r="CA52" s="80"/>
      <c r="CB52" s="80"/>
      <c r="CC52" s="80"/>
    </row>
    <row r="53" spans="1:81">
      <c r="A53" s="80" t="s">
        <v>1769</v>
      </c>
      <c r="B53" s="80">
        <v>245</v>
      </c>
      <c r="C53" s="80">
        <v>7</v>
      </c>
      <c r="D53" s="80">
        <v>15</v>
      </c>
      <c r="E53" s="80">
        <v>2010</v>
      </c>
      <c r="F53" s="80" t="s">
        <v>86</v>
      </c>
      <c r="G53" s="80" t="s">
        <v>1762</v>
      </c>
      <c r="H53" s="80" t="s">
        <v>1763</v>
      </c>
      <c r="I53" s="177"/>
      <c r="J53" s="81">
        <v>79.022100698779468</v>
      </c>
      <c r="K53" s="81">
        <v>3.5377363861346844</v>
      </c>
      <c r="L53" s="81">
        <v>2.2488904563445278</v>
      </c>
      <c r="M53" s="81">
        <v>31.042687181481103</v>
      </c>
      <c r="N53" s="81">
        <v>45.650929334054346</v>
      </c>
      <c r="O53" s="81">
        <v>31.913459094998952</v>
      </c>
      <c r="P53" s="81">
        <v>20.938295811639652</v>
      </c>
      <c r="Q53" s="81">
        <v>1.8561455743939848</v>
      </c>
      <c r="R53" s="81">
        <v>0</v>
      </c>
      <c r="S53" s="81">
        <v>2.249690402998263</v>
      </c>
      <c r="T53" s="82"/>
      <c r="U53" s="81">
        <v>5794966</v>
      </c>
      <c r="V53" s="81">
        <v>1103</v>
      </c>
      <c r="W53" s="81">
        <v>57</v>
      </c>
      <c r="X53" s="81">
        <v>6795</v>
      </c>
      <c r="Y53" s="81">
        <v>10168</v>
      </c>
      <c r="Z53" s="81">
        <v>16208</v>
      </c>
      <c r="AA53" s="81">
        <v>4109</v>
      </c>
      <c r="AB53" s="81">
        <v>30508</v>
      </c>
      <c r="AC53" s="81">
        <v>0</v>
      </c>
      <c r="AD53" s="81">
        <v>2.249690402998263</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10.281000000000001</v>
      </c>
      <c r="BJ53" s="81">
        <v>0</v>
      </c>
      <c r="BK53" s="81">
        <v>0</v>
      </c>
      <c r="BL53" s="81">
        <v>0</v>
      </c>
      <c r="BM53" s="82"/>
      <c r="BN53" s="81">
        <v>0</v>
      </c>
      <c r="BO53" s="81">
        <v>0</v>
      </c>
      <c r="BP53" s="81">
        <v>2</v>
      </c>
      <c r="BQ53" s="81">
        <v>0</v>
      </c>
      <c r="BR53" s="81">
        <v>0</v>
      </c>
      <c r="BS53" s="81">
        <v>0</v>
      </c>
      <c r="BT53"/>
      <c r="BU53" s="80">
        <v>10.281000000000001</v>
      </c>
      <c r="BV53" s="80">
        <v>0</v>
      </c>
      <c r="BW53" s="80">
        <v>0</v>
      </c>
      <c r="BX53" s="80">
        <v>0</v>
      </c>
      <c r="BY53" s="80">
        <v>0</v>
      </c>
      <c r="BZ53" s="80">
        <v>0</v>
      </c>
      <c r="CA53" s="80">
        <v>0</v>
      </c>
      <c r="CB53" s="80">
        <v>0</v>
      </c>
      <c r="CC53" s="80">
        <v>0</v>
      </c>
    </row>
    <row r="54" spans="1:81">
      <c r="A54" s="80" t="s">
        <v>1770</v>
      </c>
      <c r="B54" s="80">
        <v>246</v>
      </c>
      <c r="C54" s="80">
        <v>8</v>
      </c>
      <c r="D54" s="80">
        <v>15</v>
      </c>
      <c r="E54" s="80">
        <v>2011</v>
      </c>
      <c r="F54" s="80" t="s">
        <v>87</v>
      </c>
      <c r="G54" s="80" t="s">
        <v>1762</v>
      </c>
      <c r="H54" s="80" t="s">
        <v>1763</v>
      </c>
      <c r="I54" s="177"/>
      <c r="J54" s="81">
        <v>94.862433584088137</v>
      </c>
      <c r="K54" s="81">
        <v>4.6484267967194732</v>
      </c>
      <c r="L54" s="81">
        <v>2.2714900972307492</v>
      </c>
      <c r="M54" s="81">
        <v>36.236702104434364</v>
      </c>
      <c r="N54" s="81">
        <v>49.657544509249604</v>
      </c>
      <c r="O54" s="81">
        <v>31.577909861499716</v>
      </c>
      <c r="P54" s="81">
        <v>19.996716690730441</v>
      </c>
      <c r="Q54" s="81">
        <v>2.1162271120773095</v>
      </c>
      <c r="R54" s="81">
        <v>0</v>
      </c>
      <c r="S54" s="81">
        <v>1.7290678634944028</v>
      </c>
      <c r="T54" s="82"/>
      <c r="U54" s="81">
        <v>6008791</v>
      </c>
      <c r="V54" s="81">
        <v>1103</v>
      </c>
      <c r="W54" s="81">
        <v>57</v>
      </c>
      <c r="X54" s="81">
        <v>6795</v>
      </c>
      <c r="Y54" s="81">
        <v>10205</v>
      </c>
      <c r="Z54" s="81">
        <v>16386</v>
      </c>
      <c r="AA54" s="81">
        <v>4041</v>
      </c>
      <c r="AB54" s="81">
        <v>30155</v>
      </c>
      <c r="AC54" s="81">
        <v>0</v>
      </c>
      <c r="AD54" s="81">
        <v>1.7290678634944028</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8.92</v>
      </c>
      <c r="BJ54" s="81">
        <v>0</v>
      </c>
      <c r="BK54" s="81">
        <v>0</v>
      </c>
      <c r="BL54" s="81">
        <v>0</v>
      </c>
      <c r="BM54" s="82"/>
      <c r="BN54" s="81">
        <v>0</v>
      </c>
      <c r="BO54" s="81">
        <v>0</v>
      </c>
      <c r="BP54" s="81">
        <v>2</v>
      </c>
      <c r="BQ54" s="81">
        <v>0</v>
      </c>
      <c r="BR54" s="81">
        <v>0</v>
      </c>
      <c r="BS54" s="81">
        <v>0</v>
      </c>
      <c r="BT54"/>
      <c r="BU54" s="80">
        <v>8.92</v>
      </c>
      <c r="BV54" s="80">
        <v>0</v>
      </c>
      <c r="BW54" s="80">
        <v>0</v>
      </c>
      <c r="BX54" s="80">
        <v>0</v>
      </c>
      <c r="BY54" s="80">
        <v>0</v>
      </c>
      <c r="BZ54" s="80">
        <v>0</v>
      </c>
      <c r="CA54" s="80">
        <v>0</v>
      </c>
      <c r="CB54" s="80">
        <v>0</v>
      </c>
      <c r="CC54" s="80">
        <v>0</v>
      </c>
    </row>
    <row r="55" spans="1:81">
      <c r="A55" s="80" t="s">
        <v>1771</v>
      </c>
      <c r="B55" s="80">
        <v>247</v>
      </c>
      <c r="C55" s="80">
        <v>9</v>
      </c>
      <c r="D55" s="80">
        <v>15</v>
      </c>
      <c r="E55" s="80">
        <v>2012</v>
      </c>
      <c r="F55" s="80" t="s">
        <v>88</v>
      </c>
      <c r="G55" s="80" t="s">
        <v>1762</v>
      </c>
      <c r="H55" s="80" t="s">
        <v>1763</v>
      </c>
      <c r="I55" s="177"/>
      <c r="J55" s="81">
        <v>109.63182199321059</v>
      </c>
      <c r="K55" s="81">
        <v>4.6769140366544493</v>
      </c>
      <c r="L55" s="81">
        <v>2.4799933473570346</v>
      </c>
      <c r="M55" s="81">
        <v>38.18350394932223</v>
      </c>
      <c r="N55" s="81">
        <v>56.522001211644621</v>
      </c>
      <c r="O55" s="81">
        <v>31.490022070500512</v>
      </c>
      <c r="P55" s="81">
        <v>19.926355849756241</v>
      </c>
      <c r="Q55" s="81">
        <v>2.2765847977985385</v>
      </c>
      <c r="R55" s="81">
        <v>0</v>
      </c>
      <c r="S55" s="81">
        <v>3.363947746845394</v>
      </c>
      <c r="T55" s="82"/>
      <c r="U55" s="81">
        <v>6879353</v>
      </c>
      <c r="V55" s="81">
        <v>1103</v>
      </c>
      <c r="W55" s="81">
        <v>57</v>
      </c>
      <c r="X55" s="81">
        <v>6795</v>
      </c>
      <c r="Y55" s="81">
        <v>10238</v>
      </c>
      <c r="Z55" s="81">
        <v>16470</v>
      </c>
      <c r="AA55" s="81">
        <v>4004</v>
      </c>
      <c r="AB55" s="81">
        <v>29858</v>
      </c>
      <c r="AC55" s="81">
        <v>0</v>
      </c>
      <c r="AD55" s="81">
        <v>3.363947746845394</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9.6150000000000002</v>
      </c>
      <c r="BJ55" s="81">
        <v>0</v>
      </c>
      <c r="BK55" s="81">
        <v>0</v>
      </c>
      <c r="BL55" s="81">
        <v>0</v>
      </c>
      <c r="BM55" s="82"/>
      <c r="BN55" s="81">
        <v>0</v>
      </c>
      <c r="BO55" s="81">
        <v>0</v>
      </c>
      <c r="BP55" s="81">
        <v>2</v>
      </c>
      <c r="BQ55" s="81">
        <v>0</v>
      </c>
      <c r="BR55" s="81">
        <v>0</v>
      </c>
      <c r="BS55" s="81">
        <v>0</v>
      </c>
      <c r="BT55"/>
      <c r="BU55" s="80">
        <v>9.6150000000000002</v>
      </c>
      <c r="BV55" s="80">
        <v>0</v>
      </c>
      <c r="BW55" s="80">
        <v>0</v>
      </c>
      <c r="BX55" s="80">
        <v>0</v>
      </c>
      <c r="BY55" s="80">
        <v>0</v>
      </c>
      <c r="BZ55" s="80">
        <v>0</v>
      </c>
      <c r="CA55" s="80">
        <v>0</v>
      </c>
      <c r="CB55" s="80">
        <v>0</v>
      </c>
      <c r="CC55" s="80">
        <v>0</v>
      </c>
    </row>
    <row r="56" spans="1:81">
      <c r="A56" s="80" t="s">
        <v>1772</v>
      </c>
      <c r="B56" s="80">
        <v>248</v>
      </c>
      <c r="C56" s="80">
        <v>10</v>
      </c>
      <c r="D56" s="80">
        <v>15</v>
      </c>
      <c r="E56" s="80">
        <v>2013</v>
      </c>
      <c r="F56" s="80" t="s">
        <v>89</v>
      </c>
      <c r="G56" s="80" t="s">
        <v>1762</v>
      </c>
      <c r="H56" s="80" t="s">
        <v>1763</v>
      </c>
      <c r="I56" s="177"/>
      <c r="J56" s="81">
        <v>107.58750501282854</v>
      </c>
      <c r="K56" s="81">
        <v>4.0285270542626126</v>
      </c>
      <c r="L56" s="81">
        <v>2.4372161056624053</v>
      </c>
      <c r="M56" s="81">
        <v>38.003369958859594</v>
      </c>
      <c r="N56" s="81">
        <v>56.754470721642996</v>
      </c>
      <c r="O56" s="81">
        <v>30.431490112357604</v>
      </c>
      <c r="P56" s="81">
        <v>19.571834938017865</v>
      </c>
      <c r="Q56" s="81">
        <v>2.2934570810229116</v>
      </c>
      <c r="R56" s="81">
        <v>0</v>
      </c>
      <c r="S56" s="81">
        <v>3.1307867703118553</v>
      </c>
      <c r="T56" s="82"/>
      <c r="U56" s="81">
        <v>6754432</v>
      </c>
      <c r="V56" s="81">
        <v>1103</v>
      </c>
      <c r="W56" s="81">
        <v>57</v>
      </c>
      <c r="X56" s="81">
        <v>6795</v>
      </c>
      <c r="Y56" s="81">
        <v>10264</v>
      </c>
      <c r="Z56" s="81">
        <v>16627</v>
      </c>
      <c r="AA56" s="81">
        <v>3918</v>
      </c>
      <c r="AB56" s="81">
        <v>29648</v>
      </c>
      <c r="AC56" s="81">
        <v>0</v>
      </c>
      <c r="AD56" s="81">
        <v>3.1307867703118553</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10.882</v>
      </c>
      <c r="BJ56" s="81">
        <v>0</v>
      </c>
      <c r="BK56" s="81">
        <v>0</v>
      </c>
      <c r="BL56" s="81">
        <v>0</v>
      </c>
      <c r="BM56" s="82"/>
      <c r="BN56" s="81">
        <v>0</v>
      </c>
      <c r="BO56" s="81">
        <v>0</v>
      </c>
      <c r="BP56" s="81">
        <v>2</v>
      </c>
      <c r="BQ56" s="81">
        <v>0</v>
      </c>
      <c r="BR56" s="81">
        <v>0</v>
      </c>
      <c r="BS56" s="81">
        <v>0</v>
      </c>
      <c r="BT56"/>
      <c r="BU56" s="80">
        <v>10.882</v>
      </c>
      <c r="BV56" s="80">
        <v>0</v>
      </c>
      <c r="BW56" s="80">
        <v>0</v>
      </c>
      <c r="BX56" s="80">
        <v>0</v>
      </c>
      <c r="BY56" s="80">
        <v>0</v>
      </c>
      <c r="BZ56" s="80">
        <v>0</v>
      </c>
      <c r="CA56" s="80">
        <v>0</v>
      </c>
      <c r="CB56" s="80">
        <v>0</v>
      </c>
      <c r="CC56" s="80">
        <v>0</v>
      </c>
    </row>
    <row r="57" spans="1:81">
      <c r="A57" s="80" t="s">
        <v>1773</v>
      </c>
      <c r="B57" s="80">
        <v>249</v>
      </c>
      <c r="C57" s="80">
        <v>11</v>
      </c>
      <c r="D57" s="80">
        <v>15</v>
      </c>
      <c r="E57" s="80">
        <v>2014</v>
      </c>
      <c r="F57" s="80" t="s">
        <v>90</v>
      </c>
      <c r="G57" s="80" t="s">
        <v>1762</v>
      </c>
      <c r="H57" s="80" t="s">
        <v>1763</v>
      </c>
      <c r="I57" s="177"/>
      <c r="J57" s="81">
        <v>95.935408356710738</v>
      </c>
      <c r="K57" s="81">
        <v>3.7511919268305651</v>
      </c>
      <c r="L57" s="81">
        <v>2.2246460385443219</v>
      </c>
      <c r="M57" s="81">
        <v>34.140062354948071</v>
      </c>
      <c r="N57" s="81">
        <v>49.521417622557031</v>
      </c>
      <c r="O57" s="81">
        <v>28.916595927917609</v>
      </c>
      <c r="P57" s="81">
        <v>18.980684102479781</v>
      </c>
      <c r="Q57" s="81">
        <v>2.1684055546337464</v>
      </c>
      <c r="R57" s="81">
        <v>0</v>
      </c>
      <c r="S57" s="81">
        <v>3.3086358546728376</v>
      </c>
      <c r="T57" s="82"/>
      <c r="U57" s="81">
        <v>6818339</v>
      </c>
      <c r="V57" s="81">
        <v>949</v>
      </c>
      <c r="W57" s="81">
        <v>71</v>
      </c>
      <c r="X57" s="81">
        <v>6307</v>
      </c>
      <c r="Y57" s="81">
        <v>10310</v>
      </c>
      <c r="Z57" s="81">
        <v>16640</v>
      </c>
      <c r="AA57" s="81">
        <v>3780</v>
      </c>
      <c r="AB57" s="81">
        <v>29216</v>
      </c>
      <c r="AC57" s="81">
        <v>0</v>
      </c>
      <c r="AD57" s="81">
        <v>3.3086358546728376</v>
      </c>
      <c r="AE57" s="82"/>
      <c r="AF57" s="81">
        <v>80547108.266988888</v>
      </c>
      <c r="AG57" s="81">
        <v>2654792.4192622742</v>
      </c>
      <c r="AH57" s="81">
        <v>552384.80578277668</v>
      </c>
      <c r="AI57" s="81">
        <v>37405654.719619907</v>
      </c>
      <c r="AJ57" s="81">
        <v>57939766.979026675</v>
      </c>
      <c r="AK57" s="81">
        <v>0</v>
      </c>
      <c r="AL57" s="81">
        <v>0</v>
      </c>
      <c r="AM57" s="81">
        <v>4010920.2190315085</v>
      </c>
      <c r="AN57" s="81">
        <v>0</v>
      </c>
      <c r="AO57" s="81">
        <v>0</v>
      </c>
      <c r="AP57" s="82"/>
      <c r="AQ57" s="81">
        <v>126</v>
      </c>
      <c r="AR57" s="81">
        <v>10</v>
      </c>
      <c r="AS57" s="81">
        <v>0</v>
      </c>
      <c r="AT57" s="81">
        <v>0</v>
      </c>
      <c r="AU57" s="81">
        <v>0</v>
      </c>
      <c r="AV57" s="81">
        <v>0</v>
      </c>
      <c r="AW57" s="81" t="s">
        <v>564</v>
      </c>
      <c r="AX57" s="82"/>
      <c r="AY57" s="81">
        <v>487.29999999999995</v>
      </c>
      <c r="AZ57" s="81">
        <v>179.9</v>
      </c>
      <c r="BA57" s="81">
        <v>0</v>
      </c>
      <c r="BB57" s="81">
        <v>0</v>
      </c>
      <c r="BC57" s="81">
        <v>0</v>
      </c>
      <c r="BD57" s="81">
        <v>0</v>
      </c>
      <c r="BE57" s="81" t="s">
        <v>564</v>
      </c>
      <c r="BF57" s="82"/>
      <c r="BG57" s="81">
        <v>0</v>
      </c>
      <c r="BH57" s="81">
        <v>0</v>
      </c>
      <c r="BI57" s="81">
        <v>15.741</v>
      </c>
      <c r="BJ57" s="81">
        <v>0</v>
      </c>
      <c r="BK57" s="81">
        <v>0</v>
      </c>
      <c r="BL57" s="81">
        <v>0</v>
      </c>
      <c r="BM57" s="82"/>
      <c r="BN57" s="81">
        <v>0</v>
      </c>
      <c r="BO57" s="81">
        <v>0</v>
      </c>
      <c r="BP57" s="81">
        <v>3</v>
      </c>
      <c r="BQ57" s="81">
        <v>0</v>
      </c>
      <c r="BR57" s="81">
        <v>0</v>
      </c>
      <c r="BS57" s="81">
        <v>0</v>
      </c>
      <c r="BT57"/>
      <c r="BU57" s="80">
        <v>15.741</v>
      </c>
      <c r="BV57" s="80">
        <v>0</v>
      </c>
      <c r="BW57" s="80">
        <v>0</v>
      </c>
      <c r="BX57" s="80">
        <v>0</v>
      </c>
      <c r="BY57" s="80">
        <v>0</v>
      </c>
      <c r="BZ57" s="80">
        <v>0</v>
      </c>
      <c r="CA57" s="80">
        <v>0</v>
      </c>
      <c r="CB57" s="80">
        <v>0</v>
      </c>
      <c r="CC57" s="80">
        <v>0</v>
      </c>
    </row>
    <row r="58" spans="1:81">
      <c r="A58" s="80" t="s">
        <v>1774</v>
      </c>
      <c r="B58" s="80">
        <v>250</v>
      </c>
      <c r="C58" s="80">
        <v>12</v>
      </c>
      <c r="D58" s="80">
        <v>15</v>
      </c>
      <c r="E58" s="80">
        <v>2015</v>
      </c>
      <c r="F58" s="80" t="s">
        <v>91</v>
      </c>
      <c r="G58" s="80" t="s">
        <v>1762</v>
      </c>
      <c r="H58" s="80" t="s">
        <v>1763</v>
      </c>
      <c r="I58" s="177"/>
      <c r="J58" s="81">
        <v>100.6297726346436</v>
      </c>
      <c r="K58" s="81">
        <v>3.7921938485870674</v>
      </c>
      <c r="L58" s="81">
        <v>2.3635610557218016</v>
      </c>
      <c r="M58" s="81">
        <v>28.54930386638144</v>
      </c>
      <c r="N58" s="81">
        <v>46.15737652035088</v>
      </c>
      <c r="O58" s="81">
        <v>28.597620294218896</v>
      </c>
      <c r="P58" s="81">
        <v>18.719227149909607</v>
      </c>
      <c r="Q58" s="81">
        <v>2.085342780618765</v>
      </c>
      <c r="R58" s="81">
        <v>0</v>
      </c>
      <c r="S58" s="81">
        <v>2.4833737660718755</v>
      </c>
      <c r="T58" s="82"/>
      <c r="U58" s="81">
        <v>7952675</v>
      </c>
      <c r="V58" s="81">
        <v>949</v>
      </c>
      <c r="W58" s="81">
        <v>71</v>
      </c>
      <c r="X58" s="81">
        <v>6307</v>
      </c>
      <c r="Y58" s="81">
        <v>10287</v>
      </c>
      <c r="Z58" s="81">
        <v>16615</v>
      </c>
      <c r="AA58" s="81">
        <v>3725</v>
      </c>
      <c r="AB58" s="81">
        <v>28701</v>
      </c>
      <c r="AC58" s="81">
        <v>0</v>
      </c>
      <c r="AD58" s="81">
        <v>2.4833737660718755</v>
      </c>
      <c r="AE58" s="82"/>
      <c r="AF58" s="81">
        <v>86405888.48800379</v>
      </c>
      <c r="AG58" s="81">
        <v>2555161.543714331</v>
      </c>
      <c r="AH58" s="81">
        <v>480641.08214463497</v>
      </c>
      <c r="AI58" s="81">
        <v>37989936.320256636</v>
      </c>
      <c r="AJ58" s="81">
        <v>55030418.364617929</v>
      </c>
      <c r="AK58" s="81">
        <v>0</v>
      </c>
      <c r="AL58" s="81">
        <v>0</v>
      </c>
      <c r="AM58" s="81">
        <v>3933351.6538331858</v>
      </c>
      <c r="AN58" s="81">
        <v>0</v>
      </c>
      <c r="AO58" s="81">
        <v>0</v>
      </c>
      <c r="AP58" s="82"/>
      <c r="AQ58" s="81">
        <v>139</v>
      </c>
      <c r="AR58" s="81">
        <v>10</v>
      </c>
      <c r="AS58" s="81">
        <v>0</v>
      </c>
      <c r="AT58" s="81">
        <v>0</v>
      </c>
      <c r="AU58" s="81">
        <v>0</v>
      </c>
      <c r="AV58" s="81">
        <v>0</v>
      </c>
      <c r="AW58" s="81" t="s">
        <v>564</v>
      </c>
      <c r="AX58" s="82"/>
      <c r="AY58" s="81">
        <v>542.70000000000005</v>
      </c>
      <c r="AZ58" s="81">
        <v>179.9</v>
      </c>
      <c r="BA58" s="81">
        <v>0</v>
      </c>
      <c r="BB58" s="81">
        <v>0</v>
      </c>
      <c r="BC58" s="81">
        <v>0</v>
      </c>
      <c r="BD58" s="81">
        <v>0</v>
      </c>
      <c r="BE58" s="81" t="s">
        <v>564</v>
      </c>
      <c r="BF58" s="82"/>
      <c r="BG58" s="81">
        <v>0</v>
      </c>
      <c r="BH58" s="81">
        <v>0</v>
      </c>
      <c r="BI58" s="81">
        <v>16.510999999999999</v>
      </c>
      <c r="BJ58" s="81">
        <v>0</v>
      </c>
      <c r="BK58" s="81">
        <v>0</v>
      </c>
      <c r="BL58" s="81">
        <v>0</v>
      </c>
      <c r="BM58" s="82"/>
      <c r="BN58" s="81">
        <v>0</v>
      </c>
      <c r="BO58" s="81">
        <v>0</v>
      </c>
      <c r="BP58" s="81">
        <v>3</v>
      </c>
      <c r="BQ58" s="81">
        <v>0</v>
      </c>
      <c r="BR58" s="81">
        <v>0</v>
      </c>
      <c r="BS58" s="81">
        <v>0</v>
      </c>
      <c r="BT58"/>
      <c r="BU58" s="80">
        <v>16.510999999999999</v>
      </c>
      <c r="BV58" s="80">
        <v>0</v>
      </c>
      <c r="BW58" s="80">
        <v>0</v>
      </c>
      <c r="BX58" s="80">
        <v>0</v>
      </c>
      <c r="BY58" s="80">
        <v>0</v>
      </c>
      <c r="BZ58" s="80">
        <v>0</v>
      </c>
      <c r="CA58" s="80">
        <v>0</v>
      </c>
      <c r="CB58" s="80">
        <v>0</v>
      </c>
      <c r="CC58" s="80">
        <v>0</v>
      </c>
    </row>
    <row r="59" spans="1:81">
      <c r="A59" s="80" t="s">
        <v>1775</v>
      </c>
      <c r="B59" s="80">
        <v>251</v>
      </c>
      <c r="C59" s="80">
        <v>13</v>
      </c>
      <c r="D59" s="80">
        <v>15</v>
      </c>
      <c r="E59" s="80">
        <v>2016</v>
      </c>
      <c r="F59" s="80" t="s">
        <v>92</v>
      </c>
      <c r="G59" s="80" t="s">
        <v>1762</v>
      </c>
      <c r="H59" s="80" t="s">
        <v>1763</v>
      </c>
      <c r="I59" s="177"/>
      <c r="J59" s="81">
        <v>86.073141757304668</v>
      </c>
      <c r="K59" s="81">
        <v>3.2341277733908842</v>
      </c>
      <c r="L59" s="81">
        <v>3.0419939303034473</v>
      </c>
      <c r="M59" s="81">
        <v>27.766278155088607</v>
      </c>
      <c r="N59" s="81">
        <v>43.353205021807163</v>
      </c>
      <c r="O59" s="81">
        <v>28.17213319582558</v>
      </c>
      <c r="P59" s="81">
        <v>18.089021760508054</v>
      </c>
      <c r="Q59" s="81">
        <v>1.9934477220474114</v>
      </c>
      <c r="R59" s="81">
        <v>0</v>
      </c>
      <c r="S59" s="81">
        <v>2.438390196811179</v>
      </c>
      <c r="T59" s="82"/>
      <c r="U59" s="81">
        <v>6634469</v>
      </c>
      <c r="V59" s="81">
        <v>949</v>
      </c>
      <c r="W59" s="81">
        <v>71</v>
      </c>
      <c r="X59" s="81">
        <v>6307</v>
      </c>
      <c r="Y59" s="81">
        <v>10312</v>
      </c>
      <c r="Z59" s="81">
        <v>16569</v>
      </c>
      <c r="AA59" s="81">
        <v>3723</v>
      </c>
      <c r="AB59" s="81">
        <v>28223</v>
      </c>
      <c r="AC59" s="81">
        <v>0</v>
      </c>
      <c r="AD59" s="81">
        <v>2.438390196811179</v>
      </c>
      <c r="AE59" s="82"/>
      <c r="AF59" s="81">
        <v>74334519.247922912</v>
      </c>
      <c r="AG59" s="81">
        <v>2084315.31433262</v>
      </c>
      <c r="AH59" s="81">
        <v>479129.37560546427</v>
      </c>
      <c r="AI59" s="81">
        <v>38929916.108369917</v>
      </c>
      <c r="AJ59" s="81">
        <v>51031689.44206728</v>
      </c>
      <c r="AK59" s="81">
        <v>0</v>
      </c>
      <c r="AL59" s="81">
        <v>0</v>
      </c>
      <c r="AM59" s="81">
        <v>3870848.6940590618</v>
      </c>
      <c r="AN59" s="81">
        <v>0</v>
      </c>
      <c r="AO59" s="81">
        <v>0</v>
      </c>
      <c r="AP59" s="82"/>
      <c r="AQ59" s="81">
        <v>147</v>
      </c>
      <c r="AR59" s="81">
        <v>10</v>
      </c>
      <c r="AS59" s="81">
        <v>0</v>
      </c>
      <c r="AT59" s="81">
        <v>0</v>
      </c>
      <c r="AU59" s="81">
        <v>0</v>
      </c>
      <c r="AV59" s="81">
        <v>0</v>
      </c>
      <c r="AW59" s="81" t="s">
        <v>564</v>
      </c>
      <c r="AX59" s="82"/>
      <c r="AY59" s="81">
        <v>595.79999999999995</v>
      </c>
      <c r="AZ59" s="81">
        <v>179.9</v>
      </c>
      <c r="BA59" s="81">
        <v>0</v>
      </c>
      <c r="BB59" s="81">
        <v>0</v>
      </c>
      <c r="BC59" s="81">
        <v>0</v>
      </c>
      <c r="BD59" s="81">
        <v>0</v>
      </c>
      <c r="BE59" s="81" t="s">
        <v>564</v>
      </c>
      <c r="BF59" s="82"/>
      <c r="BG59" s="81">
        <v>0</v>
      </c>
      <c r="BH59" s="81">
        <v>0</v>
      </c>
      <c r="BI59" s="81">
        <v>15.29</v>
      </c>
      <c r="BJ59" s="81">
        <v>0</v>
      </c>
      <c r="BK59" s="81">
        <v>0</v>
      </c>
      <c r="BL59" s="81">
        <v>0</v>
      </c>
      <c r="BM59" s="82"/>
      <c r="BN59" s="81">
        <v>0</v>
      </c>
      <c r="BO59" s="81">
        <v>0</v>
      </c>
      <c r="BP59" s="81">
        <v>3</v>
      </c>
      <c r="BQ59" s="81">
        <v>0</v>
      </c>
      <c r="BR59" s="81">
        <v>0</v>
      </c>
      <c r="BS59" s="81">
        <v>0</v>
      </c>
      <c r="BT59"/>
      <c r="BU59" s="80">
        <v>15.29</v>
      </c>
      <c r="BV59" s="80">
        <v>0</v>
      </c>
      <c r="BW59" s="80">
        <v>0</v>
      </c>
      <c r="BX59" s="80">
        <v>0</v>
      </c>
      <c r="BY59" s="80">
        <v>0</v>
      </c>
      <c r="BZ59" s="80">
        <v>0</v>
      </c>
      <c r="CA59" s="80">
        <v>0</v>
      </c>
      <c r="CB59" s="80">
        <v>0</v>
      </c>
      <c r="CC59" s="80">
        <v>0</v>
      </c>
    </row>
    <row r="60" spans="1:81">
      <c r="A60" s="80" t="s">
        <v>1776</v>
      </c>
      <c r="B60" s="80">
        <v>252</v>
      </c>
      <c r="C60" s="80">
        <v>14</v>
      </c>
      <c r="D60" s="80">
        <v>15</v>
      </c>
      <c r="E60" s="80">
        <v>2017</v>
      </c>
      <c r="F60" s="80" t="s">
        <v>71</v>
      </c>
      <c r="G60" s="80" t="s">
        <v>1762</v>
      </c>
      <c r="H60" s="80" t="s">
        <v>1763</v>
      </c>
      <c r="I60" s="177"/>
      <c r="J60" s="81">
        <v>80.252326595124458</v>
      </c>
      <c r="K60" s="81">
        <v>3.3088274079047388</v>
      </c>
      <c r="L60" s="81">
        <v>2.7404648432930623</v>
      </c>
      <c r="M60" s="81">
        <v>26.754404316893147</v>
      </c>
      <c r="N60" s="81">
        <v>45.966783697222468</v>
      </c>
      <c r="O60" s="81">
        <v>27.61375083652305</v>
      </c>
      <c r="P60" s="81">
        <v>17.583370830098254</v>
      </c>
      <c r="Q60" s="81">
        <v>1.895821388128287</v>
      </c>
      <c r="R60" s="81">
        <v>0</v>
      </c>
      <c r="S60" s="81">
        <v>2.6243524469927801</v>
      </c>
      <c r="T60" s="82"/>
      <c r="U60" s="81">
        <v>6605700</v>
      </c>
      <c r="V60" s="81">
        <v>949</v>
      </c>
      <c r="W60" s="81">
        <v>71</v>
      </c>
      <c r="X60" s="81">
        <v>6307</v>
      </c>
      <c r="Y60" s="81">
        <v>10316</v>
      </c>
      <c r="Z60" s="81">
        <v>16510</v>
      </c>
      <c r="AA60" s="81">
        <v>3642</v>
      </c>
      <c r="AB60" s="81">
        <v>27757</v>
      </c>
      <c r="AC60" s="81">
        <v>0</v>
      </c>
      <c r="AD60" s="81">
        <v>2.6243524469927801</v>
      </c>
      <c r="AE60" s="82"/>
      <c r="AF60" s="81">
        <v>71695824.475703418</v>
      </c>
      <c r="AG60" s="81">
        <v>2372857.34050381</v>
      </c>
      <c r="AH60" s="81">
        <v>580138.02473210054</v>
      </c>
      <c r="AI60" s="81">
        <v>40019125.311582454</v>
      </c>
      <c r="AJ60" s="81">
        <v>53994893.21610643</v>
      </c>
      <c r="AK60" s="81">
        <v>0</v>
      </c>
      <c r="AL60" s="81">
        <v>0</v>
      </c>
      <c r="AM60" s="81">
        <v>3812892.5485433852</v>
      </c>
      <c r="AN60" s="81">
        <v>0</v>
      </c>
      <c r="AO60" s="81">
        <v>0</v>
      </c>
      <c r="AP60" s="82"/>
      <c r="AQ60" s="81">
        <v>155</v>
      </c>
      <c r="AR60" s="81">
        <v>10</v>
      </c>
      <c r="AS60" s="81">
        <v>0</v>
      </c>
      <c r="AT60" s="81">
        <v>0</v>
      </c>
      <c r="AU60" s="81">
        <v>0</v>
      </c>
      <c r="AV60" s="81">
        <v>0</v>
      </c>
      <c r="AW60" s="81" t="s">
        <v>564</v>
      </c>
      <c r="AX60" s="82"/>
      <c r="AY60" s="81">
        <v>639.5</v>
      </c>
      <c r="AZ60" s="81">
        <v>179.9</v>
      </c>
      <c r="BA60" s="81">
        <v>0</v>
      </c>
      <c r="BB60" s="81">
        <v>0</v>
      </c>
      <c r="BC60" s="81">
        <v>0</v>
      </c>
      <c r="BD60" s="81">
        <v>0</v>
      </c>
      <c r="BE60" s="81" t="s">
        <v>564</v>
      </c>
      <c r="BF60" s="82"/>
      <c r="BG60" s="81">
        <v>0</v>
      </c>
      <c r="BH60" s="81">
        <v>0</v>
      </c>
      <c r="BI60" s="81">
        <v>14.909000000000001</v>
      </c>
      <c r="BJ60" s="81">
        <v>0</v>
      </c>
      <c r="BK60" s="81">
        <v>0</v>
      </c>
      <c r="BL60" s="81">
        <v>0</v>
      </c>
      <c r="BM60" s="82"/>
      <c r="BN60" s="81">
        <v>0</v>
      </c>
      <c r="BO60" s="81">
        <v>0</v>
      </c>
      <c r="BP60" s="81">
        <v>3</v>
      </c>
      <c r="BQ60" s="81">
        <v>0</v>
      </c>
      <c r="BR60" s="81">
        <v>0</v>
      </c>
      <c r="BS60" s="81">
        <v>0</v>
      </c>
      <c r="BT60"/>
      <c r="BU60" s="80">
        <v>14.909000000000001</v>
      </c>
      <c r="BV60" s="80">
        <v>0</v>
      </c>
      <c r="BW60" s="80">
        <v>0</v>
      </c>
      <c r="BX60" s="80">
        <v>0</v>
      </c>
      <c r="BY60" s="80">
        <v>0</v>
      </c>
      <c r="BZ60" s="80">
        <v>0</v>
      </c>
      <c r="CA60" s="80">
        <v>0</v>
      </c>
      <c r="CB60" s="80">
        <v>0</v>
      </c>
      <c r="CC60" s="80">
        <v>0</v>
      </c>
    </row>
    <row r="61" spans="1:81">
      <c r="A61" s="80" t="s">
        <v>1777</v>
      </c>
      <c r="B61" s="80">
        <v>253</v>
      </c>
      <c r="C61" s="80">
        <v>15</v>
      </c>
      <c r="D61" s="80">
        <v>15</v>
      </c>
      <c r="E61" s="80">
        <v>2018</v>
      </c>
      <c r="F61" s="80" t="s">
        <v>93</v>
      </c>
      <c r="G61" s="80" t="s">
        <v>1762</v>
      </c>
      <c r="H61" s="80" t="s">
        <v>1763</v>
      </c>
      <c r="I61" s="177"/>
      <c r="J61" s="81">
        <v>81.889685320109479</v>
      </c>
      <c r="K61" s="81">
        <v>3.0298305401612793</v>
      </c>
      <c r="L61" s="81">
        <v>2.5534199169142777</v>
      </c>
      <c r="M61" s="81">
        <v>26.107060407139116</v>
      </c>
      <c r="N61" s="81">
        <v>42.885082060176508</v>
      </c>
      <c r="O61" s="81">
        <v>26.973505585925778</v>
      </c>
      <c r="P61" s="81">
        <v>17.178907295237799</v>
      </c>
      <c r="Q61" s="81">
        <v>1.7283607259394693</v>
      </c>
      <c r="R61" s="81">
        <v>0</v>
      </c>
      <c r="S61" s="81">
        <v>2.5557115578425025</v>
      </c>
      <c r="T61" s="82"/>
      <c r="U61" s="81">
        <v>6757730</v>
      </c>
      <c r="V61" s="81">
        <v>949</v>
      </c>
      <c r="W61" s="81">
        <v>71</v>
      </c>
      <c r="X61" s="81">
        <v>6307</v>
      </c>
      <c r="Y61" s="81">
        <v>10273</v>
      </c>
      <c r="Z61" s="81">
        <v>16436</v>
      </c>
      <c r="AA61" s="81">
        <v>3594</v>
      </c>
      <c r="AB61" s="81">
        <v>27270</v>
      </c>
      <c r="AC61" s="81">
        <v>0</v>
      </c>
      <c r="AD61" s="81">
        <v>2.555711557842502</v>
      </c>
      <c r="AE61" s="82"/>
      <c r="AF61" s="81">
        <v>73055683.09979637</v>
      </c>
      <c r="AG61" s="81">
        <v>2080841.47572078</v>
      </c>
      <c r="AH61" s="81">
        <v>548575.31241082237</v>
      </c>
      <c r="AI61" s="81">
        <v>37840144.358008698</v>
      </c>
      <c r="AJ61" s="81">
        <v>54743394.263517328</v>
      </c>
      <c r="AK61" s="81">
        <v>0</v>
      </c>
      <c r="AL61" s="81">
        <v>0</v>
      </c>
      <c r="AM61" s="81">
        <v>3753745.7891066638</v>
      </c>
      <c r="AN61" s="81">
        <v>0</v>
      </c>
      <c r="AO61" s="81">
        <v>0</v>
      </c>
      <c r="AP61" s="82"/>
      <c r="AQ61" s="81">
        <v>169</v>
      </c>
      <c r="AR61" s="81">
        <v>11</v>
      </c>
      <c r="AS61" s="81">
        <v>0</v>
      </c>
      <c r="AT61" s="81">
        <v>0</v>
      </c>
      <c r="AU61" s="81">
        <v>0</v>
      </c>
      <c r="AV61" s="81">
        <v>0</v>
      </c>
      <c r="AW61" s="81" t="s">
        <v>564</v>
      </c>
      <c r="AX61" s="82"/>
      <c r="AY61" s="81">
        <v>700.59999999999991</v>
      </c>
      <c r="AZ61" s="81">
        <v>190</v>
      </c>
      <c r="BA61" s="81">
        <v>0</v>
      </c>
      <c r="BB61" s="81">
        <v>0</v>
      </c>
      <c r="BC61" s="81">
        <v>0</v>
      </c>
      <c r="BD61" s="81">
        <v>0</v>
      </c>
      <c r="BE61" s="81" t="s">
        <v>564</v>
      </c>
      <c r="BF61" s="82"/>
      <c r="BG61" s="81">
        <v>0</v>
      </c>
      <c r="BH61" s="81">
        <v>0</v>
      </c>
      <c r="BI61" s="81">
        <v>14.065</v>
      </c>
      <c r="BJ61" s="81">
        <v>0</v>
      </c>
      <c r="BK61" s="81">
        <v>0</v>
      </c>
      <c r="BL61" s="81">
        <v>0</v>
      </c>
      <c r="BM61" s="82"/>
      <c r="BN61" s="81">
        <v>0</v>
      </c>
      <c r="BO61" s="81">
        <v>0</v>
      </c>
      <c r="BP61" s="81">
        <v>3</v>
      </c>
      <c r="BQ61" s="81">
        <v>0</v>
      </c>
      <c r="BR61" s="81">
        <v>0</v>
      </c>
      <c r="BS61" s="81">
        <v>0</v>
      </c>
      <c r="BT61"/>
      <c r="BU61" s="80">
        <v>14.065</v>
      </c>
      <c r="BV61" s="80">
        <v>0</v>
      </c>
      <c r="BW61" s="80">
        <v>0</v>
      </c>
      <c r="BX61" s="80">
        <v>0</v>
      </c>
      <c r="BY61" s="80">
        <v>0</v>
      </c>
      <c r="BZ61" s="80">
        <v>0</v>
      </c>
      <c r="CA61" s="80">
        <v>0</v>
      </c>
      <c r="CB61" s="80">
        <v>0</v>
      </c>
      <c r="CC61" s="80">
        <v>0</v>
      </c>
    </row>
    <row r="62" spans="1:81">
      <c r="A62" s="80" t="s">
        <v>1778</v>
      </c>
      <c r="B62" s="80">
        <v>254</v>
      </c>
      <c r="C62" s="80">
        <v>16</v>
      </c>
      <c r="D62" s="80">
        <v>15</v>
      </c>
      <c r="E62" s="80">
        <v>2019</v>
      </c>
      <c r="F62" s="80" t="s">
        <v>73</v>
      </c>
      <c r="G62" s="80" t="s">
        <v>1762</v>
      </c>
      <c r="H62" s="80" t="s">
        <v>1763</v>
      </c>
      <c r="I62" s="177"/>
      <c r="J62" s="81">
        <v>73.596013495821467</v>
      </c>
      <c r="K62" s="81">
        <v>3.4128190759010724</v>
      </c>
      <c r="L62" s="81">
        <v>2.577432914591288</v>
      </c>
      <c r="M62" s="81">
        <v>26.487056243975545</v>
      </c>
      <c r="N62" s="81">
        <v>41.140696022817103</v>
      </c>
      <c r="O62" s="81">
        <v>26.013127035108077</v>
      </c>
      <c r="P62" s="81">
        <v>16.518639028930096</v>
      </c>
      <c r="Q62" s="81">
        <v>1.6486737403137903</v>
      </c>
      <c r="R62" s="81">
        <v>0</v>
      </c>
      <c r="S62" s="81">
        <v>1.6347651069270228</v>
      </c>
      <c r="T62" s="82"/>
      <c r="U62" s="81">
        <v>6453929</v>
      </c>
      <c r="V62" s="81">
        <v>949</v>
      </c>
      <c r="W62" s="81">
        <v>71</v>
      </c>
      <c r="X62" s="81">
        <v>6307</v>
      </c>
      <c r="Y62" s="81">
        <v>10230</v>
      </c>
      <c r="Z62" s="81">
        <v>16286</v>
      </c>
      <c r="AA62" s="81">
        <v>3430</v>
      </c>
      <c r="AB62" s="81">
        <v>26717</v>
      </c>
      <c r="AC62" s="81">
        <v>0</v>
      </c>
      <c r="AD62" s="81">
        <v>1.634765106927023</v>
      </c>
      <c r="AE62" s="82"/>
      <c r="AF62" s="81">
        <v>64220668.210024029</v>
      </c>
      <c r="AG62" s="81">
        <v>2027675.1285809779</v>
      </c>
      <c r="AH62" s="81">
        <v>580183.66574900423</v>
      </c>
      <c r="AI62" s="81">
        <v>39078717.118963867</v>
      </c>
      <c r="AJ62" s="81">
        <v>50519488.787023403</v>
      </c>
      <c r="AK62" s="81">
        <v>0</v>
      </c>
      <c r="AL62" s="81">
        <v>0</v>
      </c>
      <c r="AM62" s="81">
        <v>3638654.274531682</v>
      </c>
      <c r="AN62" s="81">
        <v>0</v>
      </c>
      <c r="AO62" s="81">
        <v>0</v>
      </c>
      <c r="AP62" s="82"/>
      <c r="AQ62" s="81">
        <v>173</v>
      </c>
      <c r="AR62" s="81">
        <v>12</v>
      </c>
      <c r="AS62" s="81">
        <v>0</v>
      </c>
      <c r="AT62" s="81">
        <v>0</v>
      </c>
      <c r="AU62" s="81">
        <v>0</v>
      </c>
      <c r="AV62" s="81">
        <v>0</v>
      </c>
      <c r="AW62" s="81" t="s">
        <v>564</v>
      </c>
      <c r="AX62" s="82"/>
      <c r="AY62" s="81">
        <v>725.59999999999991</v>
      </c>
      <c r="AZ62" s="81">
        <v>200.4</v>
      </c>
      <c r="BA62" s="81">
        <v>0</v>
      </c>
      <c r="BB62" s="81">
        <v>0</v>
      </c>
      <c r="BC62" s="81">
        <v>0</v>
      </c>
      <c r="BD62" s="81">
        <v>0</v>
      </c>
      <c r="BE62" s="81" t="s">
        <v>564</v>
      </c>
      <c r="BF62" s="82"/>
      <c r="BG62" s="81">
        <v>0</v>
      </c>
      <c r="BH62" s="81">
        <v>0</v>
      </c>
      <c r="BI62" s="81">
        <v>17.064</v>
      </c>
      <c r="BJ62" s="81">
        <v>0</v>
      </c>
      <c r="BK62" s="81">
        <v>0</v>
      </c>
      <c r="BL62" s="81">
        <v>0</v>
      </c>
      <c r="BM62" s="82"/>
      <c r="BN62" s="81">
        <v>0</v>
      </c>
      <c r="BO62" s="81">
        <v>0</v>
      </c>
      <c r="BP62" s="81">
        <v>4</v>
      </c>
      <c r="BQ62" s="81">
        <v>0</v>
      </c>
      <c r="BR62" s="81">
        <v>0</v>
      </c>
      <c r="BS62" s="81">
        <v>0</v>
      </c>
      <c r="BT62"/>
      <c r="BU62" s="80">
        <v>17.064</v>
      </c>
      <c r="BV62" s="80">
        <v>0</v>
      </c>
      <c r="BW62" s="80">
        <v>0</v>
      </c>
      <c r="BX62" s="80">
        <v>0</v>
      </c>
      <c r="BY62" s="80">
        <v>0</v>
      </c>
      <c r="BZ62" s="80">
        <v>0</v>
      </c>
      <c r="CA62" s="80">
        <v>0</v>
      </c>
      <c r="CB62" s="80">
        <v>0</v>
      </c>
      <c r="CC62" s="80">
        <v>0</v>
      </c>
    </row>
    <row r="63" spans="1:81">
      <c r="A63" s="80" t="s">
        <v>1779</v>
      </c>
      <c r="B63" s="80">
        <v>255</v>
      </c>
      <c r="C63" s="80">
        <v>17</v>
      </c>
      <c r="D63" s="80">
        <v>15</v>
      </c>
      <c r="E63" s="80">
        <v>2020</v>
      </c>
      <c r="F63" s="80" t="s">
        <v>218</v>
      </c>
      <c r="G63" s="80" t="s">
        <v>1762</v>
      </c>
      <c r="H63" s="80" t="s">
        <v>1763</v>
      </c>
      <c r="I63" s="177"/>
      <c r="J63" s="81">
        <v>64.909623823314604</v>
      </c>
      <c r="K63" s="81">
        <v>2.8898648155121656</v>
      </c>
      <c r="L63" s="81">
        <v>3.7444533796916932</v>
      </c>
      <c r="M63" s="81">
        <v>21.284948119286621</v>
      </c>
      <c r="N63" s="81">
        <v>38.311595241247943</v>
      </c>
      <c r="O63" s="81">
        <v>22.635843018897745</v>
      </c>
      <c r="P63" s="81">
        <v>15.536214025537761</v>
      </c>
      <c r="Q63" s="81">
        <v>1.5411204017913003</v>
      </c>
      <c r="R63" s="81">
        <v>0</v>
      </c>
      <c r="S63" s="81">
        <v>1.610523962500696</v>
      </c>
      <c r="T63" s="82"/>
      <c r="U63" s="81">
        <v>6020515</v>
      </c>
      <c r="V63" s="81">
        <v>727</v>
      </c>
      <c r="W63" s="81">
        <v>109</v>
      </c>
      <c r="X63" s="81">
        <v>5733</v>
      </c>
      <c r="Y63" s="81">
        <v>10195</v>
      </c>
      <c r="Z63" s="81">
        <v>16175</v>
      </c>
      <c r="AA63" s="81">
        <v>3505</v>
      </c>
      <c r="AB63" s="81">
        <v>26137</v>
      </c>
      <c r="AC63" s="81">
        <v>0</v>
      </c>
      <c r="AD63" s="81">
        <v>1.610523962500696</v>
      </c>
      <c r="AE63" s="82"/>
      <c r="AF63" s="81">
        <v>58157342.433230869</v>
      </c>
      <c r="AG63" s="81">
        <v>1641080.04438966</v>
      </c>
      <c r="AH63" s="81">
        <v>865252.42689229164</v>
      </c>
      <c r="AI63" s="81">
        <v>33346489.182759151</v>
      </c>
      <c r="AJ63" s="81">
        <v>48280024.041597143</v>
      </c>
      <c r="AK63" s="81"/>
      <c r="AL63" s="81"/>
      <c r="AM63" s="81">
        <v>3411168.8881266383</v>
      </c>
      <c r="AN63" s="81"/>
      <c r="AO63" s="81"/>
      <c r="AP63" s="82"/>
      <c r="AQ63" s="81">
        <v>181</v>
      </c>
      <c r="AR63" s="81">
        <v>13</v>
      </c>
      <c r="AS63" s="81">
        <v>0</v>
      </c>
      <c r="AT63" s="81">
        <v>0</v>
      </c>
      <c r="AU63" s="81">
        <v>0</v>
      </c>
      <c r="AV63" s="81">
        <v>0</v>
      </c>
      <c r="AW63" s="81">
        <v>0</v>
      </c>
      <c r="AX63" s="82"/>
      <c r="AY63" s="81">
        <v>770.7</v>
      </c>
      <c r="AZ63" s="81">
        <v>227.9</v>
      </c>
      <c r="BA63" s="81">
        <v>0</v>
      </c>
      <c r="BB63" s="81">
        <v>0</v>
      </c>
      <c r="BC63" s="81">
        <v>0</v>
      </c>
      <c r="BD63" s="81">
        <v>0</v>
      </c>
      <c r="BE63" s="81">
        <v>0</v>
      </c>
      <c r="BF63" s="82"/>
      <c r="BG63" s="81">
        <v>0</v>
      </c>
      <c r="BH63" s="81">
        <v>0</v>
      </c>
      <c r="BI63" s="81">
        <v>16.582999999999998</v>
      </c>
      <c r="BJ63" s="81">
        <v>0</v>
      </c>
      <c r="BK63" s="81">
        <v>0</v>
      </c>
      <c r="BL63" s="81">
        <v>0</v>
      </c>
      <c r="BM63" s="82"/>
      <c r="BN63" s="81">
        <v>0</v>
      </c>
      <c r="BO63" s="81">
        <v>0</v>
      </c>
      <c r="BP63" s="81">
        <v>4</v>
      </c>
      <c r="BQ63" s="81">
        <v>0</v>
      </c>
      <c r="BR63" s="81">
        <v>0</v>
      </c>
      <c r="BS63" s="81">
        <v>0</v>
      </c>
      <c r="BT63"/>
      <c r="BU63" s="80">
        <v>16.582999999999998</v>
      </c>
      <c r="BV63" s="80">
        <v>0</v>
      </c>
      <c r="BW63" s="80">
        <v>0</v>
      </c>
      <c r="BX63" s="80">
        <v>0</v>
      </c>
      <c r="BY63" s="80">
        <v>0</v>
      </c>
      <c r="BZ63" s="80">
        <v>0</v>
      </c>
      <c r="CA63" s="80">
        <v>0</v>
      </c>
      <c r="CB63" s="80">
        <v>0</v>
      </c>
      <c r="CC63" s="80">
        <v>0</v>
      </c>
    </row>
    <row r="64" spans="1:81">
      <c r="A64" s="80" t="s">
        <v>1780</v>
      </c>
      <c r="B64" s="80">
        <v>255</v>
      </c>
      <c r="C64" s="80">
        <v>18</v>
      </c>
      <c r="D64" s="80">
        <v>15</v>
      </c>
      <c r="E64" s="80">
        <v>2021</v>
      </c>
      <c r="F64" s="80" t="s">
        <v>75</v>
      </c>
      <c r="G64" s="174" t="s">
        <v>1762</v>
      </c>
      <c r="H64" s="80" t="s">
        <v>1763</v>
      </c>
      <c r="I64" s="177"/>
      <c r="J64" s="81">
        <v>64.729866765933536</v>
      </c>
      <c r="K64" s="81">
        <v>2.3708512356609162</v>
      </c>
      <c r="L64" s="81">
        <v>2.7274322760930696</v>
      </c>
      <c r="M64" s="81">
        <v>23.652473061509419</v>
      </c>
      <c r="N64" s="81">
        <v>33.695132398107432</v>
      </c>
      <c r="O64" s="81">
        <v>21.824249914082625</v>
      </c>
      <c r="P64" s="81">
        <v>15.744891182408052</v>
      </c>
      <c r="Q64" s="81">
        <v>1.5290636585218376</v>
      </c>
      <c r="R64" s="81">
        <v>0</v>
      </c>
      <c r="S64" s="81">
        <v>2.2063442384793639</v>
      </c>
      <c r="T64" s="82"/>
      <c r="U64" s="81">
        <v>6237812</v>
      </c>
      <c r="V64" s="81">
        <v>727</v>
      </c>
      <c r="W64" s="81">
        <v>109</v>
      </c>
      <c r="X64" s="81">
        <v>5733</v>
      </c>
      <c r="Y64" s="81">
        <v>10159</v>
      </c>
      <c r="Z64" s="81">
        <v>16058</v>
      </c>
      <c r="AA64" s="81">
        <v>3464</v>
      </c>
      <c r="AB64" s="81">
        <v>25625</v>
      </c>
      <c r="AC64" s="81">
        <v>0</v>
      </c>
      <c r="AD64" s="81">
        <v>2.2063442384793639</v>
      </c>
      <c r="AE64" s="82"/>
      <c r="AF64" s="81">
        <v>56120963.4809599</v>
      </c>
      <c r="AG64" s="81">
        <v>1641733.2667743664</v>
      </c>
      <c r="AH64" s="81">
        <v>590093.39853135846</v>
      </c>
      <c r="AI64" s="81">
        <v>36546327.136616193</v>
      </c>
      <c r="AJ64" s="81">
        <v>39672427.120936692</v>
      </c>
      <c r="AK64" s="81">
        <v>0</v>
      </c>
      <c r="AL64" s="81">
        <v>0</v>
      </c>
      <c r="AM64" s="81">
        <v>3363637.1250749496</v>
      </c>
      <c r="AN64" s="81">
        <v>0</v>
      </c>
      <c r="AO64" s="81">
        <v>0</v>
      </c>
      <c r="AP64" s="82"/>
      <c r="AQ64" s="81">
        <v>192</v>
      </c>
      <c r="AR64" s="81">
        <v>13</v>
      </c>
      <c r="AS64" s="81">
        <v>0</v>
      </c>
      <c r="AT64" s="81">
        <v>0</v>
      </c>
      <c r="AU64" s="81">
        <v>0</v>
      </c>
      <c r="AV64" s="81">
        <v>0</v>
      </c>
      <c r="AW64" s="81"/>
      <c r="AX64" s="82"/>
      <c r="AY64" s="81">
        <v>839.49999999999989</v>
      </c>
      <c r="AZ64" s="81">
        <v>227.9</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1781</v>
      </c>
      <c r="B65" s="80">
        <v>255</v>
      </c>
      <c r="C65" s="80">
        <v>19</v>
      </c>
      <c r="D65" s="80">
        <v>15</v>
      </c>
      <c r="E65" s="80">
        <v>2022</v>
      </c>
      <c r="F65" s="80" t="s">
        <v>568</v>
      </c>
      <c r="G65" s="174" t="s">
        <v>1762</v>
      </c>
      <c r="H65" s="80" t="s">
        <v>1763</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200</v>
      </c>
      <c r="AR65" s="81">
        <v>18</v>
      </c>
      <c r="AS65" s="81">
        <v>0</v>
      </c>
      <c r="AT65" s="81">
        <v>0</v>
      </c>
      <c r="AU65" s="81">
        <v>0</v>
      </c>
      <c r="AV65" s="81">
        <v>0</v>
      </c>
      <c r="AW65" s="81"/>
      <c r="AX65" s="82"/>
      <c r="AY65" s="81">
        <v>879.69999999999982</v>
      </c>
      <c r="AZ65" s="81">
        <v>351.50000000000006</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1782</v>
      </c>
      <c r="B66" s="80">
        <v>222</v>
      </c>
      <c r="C66" s="80">
        <v>1</v>
      </c>
      <c r="D66" s="80">
        <v>14</v>
      </c>
      <c r="E66" s="80">
        <v>1990</v>
      </c>
      <c r="F66" s="80" t="s">
        <v>562</v>
      </c>
      <c r="G66" s="80" t="s">
        <v>1783</v>
      </c>
      <c r="H66" s="80" t="s">
        <v>1784</v>
      </c>
      <c r="I66" s="177"/>
      <c r="J66" s="81">
        <v>25.584671212471434</v>
      </c>
      <c r="K66" s="81">
        <v>5.7947546075053236</v>
      </c>
      <c r="L66" s="81">
        <v>56.208638392141395</v>
      </c>
      <c r="M66" s="81">
        <v>23.961715441148986</v>
      </c>
      <c r="N66" s="81">
        <v>32.108925299175908</v>
      </c>
      <c r="O66" s="81">
        <v>21.927409643886467</v>
      </c>
      <c r="P66" s="81">
        <v>27.992954952655793</v>
      </c>
      <c r="Q66" s="81">
        <v>2.3598531989501161</v>
      </c>
      <c r="R66" s="81">
        <v>41.525928161695127</v>
      </c>
      <c r="S66" s="81">
        <v>2.1827344294000084</v>
      </c>
      <c r="T66" s="82"/>
      <c r="U66" s="81">
        <v>2063302</v>
      </c>
      <c r="V66" s="81">
        <v>1704</v>
      </c>
      <c r="W66" s="81">
        <v>733</v>
      </c>
      <c r="X66" s="81">
        <v>9400</v>
      </c>
      <c r="Y66" s="81">
        <v>11601</v>
      </c>
      <c r="Z66" s="81">
        <v>9019</v>
      </c>
      <c r="AA66" s="81">
        <v>6797</v>
      </c>
      <c r="AB66" s="81">
        <v>38316</v>
      </c>
      <c r="AC66" s="81">
        <v>7192365.5</v>
      </c>
      <c r="AD66" s="81">
        <v>2.1827344294000084</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1785</v>
      </c>
      <c r="B67" s="80">
        <v>223</v>
      </c>
      <c r="C67" s="80">
        <v>2</v>
      </c>
      <c r="D67" s="80">
        <v>14</v>
      </c>
      <c r="E67" s="80">
        <v>2005</v>
      </c>
      <c r="F67" s="80" t="s">
        <v>565</v>
      </c>
      <c r="G67" s="80" t="s">
        <v>1783</v>
      </c>
      <c r="H67" s="80" t="s">
        <v>1784</v>
      </c>
      <c r="I67" s="177"/>
      <c r="J67" s="81">
        <v>13.548342100123074</v>
      </c>
      <c r="K67" s="81">
        <v>3.6611374724518897</v>
      </c>
      <c r="L67" s="81">
        <v>33.592998039217854</v>
      </c>
      <c r="M67" s="81">
        <v>35.0771595045358</v>
      </c>
      <c r="N67" s="81">
        <v>37.531013390081355</v>
      </c>
      <c r="O67" s="81">
        <v>32.195573305545523</v>
      </c>
      <c r="P67" s="81">
        <v>27.833652516969412</v>
      </c>
      <c r="Q67" s="81">
        <v>2.0462289340993163</v>
      </c>
      <c r="R67" s="81">
        <v>18.3967397273756</v>
      </c>
      <c r="S67" s="81">
        <v>2.9594624197420449</v>
      </c>
      <c r="T67" s="82"/>
      <c r="U67" s="81">
        <v>1248823</v>
      </c>
      <c r="V67" s="81">
        <v>1473</v>
      </c>
      <c r="W67" s="81">
        <v>443</v>
      </c>
      <c r="X67" s="81">
        <v>7772</v>
      </c>
      <c r="Y67" s="81">
        <v>12375</v>
      </c>
      <c r="Z67" s="81">
        <v>15324</v>
      </c>
      <c r="AA67" s="81">
        <v>5535</v>
      </c>
      <c r="AB67" s="81">
        <v>34732</v>
      </c>
      <c r="AC67" s="81">
        <v>3253082.5</v>
      </c>
      <c r="AD67" s="81">
        <v>2.9594624197420449</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1786</v>
      </c>
      <c r="B68" s="80">
        <v>224</v>
      </c>
      <c r="C68" s="80">
        <v>3</v>
      </c>
      <c r="D68" s="80">
        <v>14</v>
      </c>
      <c r="E68" s="80">
        <v>2006</v>
      </c>
      <c r="F68" s="80" t="s">
        <v>566</v>
      </c>
      <c r="G68" s="80" t="s">
        <v>1783</v>
      </c>
      <c r="H68" s="80" t="s">
        <v>1784</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1787</v>
      </c>
      <c r="B69" s="80">
        <v>225</v>
      </c>
      <c r="C69" s="80">
        <v>4</v>
      </c>
      <c r="D69" s="80">
        <v>14</v>
      </c>
      <c r="E69" s="80">
        <v>2007</v>
      </c>
      <c r="F69" s="80" t="s">
        <v>567</v>
      </c>
      <c r="G69" s="80" t="s">
        <v>1783</v>
      </c>
      <c r="H69" s="80" t="s">
        <v>1784</v>
      </c>
      <c r="I69" s="177"/>
      <c r="J69" s="81">
        <v>11.594122944120139</v>
      </c>
      <c r="K69" s="81">
        <v>3.2422755955320315</v>
      </c>
      <c r="L69" s="81">
        <v>27.787421956809055</v>
      </c>
      <c r="M69" s="81">
        <v>35.768975171723611</v>
      </c>
      <c r="N69" s="81">
        <v>37.314360329895933</v>
      </c>
      <c r="O69" s="81">
        <v>31.184866480192213</v>
      </c>
      <c r="P69" s="81">
        <v>27.335102049805812</v>
      </c>
      <c r="Q69" s="81">
        <v>2.0763864319175429</v>
      </c>
      <c r="R69" s="81">
        <v>10.995391522116879</v>
      </c>
      <c r="S69" s="81">
        <v>3.2465844673301398</v>
      </c>
      <c r="T69" s="82"/>
      <c r="U69" s="81">
        <v>1215727</v>
      </c>
      <c r="V69" s="81">
        <v>1330</v>
      </c>
      <c r="W69" s="81">
        <v>358</v>
      </c>
      <c r="X69" s="81">
        <v>9131</v>
      </c>
      <c r="Y69" s="81">
        <v>12252</v>
      </c>
      <c r="Z69" s="81">
        <v>15430</v>
      </c>
      <c r="AA69" s="81">
        <v>5353</v>
      </c>
      <c r="AB69" s="81">
        <v>33380</v>
      </c>
      <c r="AC69" s="81">
        <v>2000094.5</v>
      </c>
      <c r="AD69" s="81">
        <v>3.2465844673301398</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1788</v>
      </c>
      <c r="B70" s="80">
        <v>226</v>
      </c>
      <c r="C70" s="80">
        <v>5</v>
      </c>
      <c r="D70" s="80">
        <v>14</v>
      </c>
      <c r="E70" s="80">
        <v>2008</v>
      </c>
      <c r="F70" s="80" t="s">
        <v>84</v>
      </c>
      <c r="G70" s="80" t="s">
        <v>1783</v>
      </c>
      <c r="H70" s="80" t="s">
        <v>1784</v>
      </c>
      <c r="I70" s="177"/>
      <c r="J70" s="81">
        <v>11.385080075559461</v>
      </c>
      <c r="K70" s="81">
        <v>2.4013530447434217</v>
      </c>
      <c r="L70" s="81">
        <v>24.900815774479859</v>
      </c>
      <c r="M70" s="81">
        <v>37.256823205674138</v>
      </c>
      <c r="N70" s="81">
        <v>33.357578062979812</v>
      </c>
      <c r="O70" s="81">
        <v>30.193831743346518</v>
      </c>
      <c r="P70" s="81">
        <v>26.671465112128981</v>
      </c>
      <c r="Q70" s="81">
        <v>2.0062827722783974</v>
      </c>
      <c r="R70" s="81">
        <v>8.1356878739248177</v>
      </c>
      <c r="S70" s="81">
        <v>2.1569949728187754</v>
      </c>
      <c r="T70" s="82"/>
      <c r="U70" s="81">
        <v>1231052</v>
      </c>
      <c r="V70" s="81">
        <v>1330</v>
      </c>
      <c r="W70" s="81">
        <v>358</v>
      </c>
      <c r="X70" s="81">
        <v>9131</v>
      </c>
      <c r="Y70" s="81">
        <v>12286</v>
      </c>
      <c r="Z70" s="81">
        <v>15464</v>
      </c>
      <c r="AA70" s="81">
        <v>5229</v>
      </c>
      <c r="AB70" s="81">
        <v>32783</v>
      </c>
      <c r="AC70" s="81">
        <v>1536719.5</v>
      </c>
      <c r="AD70" s="81">
        <v>2.1569949728187754</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1789</v>
      </c>
      <c r="B71" s="80">
        <v>227</v>
      </c>
      <c r="C71" s="80">
        <v>6</v>
      </c>
      <c r="D71" s="80">
        <v>14</v>
      </c>
      <c r="E71" s="80">
        <v>2009</v>
      </c>
      <c r="F71" s="80" t="s">
        <v>85</v>
      </c>
      <c r="G71" s="80" t="s">
        <v>1783</v>
      </c>
      <c r="H71" s="80" t="s">
        <v>1784</v>
      </c>
      <c r="I71" s="177"/>
      <c r="J71" s="81">
        <v>8.4982440910407089</v>
      </c>
      <c r="K71" s="81">
        <v>2.2390982370109489</v>
      </c>
      <c r="L71" s="81">
        <v>18.477938693250753</v>
      </c>
      <c r="M71" s="81">
        <v>35.345052973511166</v>
      </c>
      <c r="N71" s="81">
        <v>32.05961637979869</v>
      </c>
      <c r="O71" s="81">
        <v>30.621665862988657</v>
      </c>
      <c r="P71" s="81">
        <v>25.38384619163817</v>
      </c>
      <c r="Q71" s="81">
        <v>1.8767945210557631</v>
      </c>
      <c r="R71" s="81">
        <v>8.6988717140634488</v>
      </c>
      <c r="S71" s="81">
        <v>2.2648511580246611</v>
      </c>
      <c r="T71" s="82"/>
      <c r="U71" s="81">
        <v>830445</v>
      </c>
      <c r="V71" s="81">
        <v>1182</v>
      </c>
      <c r="W71" s="81">
        <v>382</v>
      </c>
      <c r="X71" s="81">
        <v>9242</v>
      </c>
      <c r="Y71" s="81">
        <v>12265</v>
      </c>
      <c r="Z71" s="81">
        <v>15480</v>
      </c>
      <c r="AA71" s="81">
        <v>5109</v>
      </c>
      <c r="AB71" s="81">
        <v>32193</v>
      </c>
      <c r="AC71" s="81">
        <v>1602973</v>
      </c>
      <c r="AD71" s="81">
        <v>2.2648511580246611</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0</v>
      </c>
      <c r="BJ71" s="81">
        <v>0</v>
      </c>
      <c r="BK71" s="81">
        <v>0</v>
      </c>
      <c r="BL71" s="81">
        <v>0</v>
      </c>
      <c r="BM71" s="82"/>
      <c r="BN71" s="81">
        <v>0</v>
      </c>
      <c r="BO71" s="81">
        <v>0</v>
      </c>
      <c r="BP71" s="81">
        <v>0</v>
      </c>
      <c r="BQ71" s="81">
        <v>0</v>
      </c>
      <c r="BR71" s="81">
        <v>0</v>
      </c>
      <c r="BS71" s="81">
        <v>0</v>
      </c>
      <c r="BT71"/>
      <c r="BU71" s="80"/>
      <c r="BV71" s="80"/>
      <c r="BW71" s="80"/>
      <c r="BX71" s="80"/>
      <c r="BY71" s="80"/>
      <c r="BZ71" s="80"/>
      <c r="CA71" s="80"/>
      <c r="CB71" s="80"/>
      <c r="CC71" s="80"/>
    </row>
    <row r="72" spans="1:81">
      <c r="A72" s="80" t="s">
        <v>1790</v>
      </c>
      <c r="B72" s="80">
        <v>228</v>
      </c>
      <c r="C72" s="80">
        <v>7</v>
      </c>
      <c r="D72" s="80">
        <v>14</v>
      </c>
      <c r="E72" s="80">
        <v>2010</v>
      </c>
      <c r="F72" s="80" t="s">
        <v>86</v>
      </c>
      <c r="G72" s="80" t="s">
        <v>1783</v>
      </c>
      <c r="H72" s="80" t="s">
        <v>1784</v>
      </c>
      <c r="I72" s="177"/>
      <c r="J72" s="81">
        <v>8.1008768551081385</v>
      </c>
      <c r="K72" s="81">
        <v>2.4124128122680868</v>
      </c>
      <c r="L72" s="81">
        <v>17.793633177019402</v>
      </c>
      <c r="M72" s="81">
        <v>37.336120366774693</v>
      </c>
      <c r="N72" s="81">
        <v>38.735556042840692</v>
      </c>
      <c r="O72" s="81">
        <v>30.53319411316318</v>
      </c>
      <c r="P72" s="81">
        <v>25.351185607911233</v>
      </c>
      <c r="Q72" s="81">
        <v>1.9245311658984701</v>
      </c>
      <c r="R72" s="81">
        <v>9.2049000791270377</v>
      </c>
      <c r="S72" s="81">
        <v>2.1386330375359428</v>
      </c>
      <c r="T72" s="82"/>
      <c r="U72" s="81">
        <v>786387</v>
      </c>
      <c r="V72" s="81">
        <v>1182</v>
      </c>
      <c r="W72" s="81">
        <v>382</v>
      </c>
      <c r="X72" s="81">
        <v>9242</v>
      </c>
      <c r="Y72" s="81">
        <v>12240</v>
      </c>
      <c r="Z72" s="81">
        <v>15507</v>
      </c>
      <c r="AA72" s="81">
        <v>4975</v>
      </c>
      <c r="AB72" s="81">
        <v>31632</v>
      </c>
      <c r="AC72" s="81">
        <v>1607438.5</v>
      </c>
      <c r="AD72" s="81">
        <v>2.1386330375359428</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0</v>
      </c>
      <c r="BJ72" s="81">
        <v>0</v>
      </c>
      <c r="BK72" s="81">
        <v>0</v>
      </c>
      <c r="BL72" s="81">
        <v>0</v>
      </c>
      <c r="BM72" s="82"/>
      <c r="BN72" s="81">
        <v>0</v>
      </c>
      <c r="BO72" s="81">
        <v>0</v>
      </c>
      <c r="BP72" s="81">
        <v>0</v>
      </c>
      <c r="BQ72" s="81">
        <v>0</v>
      </c>
      <c r="BR72" s="81">
        <v>0</v>
      </c>
      <c r="BS72" s="81">
        <v>0</v>
      </c>
      <c r="BT72"/>
      <c r="BU72" s="80">
        <v>0</v>
      </c>
      <c r="BV72" s="80">
        <v>0</v>
      </c>
      <c r="BW72" s="80">
        <v>0</v>
      </c>
      <c r="BX72" s="80">
        <v>0</v>
      </c>
      <c r="BY72" s="80">
        <v>0</v>
      </c>
      <c r="BZ72" s="80">
        <v>0</v>
      </c>
      <c r="CA72" s="80">
        <v>0</v>
      </c>
      <c r="CB72" s="80">
        <v>0</v>
      </c>
      <c r="CC72" s="80">
        <v>0</v>
      </c>
    </row>
    <row r="73" spans="1:81">
      <c r="A73" s="80" t="s">
        <v>1791</v>
      </c>
      <c r="B73" s="80">
        <v>229</v>
      </c>
      <c r="C73" s="80">
        <v>8</v>
      </c>
      <c r="D73" s="80">
        <v>14</v>
      </c>
      <c r="E73" s="80">
        <v>2011</v>
      </c>
      <c r="F73" s="80" t="s">
        <v>87</v>
      </c>
      <c r="G73" s="80" t="s">
        <v>1783</v>
      </c>
      <c r="H73" s="80" t="s">
        <v>1784</v>
      </c>
      <c r="I73" s="177"/>
      <c r="J73" s="81">
        <v>10.100795627217899</v>
      </c>
      <c r="K73" s="81">
        <v>3.1872794899820667</v>
      </c>
      <c r="L73" s="81">
        <v>15.758824017507724</v>
      </c>
      <c r="M73" s="81">
        <v>42.876708240408789</v>
      </c>
      <c r="N73" s="81">
        <v>47.56162409003916</v>
      </c>
      <c r="O73" s="81">
        <v>30.032353672745728</v>
      </c>
      <c r="P73" s="81">
        <v>24.287029328904971</v>
      </c>
      <c r="Q73" s="81">
        <v>2.1817034806917395</v>
      </c>
      <c r="R73" s="81">
        <v>8.2959565099716119</v>
      </c>
      <c r="S73" s="81">
        <v>2.0173060592536429</v>
      </c>
      <c r="T73" s="82"/>
      <c r="U73" s="81">
        <v>845808</v>
      </c>
      <c r="V73" s="81">
        <v>1182</v>
      </c>
      <c r="W73" s="81">
        <v>382</v>
      </c>
      <c r="X73" s="81">
        <v>9242</v>
      </c>
      <c r="Y73" s="81">
        <v>12228</v>
      </c>
      <c r="Z73" s="81">
        <v>15584</v>
      </c>
      <c r="AA73" s="81">
        <v>4908</v>
      </c>
      <c r="AB73" s="81">
        <v>31088</v>
      </c>
      <c r="AC73" s="81">
        <v>1446315</v>
      </c>
      <c r="AD73" s="81">
        <v>2.0173060592536429</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0</v>
      </c>
      <c r="BJ73" s="81">
        <v>0</v>
      </c>
      <c r="BK73" s="81">
        <v>0</v>
      </c>
      <c r="BL73" s="81">
        <v>0</v>
      </c>
      <c r="BM73" s="82"/>
      <c r="BN73" s="81">
        <v>0</v>
      </c>
      <c r="BO73" s="81">
        <v>0</v>
      </c>
      <c r="BP73" s="81">
        <v>0</v>
      </c>
      <c r="BQ73" s="81">
        <v>0</v>
      </c>
      <c r="BR73" s="81">
        <v>0</v>
      </c>
      <c r="BS73" s="81">
        <v>0</v>
      </c>
      <c r="BT73"/>
      <c r="BU73" s="80">
        <v>0</v>
      </c>
      <c r="BV73" s="80">
        <v>0</v>
      </c>
      <c r="BW73" s="80">
        <v>0</v>
      </c>
      <c r="BX73" s="80">
        <v>0</v>
      </c>
      <c r="BY73" s="80">
        <v>0</v>
      </c>
      <c r="BZ73" s="80">
        <v>0</v>
      </c>
      <c r="CA73" s="80">
        <v>0</v>
      </c>
      <c r="CB73" s="80">
        <v>0</v>
      </c>
      <c r="CC73" s="80">
        <v>0</v>
      </c>
    </row>
    <row r="74" spans="1:81">
      <c r="A74" s="80" t="s">
        <v>1792</v>
      </c>
      <c r="B74" s="80">
        <v>230</v>
      </c>
      <c r="C74" s="80">
        <v>9</v>
      </c>
      <c r="D74" s="80">
        <v>14</v>
      </c>
      <c r="E74" s="80">
        <v>2012</v>
      </c>
      <c r="F74" s="80" t="s">
        <v>88</v>
      </c>
      <c r="G74" s="80" t="s">
        <v>1783</v>
      </c>
      <c r="H74" s="80" t="s">
        <v>1784</v>
      </c>
      <c r="I74" s="177"/>
      <c r="J74" s="81">
        <v>12.981605984387867</v>
      </c>
      <c r="K74" s="81">
        <v>3.0814814797614343</v>
      </c>
      <c r="L74" s="81">
        <v>15.604856712854827</v>
      </c>
      <c r="M74" s="81">
        <v>48.338002414495911</v>
      </c>
      <c r="N74" s="81">
        <v>50.880997701544231</v>
      </c>
      <c r="O74" s="81">
        <v>30.048402359440562</v>
      </c>
      <c r="P74" s="81">
        <v>23.783230421075189</v>
      </c>
      <c r="Q74" s="81">
        <v>2.3367437302609626</v>
      </c>
      <c r="R74" s="81">
        <v>6.4292305052553322</v>
      </c>
      <c r="S74" s="81">
        <v>2.2878812826540056</v>
      </c>
      <c r="T74" s="82"/>
      <c r="U74" s="81">
        <v>973260</v>
      </c>
      <c r="V74" s="81">
        <v>1182</v>
      </c>
      <c r="W74" s="81">
        <v>382</v>
      </c>
      <c r="X74" s="81">
        <v>9242</v>
      </c>
      <c r="Y74" s="81">
        <v>12221</v>
      </c>
      <c r="Z74" s="81">
        <v>15716</v>
      </c>
      <c r="AA74" s="81">
        <v>4779</v>
      </c>
      <c r="AB74" s="81">
        <v>30647</v>
      </c>
      <c r="AC74" s="81">
        <v>1091839</v>
      </c>
      <c r="AD74" s="81">
        <v>2.2878812826540056</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0</v>
      </c>
      <c r="BJ74" s="81">
        <v>0</v>
      </c>
      <c r="BK74" s="81">
        <v>0</v>
      </c>
      <c r="BL74" s="81">
        <v>0</v>
      </c>
      <c r="BM74" s="82"/>
      <c r="BN74" s="81">
        <v>0</v>
      </c>
      <c r="BO74" s="81">
        <v>0</v>
      </c>
      <c r="BP74" s="81">
        <v>0</v>
      </c>
      <c r="BQ74" s="81">
        <v>0</v>
      </c>
      <c r="BR74" s="81">
        <v>0</v>
      </c>
      <c r="BS74" s="81">
        <v>0</v>
      </c>
      <c r="BT74"/>
      <c r="BU74" s="80">
        <v>0</v>
      </c>
      <c r="BV74" s="80">
        <v>0</v>
      </c>
      <c r="BW74" s="80">
        <v>0</v>
      </c>
      <c r="BX74" s="80">
        <v>0</v>
      </c>
      <c r="BY74" s="80">
        <v>0</v>
      </c>
      <c r="BZ74" s="80">
        <v>0</v>
      </c>
      <c r="CA74" s="80">
        <v>0</v>
      </c>
      <c r="CB74" s="80">
        <v>0</v>
      </c>
      <c r="CC74" s="80">
        <v>0</v>
      </c>
    </row>
    <row r="75" spans="1:81">
      <c r="A75" s="80" t="s">
        <v>1793</v>
      </c>
      <c r="B75" s="80">
        <v>231</v>
      </c>
      <c r="C75" s="80">
        <v>10</v>
      </c>
      <c r="D75" s="80">
        <v>14</v>
      </c>
      <c r="E75" s="80">
        <v>2013</v>
      </c>
      <c r="F75" s="80" t="s">
        <v>89</v>
      </c>
      <c r="G75" s="80" t="s">
        <v>1783</v>
      </c>
      <c r="H75" s="80" t="s">
        <v>1784</v>
      </c>
      <c r="I75" s="177"/>
      <c r="J75" s="81">
        <v>14.415915828193135</v>
      </c>
      <c r="K75" s="81">
        <v>2.6575522610398989</v>
      </c>
      <c r="L75" s="81">
        <v>14.692502334773545</v>
      </c>
      <c r="M75" s="81">
        <v>47.413948159587846</v>
      </c>
      <c r="N75" s="81">
        <v>55.756950326211815</v>
      </c>
      <c r="O75" s="81">
        <v>28.963633308958869</v>
      </c>
      <c r="P75" s="81">
        <v>23.343334524083076</v>
      </c>
      <c r="Q75" s="81">
        <v>2.3455951703580924</v>
      </c>
      <c r="R75" s="81">
        <v>5.8410383622604902</v>
      </c>
      <c r="S75" s="81">
        <v>1.7688231950281339</v>
      </c>
      <c r="T75" s="82"/>
      <c r="U75" s="81">
        <v>1016697</v>
      </c>
      <c r="V75" s="81">
        <v>1182</v>
      </c>
      <c r="W75" s="81">
        <v>382</v>
      </c>
      <c r="X75" s="81">
        <v>9242</v>
      </c>
      <c r="Y75" s="81">
        <v>12224</v>
      </c>
      <c r="Z75" s="81">
        <v>15825</v>
      </c>
      <c r="AA75" s="81">
        <v>4673</v>
      </c>
      <c r="AB75" s="81">
        <v>30322</v>
      </c>
      <c r="AC75" s="81">
        <v>968279.5</v>
      </c>
      <c r="AD75" s="81">
        <v>1.7688231950281339</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0</v>
      </c>
      <c r="BJ75" s="81">
        <v>0</v>
      </c>
      <c r="BK75" s="81">
        <v>0</v>
      </c>
      <c r="BL75" s="81">
        <v>0</v>
      </c>
      <c r="BM75" s="82"/>
      <c r="BN75" s="81">
        <v>0</v>
      </c>
      <c r="BO75" s="81">
        <v>0</v>
      </c>
      <c r="BP75" s="81">
        <v>0</v>
      </c>
      <c r="BQ75" s="81">
        <v>0</v>
      </c>
      <c r="BR75" s="81">
        <v>0</v>
      </c>
      <c r="BS75" s="81">
        <v>0</v>
      </c>
      <c r="BT75"/>
      <c r="BU75" s="80">
        <v>0</v>
      </c>
      <c r="BV75" s="80">
        <v>0</v>
      </c>
      <c r="BW75" s="80">
        <v>0</v>
      </c>
      <c r="BX75" s="80">
        <v>0</v>
      </c>
      <c r="BY75" s="80">
        <v>0</v>
      </c>
      <c r="BZ75" s="80">
        <v>0</v>
      </c>
      <c r="CA75" s="80">
        <v>0</v>
      </c>
      <c r="CB75" s="80">
        <v>0</v>
      </c>
      <c r="CC75" s="80">
        <v>0</v>
      </c>
    </row>
    <row r="76" spans="1:81">
      <c r="A76" s="80" t="s">
        <v>1794</v>
      </c>
      <c r="B76" s="80">
        <v>232</v>
      </c>
      <c r="C76" s="80">
        <v>11</v>
      </c>
      <c r="D76" s="80">
        <v>14</v>
      </c>
      <c r="E76" s="80">
        <v>2014</v>
      </c>
      <c r="F76" s="80" t="s">
        <v>90</v>
      </c>
      <c r="G76" s="80" t="s">
        <v>1783</v>
      </c>
      <c r="H76" s="80" t="s">
        <v>1784</v>
      </c>
      <c r="I76" s="177"/>
      <c r="J76" s="81">
        <v>13.655279327637496</v>
      </c>
      <c r="K76" s="81">
        <v>2.4520797451281715</v>
      </c>
      <c r="L76" s="81">
        <v>13.283897544408545</v>
      </c>
      <c r="M76" s="81">
        <v>45.423384437535731</v>
      </c>
      <c r="N76" s="81">
        <v>43.583400189900637</v>
      </c>
      <c r="O76" s="81">
        <v>27.635854870292896</v>
      </c>
      <c r="P76" s="81">
        <v>23.103208348018381</v>
      </c>
      <c r="Q76" s="81">
        <v>2.2077420464175592</v>
      </c>
      <c r="R76" s="81">
        <v>7.0555741231978031</v>
      </c>
      <c r="S76" s="81">
        <v>2.4399403504942758</v>
      </c>
      <c r="T76" s="82"/>
      <c r="U76" s="81">
        <v>1051884</v>
      </c>
      <c r="V76" s="81">
        <v>984</v>
      </c>
      <c r="W76" s="81">
        <v>303</v>
      </c>
      <c r="X76" s="81">
        <v>8798</v>
      </c>
      <c r="Y76" s="81">
        <v>12140</v>
      </c>
      <c r="Z76" s="81">
        <v>15903</v>
      </c>
      <c r="AA76" s="81">
        <v>4601</v>
      </c>
      <c r="AB76" s="81">
        <v>29746</v>
      </c>
      <c r="AC76" s="81">
        <v>1173293</v>
      </c>
      <c r="AD76" s="81">
        <v>2.4399403504942758</v>
      </c>
      <c r="AE76" s="82"/>
      <c r="AF76" s="81">
        <v>13087989.725162238</v>
      </c>
      <c r="AG76" s="81">
        <v>1898802.7808132237</v>
      </c>
      <c r="AH76" s="81">
        <v>3370779.8540466027</v>
      </c>
      <c r="AI76" s="81">
        <v>56236637.993169442</v>
      </c>
      <c r="AJ76" s="81">
        <v>60718837.252997525</v>
      </c>
      <c r="AK76" s="81">
        <v>0</v>
      </c>
      <c r="AL76" s="81">
        <v>0</v>
      </c>
      <c r="AM76" s="81">
        <v>4083681.299127575</v>
      </c>
      <c r="AN76" s="81">
        <v>0</v>
      </c>
      <c r="AO76" s="81">
        <v>0</v>
      </c>
      <c r="AP76" s="82"/>
      <c r="AQ76" s="81">
        <v>707</v>
      </c>
      <c r="AR76" s="81">
        <v>177</v>
      </c>
      <c r="AS76" s="81">
        <v>1</v>
      </c>
      <c r="AT76" s="81">
        <v>0</v>
      </c>
      <c r="AU76" s="81">
        <v>0</v>
      </c>
      <c r="AV76" s="81">
        <v>0</v>
      </c>
      <c r="AW76" s="81" t="s">
        <v>564</v>
      </c>
      <c r="AX76" s="82"/>
      <c r="AY76" s="81">
        <v>3448.9459999999999</v>
      </c>
      <c r="AZ76" s="81">
        <v>11878.68</v>
      </c>
      <c r="BA76" s="81">
        <v>10.4</v>
      </c>
      <c r="BB76" s="81">
        <v>0</v>
      </c>
      <c r="BC76" s="81">
        <v>0</v>
      </c>
      <c r="BD76" s="81">
        <v>0</v>
      </c>
      <c r="BE76" s="81" t="s">
        <v>564</v>
      </c>
      <c r="BF76" s="82"/>
      <c r="BG76" s="81">
        <v>0</v>
      </c>
      <c r="BH76" s="81">
        <v>0</v>
      </c>
      <c r="BI76" s="81">
        <v>0</v>
      </c>
      <c r="BJ76" s="81">
        <v>0</v>
      </c>
      <c r="BK76" s="81">
        <v>0</v>
      </c>
      <c r="BL76" s="81">
        <v>0</v>
      </c>
      <c r="BM76" s="82"/>
      <c r="BN76" s="81">
        <v>0</v>
      </c>
      <c r="BO76" s="81">
        <v>0</v>
      </c>
      <c r="BP76" s="81">
        <v>0</v>
      </c>
      <c r="BQ76" s="81">
        <v>0</v>
      </c>
      <c r="BR76" s="81">
        <v>0</v>
      </c>
      <c r="BS76" s="81">
        <v>0</v>
      </c>
      <c r="BT76"/>
      <c r="BU76" s="80">
        <v>0</v>
      </c>
      <c r="BV76" s="80">
        <v>0</v>
      </c>
      <c r="BW76" s="80">
        <v>0</v>
      </c>
      <c r="BX76" s="80">
        <v>0</v>
      </c>
      <c r="BY76" s="80">
        <v>0</v>
      </c>
      <c r="BZ76" s="80">
        <v>0</v>
      </c>
      <c r="CA76" s="80">
        <v>0</v>
      </c>
      <c r="CB76" s="80">
        <v>0</v>
      </c>
      <c r="CC76" s="80">
        <v>0</v>
      </c>
    </row>
    <row r="77" spans="1:81">
      <c r="A77" s="80" t="s">
        <v>1795</v>
      </c>
      <c r="B77" s="80">
        <v>233</v>
      </c>
      <c r="C77" s="80">
        <v>12</v>
      </c>
      <c r="D77" s="80">
        <v>14</v>
      </c>
      <c r="E77" s="80">
        <v>2015</v>
      </c>
      <c r="F77" s="80" t="s">
        <v>91</v>
      </c>
      <c r="G77" s="80" t="s">
        <v>1783</v>
      </c>
      <c r="H77" s="80" t="s">
        <v>1784</v>
      </c>
      <c r="I77" s="177"/>
      <c r="J77" s="81">
        <v>11.584729973969596</v>
      </c>
      <c r="K77" s="81">
        <v>2.3112460846903891</v>
      </c>
      <c r="L77" s="81">
        <v>13.109672608131765</v>
      </c>
      <c r="M77" s="81">
        <v>40.596292887997237</v>
      </c>
      <c r="N77" s="81">
        <v>38.989259961700384</v>
      </c>
      <c r="O77" s="81">
        <v>27.306725607450062</v>
      </c>
      <c r="P77" s="81">
        <v>22.839969770829306</v>
      </c>
      <c r="Q77" s="81">
        <v>2.1149143813195015</v>
      </c>
      <c r="R77" s="81">
        <v>7.6567402312325221</v>
      </c>
      <c r="S77" s="81">
        <v>2.6333665199652256</v>
      </c>
      <c r="T77" s="82"/>
      <c r="U77" s="81">
        <v>1116043</v>
      </c>
      <c r="V77" s="81">
        <v>984</v>
      </c>
      <c r="W77" s="81">
        <v>303</v>
      </c>
      <c r="X77" s="81">
        <v>8798</v>
      </c>
      <c r="Y77" s="81">
        <v>12064</v>
      </c>
      <c r="Z77" s="81">
        <v>15865</v>
      </c>
      <c r="AA77" s="81">
        <v>4545</v>
      </c>
      <c r="AB77" s="81">
        <v>29108</v>
      </c>
      <c r="AC77" s="81">
        <v>1311621</v>
      </c>
      <c r="AD77" s="81">
        <v>2.6333665199652256</v>
      </c>
      <c r="AE77" s="82"/>
      <c r="AF77" s="81">
        <v>11656858.055744067</v>
      </c>
      <c r="AG77" s="81">
        <v>1746933.9098272687</v>
      </c>
      <c r="AH77" s="81">
        <v>2730250.8175458307</v>
      </c>
      <c r="AI77" s="81">
        <v>53904154.626458526</v>
      </c>
      <c r="AJ77" s="81">
        <v>59564988.833265506</v>
      </c>
      <c r="AK77" s="81">
        <v>0</v>
      </c>
      <c r="AL77" s="81">
        <v>0</v>
      </c>
      <c r="AM77" s="81">
        <v>3989129.296532399</v>
      </c>
      <c r="AN77" s="81">
        <v>0</v>
      </c>
      <c r="AO77" s="81">
        <v>0</v>
      </c>
      <c r="AP77" s="82"/>
      <c r="AQ77" s="81">
        <v>755</v>
      </c>
      <c r="AR77" s="81">
        <v>222</v>
      </c>
      <c r="AS77" s="81">
        <v>1</v>
      </c>
      <c r="AT77" s="81">
        <v>0</v>
      </c>
      <c r="AU77" s="81">
        <v>0</v>
      </c>
      <c r="AV77" s="81">
        <v>0</v>
      </c>
      <c r="AW77" s="81" t="s">
        <v>564</v>
      </c>
      <c r="AX77" s="82"/>
      <c r="AY77" s="81">
        <v>3737.2860000000001</v>
      </c>
      <c r="AZ77" s="81">
        <v>17018.079999999998</v>
      </c>
      <c r="BA77" s="81">
        <v>10.4</v>
      </c>
      <c r="BB77" s="81">
        <v>0</v>
      </c>
      <c r="BC77" s="81">
        <v>0</v>
      </c>
      <c r="BD77" s="81">
        <v>0</v>
      </c>
      <c r="BE77" s="81" t="s">
        <v>564</v>
      </c>
      <c r="BF77" s="82"/>
      <c r="BG77" s="81">
        <v>0</v>
      </c>
      <c r="BH77" s="81">
        <v>0</v>
      </c>
      <c r="BI77" s="81">
        <v>0</v>
      </c>
      <c r="BJ77" s="81">
        <v>0</v>
      </c>
      <c r="BK77" s="81">
        <v>0</v>
      </c>
      <c r="BL77" s="81">
        <v>0</v>
      </c>
      <c r="BM77" s="82"/>
      <c r="BN77" s="81">
        <v>0</v>
      </c>
      <c r="BO77" s="81">
        <v>0</v>
      </c>
      <c r="BP77" s="81">
        <v>0</v>
      </c>
      <c r="BQ77" s="81">
        <v>0</v>
      </c>
      <c r="BR77" s="81">
        <v>0</v>
      </c>
      <c r="BS77" s="81">
        <v>0</v>
      </c>
      <c r="BT77"/>
      <c r="BU77" s="80">
        <v>0</v>
      </c>
      <c r="BV77" s="80">
        <v>0</v>
      </c>
      <c r="BW77" s="80">
        <v>0</v>
      </c>
      <c r="BX77" s="80">
        <v>0</v>
      </c>
      <c r="BY77" s="80">
        <v>0</v>
      </c>
      <c r="BZ77" s="80">
        <v>0</v>
      </c>
      <c r="CA77" s="80">
        <v>0</v>
      </c>
      <c r="CB77" s="80">
        <v>0</v>
      </c>
      <c r="CC77" s="80">
        <v>0</v>
      </c>
    </row>
    <row r="78" spans="1:81">
      <c r="A78" s="80" t="s">
        <v>1796</v>
      </c>
      <c r="B78" s="80">
        <v>234</v>
      </c>
      <c r="C78" s="80">
        <v>13</v>
      </c>
      <c r="D78" s="80">
        <v>14</v>
      </c>
      <c r="E78" s="80">
        <v>2016</v>
      </c>
      <c r="F78" s="80" t="s">
        <v>92</v>
      </c>
      <c r="G78" s="80" t="s">
        <v>1783</v>
      </c>
      <c r="H78" s="80" t="s">
        <v>1784</v>
      </c>
      <c r="I78" s="177"/>
      <c r="J78" s="81">
        <v>11.547382613857716</v>
      </c>
      <c r="K78" s="81">
        <v>2.2207878023670387</v>
      </c>
      <c r="L78" s="81">
        <v>12.807763172144211</v>
      </c>
      <c r="M78" s="81">
        <v>32.554399451717309</v>
      </c>
      <c r="N78" s="81">
        <v>38.050503637550364</v>
      </c>
      <c r="O78" s="81">
        <v>27.107750590925658</v>
      </c>
      <c r="P78" s="81">
        <v>22.442436613426459</v>
      </c>
      <c r="Q78" s="81">
        <v>2.0144254343192496</v>
      </c>
      <c r="R78" s="81">
        <v>7.523190948983137</v>
      </c>
      <c r="S78" s="81">
        <v>2.5053410161856799</v>
      </c>
      <c r="T78" s="82"/>
      <c r="U78" s="81">
        <v>1182838</v>
      </c>
      <c r="V78" s="81">
        <v>984</v>
      </c>
      <c r="W78" s="81">
        <v>303</v>
      </c>
      <c r="X78" s="81">
        <v>8798</v>
      </c>
      <c r="Y78" s="81">
        <v>11933</v>
      </c>
      <c r="Z78" s="81">
        <v>15943</v>
      </c>
      <c r="AA78" s="81">
        <v>4619</v>
      </c>
      <c r="AB78" s="81">
        <v>28520</v>
      </c>
      <c r="AC78" s="81">
        <v>1284886.9597063209</v>
      </c>
      <c r="AD78" s="81">
        <v>2.5053410161856799</v>
      </c>
      <c r="AE78" s="82"/>
      <c r="AF78" s="81">
        <v>12551494.015820511</v>
      </c>
      <c r="AG78" s="81">
        <v>1659515.749341886</v>
      </c>
      <c r="AH78" s="81">
        <v>2279728.855017249</v>
      </c>
      <c r="AI78" s="81">
        <v>51326031.161045231</v>
      </c>
      <c r="AJ78" s="81">
        <v>63974419.767439678</v>
      </c>
      <c r="AK78" s="81">
        <v>0</v>
      </c>
      <c r="AL78" s="81">
        <v>0</v>
      </c>
      <c r="AM78" s="81">
        <v>3911582.9201206281</v>
      </c>
      <c r="AN78" s="81">
        <v>0</v>
      </c>
      <c r="AO78" s="81">
        <v>0</v>
      </c>
      <c r="AP78" s="82"/>
      <c r="AQ78" s="81">
        <v>793</v>
      </c>
      <c r="AR78" s="81">
        <v>241</v>
      </c>
      <c r="AS78" s="81">
        <v>1</v>
      </c>
      <c r="AT78" s="81">
        <v>0</v>
      </c>
      <c r="AU78" s="81">
        <v>0</v>
      </c>
      <c r="AV78" s="81">
        <v>0</v>
      </c>
      <c r="AW78" s="81" t="s">
        <v>564</v>
      </c>
      <c r="AX78" s="82"/>
      <c r="AY78" s="81">
        <v>3981.886</v>
      </c>
      <c r="AZ78" s="81">
        <v>20150.78</v>
      </c>
      <c r="BA78" s="81">
        <v>10.4</v>
      </c>
      <c r="BB78" s="81">
        <v>0</v>
      </c>
      <c r="BC78" s="81">
        <v>0</v>
      </c>
      <c r="BD78" s="81">
        <v>0</v>
      </c>
      <c r="BE78" s="81" t="s">
        <v>564</v>
      </c>
      <c r="BF78" s="82"/>
      <c r="BG78" s="81">
        <v>0</v>
      </c>
      <c r="BH78" s="81">
        <v>0</v>
      </c>
      <c r="BI78" s="81">
        <v>0</v>
      </c>
      <c r="BJ78" s="81">
        <v>0</v>
      </c>
      <c r="BK78" s="81">
        <v>0</v>
      </c>
      <c r="BL78" s="81">
        <v>0</v>
      </c>
      <c r="BM78" s="82"/>
      <c r="BN78" s="81">
        <v>0</v>
      </c>
      <c r="BO78" s="81">
        <v>0</v>
      </c>
      <c r="BP78" s="81">
        <v>0</v>
      </c>
      <c r="BQ78" s="81">
        <v>0</v>
      </c>
      <c r="BR78" s="81">
        <v>0</v>
      </c>
      <c r="BS78" s="81">
        <v>0</v>
      </c>
      <c r="BT78"/>
      <c r="BU78" s="80">
        <v>0</v>
      </c>
      <c r="BV78" s="80">
        <v>0</v>
      </c>
      <c r="BW78" s="80">
        <v>0</v>
      </c>
      <c r="BX78" s="80">
        <v>0</v>
      </c>
      <c r="BY78" s="80">
        <v>0</v>
      </c>
      <c r="BZ78" s="80">
        <v>0</v>
      </c>
      <c r="CA78" s="80">
        <v>0</v>
      </c>
      <c r="CB78" s="80">
        <v>0</v>
      </c>
      <c r="CC78" s="80">
        <v>0</v>
      </c>
    </row>
    <row r="79" spans="1:81">
      <c r="A79" s="80" t="s">
        <v>1797</v>
      </c>
      <c r="B79" s="80">
        <v>235</v>
      </c>
      <c r="C79" s="80">
        <v>14</v>
      </c>
      <c r="D79" s="80">
        <v>14</v>
      </c>
      <c r="E79" s="80">
        <v>2017</v>
      </c>
      <c r="F79" s="80" t="s">
        <v>71</v>
      </c>
      <c r="G79" s="80" t="s">
        <v>1783</v>
      </c>
      <c r="H79" s="80" t="s">
        <v>1784</v>
      </c>
      <c r="I79" s="177"/>
      <c r="J79" s="81">
        <v>9.56873892929287</v>
      </c>
      <c r="K79" s="81">
        <v>2.1376519167485237</v>
      </c>
      <c r="L79" s="81">
        <v>11.825845429947165</v>
      </c>
      <c r="M79" s="81">
        <v>29.627050301847788</v>
      </c>
      <c r="N79" s="81">
        <v>35.35661325588655</v>
      </c>
      <c r="O79" s="81">
        <v>26.725628383815973</v>
      </c>
      <c r="P79" s="81">
        <v>22.121637875757877</v>
      </c>
      <c r="Q79" s="81">
        <v>1.9072275981588174</v>
      </c>
      <c r="R79" s="81">
        <v>6.7017067201467464</v>
      </c>
      <c r="S79" s="81">
        <v>3.2543157614626561</v>
      </c>
      <c r="T79" s="82"/>
      <c r="U79" s="81">
        <v>1062354</v>
      </c>
      <c r="V79" s="81">
        <v>984</v>
      </c>
      <c r="W79" s="81">
        <v>303</v>
      </c>
      <c r="X79" s="81">
        <v>8798</v>
      </c>
      <c r="Y79" s="81">
        <v>11772</v>
      </c>
      <c r="Z79" s="81">
        <v>15979</v>
      </c>
      <c r="AA79" s="81">
        <v>4582</v>
      </c>
      <c r="AB79" s="81">
        <v>27924</v>
      </c>
      <c r="AC79" s="81">
        <v>1167296.5</v>
      </c>
      <c r="AD79" s="81">
        <v>3.2543157614626561</v>
      </c>
      <c r="AE79" s="82"/>
      <c r="AF79" s="81">
        <v>11753288.630907821</v>
      </c>
      <c r="AG79" s="81">
        <v>1629827.4820992639</v>
      </c>
      <c r="AH79" s="81">
        <v>2753068.623074654</v>
      </c>
      <c r="AI79" s="81">
        <v>49445935.706387497</v>
      </c>
      <c r="AJ79" s="81">
        <v>63491741.453715377</v>
      </c>
      <c r="AK79" s="81">
        <v>0</v>
      </c>
      <c r="AL79" s="81">
        <v>0</v>
      </c>
      <c r="AM79" s="81">
        <v>3835832.8178666821</v>
      </c>
      <c r="AN79" s="81">
        <v>0</v>
      </c>
      <c r="AO79" s="81">
        <v>0</v>
      </c>
      <c r="AP79" s="82"/>
      <c r="AQ79" s="81">
        <v>830</v>
      </c>
      <c r="AR79" s="81">
        <v>258</v>
      </c>
      <c r="AS79" s="81">
        <v>1</v>
      </c>
      <c r="AT79" s="81">
        <v>0</v>
      </c>
      <c r="AU79" s="81">
        <v>0</v>
      </c>
      <c r="AV79" s="81">
        <v>0</v>
      </c>
      <c r="AW79" s="81" t="s">
        <v>564</v>
      </c>
      <c r="AX79" s="82"/>
      <c r="AY79" s="81">
        <v>4271.8860000000004</v>
      </c>
      <c r="AZ79" s="81">
        <v>21073.78</v>
      </c>
      <c r="BA79" s="81">
        <v>10.4</v>
      </c>
      <c r="BB79" s="81">
        <v>0</v>
      </c>
      <c r="BC79" s="81">
        <v>0</v>
      </c>
      <c r="BD79" s="81">
        <v>0</v>
      </c>
      <c r="BE79" s="81" t="s">
        <v>564</v>
      </c>
      <c r="BF79" s="82"/>
      <c r="BG79" s="81">
        <v>0</v>
      </c>
      <c r="BH79" s="81">
        <v>0</v>
      </c>
      <c r="BI79" s="81">
        <v>0</v>
      </c>
      <c r="BJ79" s="81">
        <v>0</v>
      </c>
      <c r="BK79" s="81">
        <v>0</v>
      </c>
      <c r="BL79" s="81">
        <v>0</v>
      </c>
      <c r="BM79" s="82"/>
      <c r="BN79" s="81">
        <v>0</v>
      </c>
      <c r="BO79" s="81">
        <v>0</v>
      </c>
      <c r="BP79" s="81">
        <v>0</v>
      </c>
      <c r="BQ79" s="81">
        <v>0</v>
      </c>
      <c r="BR79" s="81">
        <v>0</v>
      </c>
      <c r="BS79" s="81">
        <v>0</v>
      </c>
      <c r="BT79"/>
      <c r="BU79" s="80">
        <v>0</v>
      </c>
      <c r="BV79" s="80">
        <v>0</v>
      </c>
      <c r="BW79" s="80">
        <v>0</v>
      </c>
      <c r="BX79" s="80">
        <v>0</v>
      </c>
      <c r="BY79" s="80">
        <v>0</v>
      </c>
      <c r="BZ79" s="80">
        <v>0</v>
      </c>
      <c r="CA79" s="80">
        <v>0</v>
      </c>
      <c r="CB79" s="80">
        <v>0</v>
      </c>
      <c r="CC79" s="80">
        <v>0</v>
      </c>
    </row>
    <row r="80" spans="1:81">
      <c r="A80" s="80" t="s">
        <v>1798</v>
      </c>
      <c r="B80" s="80">
        <v>236</v>
      </c>
      <c r="C80" s="80">
        <v>15</v>
      </c>
      <c r="D80" s="80">
        <v>14</v>
      </c>
      <c r="E80" s="80">
        <v>2018</v>
      </c>
      <c r="F80" s="80" t="s">
        <v>93</v>
      </c>
      <c r="G80" s="80" t="s">
        <v>1783</v>
      </c>
      <c r="H80" s="80" t="s">
        <v>1784</v>
      </c>
      <c r="I80" s="177"/>
      <c r="J80" s="81">
        <v>10.136100134710162</v>
      </c>
      <c r="K80" s="81">
        <v>1.8719092748693524</v>
      </c>
      <c r="L80" s="81">
        <v>10.367458847085633</v>
      </c>
      <c r="M80" s="81">
        <v>26.859908852625097</v>
      </c>
      <c r="N80" s="81">
        <v>26.249038648160386</v>
      </c>
      <c r="O80" s="81">
        <v>26.00196048329326</v>
      </c>
      <c r="P80" s="81">
        <v>21.839295334430023</v>
      </c>
      <c r="Q80" s="81">
        <v>1.730959288087013</v>
      </c>
      <c r="R80" s="81">
        <v>8.3472040752864967</v>
      </c>
      <c r="S80" s="81">
        <v>3.6894408631913023</v>
      </c>
      <c r="T80" s="82"/>
      <c r="U80" s="81">
        <v>1243268</v>
      </c>
      <c r="V80" s="81">
        <v>984</v>
      </c>
      <c r="W80" s="81">
        <v>303</v>
      </c>
      <c r="X80" s="81">
        <v>8798</v>
      </c>
      <c r="Y80" s="81">
        <v>11647</v>
      </c>
      <c r="Z80" s="81">
        <v>15844</v>
      </c>
      <c r="AA80" s="81">
        <v>4569</v>
      </c>
      <c r="AB80" s="81">
        <v>27311</v>
      </c>
      <c r="AC80" s="81">
        <v>1448209.5</v>
      </c>
      <c r="AD80" s="81">
        <v>3.6894408631913018</v>
      </c>
      <c r="AE80" s="82"/>
      <c r="AF80" s="81">
        <v>14645050.70619688</v>
      </c>
      <c r="AG80" s="81">
        <v>1451361.167109767</v>
      </c>
      <c r="AH80" s="81">
        <v>2505136.8761982881</v>
      </c>
      <c r="AI80" s="81">
        <v>48549633.680411011</v>
      </c>
      <c r="AJ80" s="81">
        <v>56355146.366843283</v>
      </c>
      <c r="AK80" s="81">
        <v>0</v>
      </c>
      <c r="AL80" s="81">
        <v>0</v>
      </c>
      <c r="AM80" s="81">
        <v>3759389.4846458421</v>
      </c>
      <c r="AN80" s="81">
        <v>0</v>
      </c>
      <c r="AO80" s="81">
        <v>0</v>
      </c>
      <c r="AP80" s="82"/>
      <c r="AQ80" s="81">
        <v>881</v>
      </c>
      <c r="AR80" s="81">
        <v>273</v>
      </c>
      <c r="AS80" s="81">
        <v>1</v>
      </c>
      <c r="AT80" s="81">
        <v>0</v>
      </c>
      <c r="AU80" s="81">
        <v>0</v>
      </c>
      <c r="AV80" s="81">
        <v>0</v>
      </c>
      <c r="AW80" s="81" t="s">
        <v>564</v>
      </c>
      <c r="AX80" s="82"/>
      <c r="AY80" s="81">
        <v>4629.5060000000012</v>
      </c>
      <c r="AZ80" s="81">
        <v>21964.78</v>
      </c>
      <c r="BA80" s="81">
        <v>10</v>
      </c>
      <c r="BB80" s="81">
        <v>0</v>
      </c>
      <c r="BC80" s="81">
        <v>0</v>
      </c>
      <c r="BD80" s="81">
        <v>0</v>
      </c>
      <c r="BE80" s="81" t="s">
        <v>564</v>
      </c>
      <c r="BF80" s="82"/>
      <c r="BG80" s="81">
        <v>0</v>
      </c>
      <c r="BH80" s="81">
        <v>0</v>
      </c>
      <c r="BI80" s="81">
        <v>0</v>
      </c>
      <c r="BJ80" s="81">
        <v>0</v>
      </c>
      <c r="BK80" s="81">
        <v>0</v>
      </c>
      <c r="BL80" s="81">
        <v>0</v>
      </c>
      <c r="BM80" s="82"/>
      <c r="BN80" s="81">
        <v>0</v>
      </c>
      <c r="BO80" s="81">
        <v>0</v>
      </c>
      <c r="BP80" s="81">
        <v>0</v>
      </c>
      <c r="BQ80" s="81">
        <v>0</v>
      </c>
      <c r="BR80" s="81">
        <v>0</v>
      </c>
      <c r="BS80" s="81">
        <v>0</v>
      </c>
      <c r="BT80"/>
      <c r="BU80" s="80">
        <v>0</v>
      </c>
      <c r="BV80" s="80">
        <v>0</v>
      </c>
      <c r="BW80" s="80">
        <v>0</v>
      </c>
      <c r="BX80" s="80">
        <v>0</v>
      </c>
      <c r="BY80" s="80">
        <v>0</v>
      </c>
      <c r="BZ80" s="80">
        <v>0</v>
      </c>
      <c r="CA80" s="80">
        <v>0</v>
      </c>
      <c r="CB80" s="80">
        <v>0</v>
      </c>
      <c r="CC80" s="80">
        <v>0</v>
      </c>
    </row>
    <row r="81" spans="1:81">
      <c r="A81" s="80" t="s">
        <v>1799</v>
      </c>
      <c r="B81" s="80">
        <v>237</v>
      </c>
      <c r="C81" s="80">
        <v>16</v>
      </c>
      <c r="D81" s="80">
        <v>14</v>
      </c>
      <c r="E81" s="80">
        <v>2019</v>
      </c>
      <c r="F81" s="80" t="s">
        <v>73</v>
      </c>
      <c r="G81" s="80" t="s">
        <v>1783</v>
      </c>
      <c r="H81" s="80" t="s">
        <v>1784</v>
      </c>
      <c r="I81" s="177"/>
      <c r="J81" s="81">
        <v>10.064001182621016</v>
      </c>
      <c r="K81" s="81">
        <v>1.7606086810430306</v>
      </c>
      <c r="L81" s="81">
        <v>10.56667340911245</v>
      </c>
      <c r="M81" s="81">
        <v>30.013280959224286</v>
      </c>
      <c r="N81" s="81">
        <v>24.695255955540617</v>
      </c>
      <c r="O81" s="81">
        <v>25.133031677356353</v>
      </c>
      <c r="P81" s="81">
        <v>21.093772287671666</v>
      </c>
      <c r="Q81" s="81">
        <v>1.6510803831207013</v>
      </c>
      <c r="R81" s="81">
        <v>8.1556461606650288</v>
      </c>
      <c r="S81" s="81">
        <v>2.5694705643183435</v>
      </c>
      <c r="T81" s="82"/>
      <c r="U81" s="81">
        <v>1211624</v>
      </c>
      <c r="V81" s="81">
        <v>984</v>
      </c>
      <c r="W81" s="81">
        <v>303</v>
      </c>
      <c r="X81" s="81">
        <v>8798</v>
      </c>
      <c r="Y81" s="81">
        <v>11549</v>
      </c>
      <c r="Z81" s="81">
        <v>15735</v>
      </c>
      <c r="AA81" s="81">
        <v>4380</v>
      </c>
      <c r="AB81" s="81">
        <v>26756</v>
      </c>
      <c r="AC81" s="81">
        <v>1438150.5</v>
      </c>
      <c r="AD81" s="81">
        <v>2.569470564318344</v>
      </c>
      <c r="AE81" s="82"/>
      <c r="AF81" s="81">
        <v>14198893.563601449</v>
      </c>
      <c r="AG81" s="81">
        <v>1406296.5495361809</v>
      </c>
      <c r="AH81" s="81">
        <v>2785371.4795392351</v>
      </c>
      <c r="AI81" s="81">
        <v>48937625.64973478</v>
      </c>
      <c r="AJ81" s="81">
        <v>50531108.947328299</v>
      </c>
      <c r="AK81" s="81">
        <v>0</v>
      </c>
      <c r="AL81" s="81">
        <v>0</v>
      </c>
      <c r="AM81" s="81">
        <v>3643965.7809398393</v>
      </c>
      <c r="AN81" s="81">
        <v>0</v>
      </c>
      <c r="AO81" s="81">
        <v>0</v>
      </c>
      <c r="AP81" s="82"/>
      <c r="AQ81" s="81">
        <v>918</v>
      </c>
      <c r="AR81" s="81">
        <v>327</v>
      </c>
      <c r="AS81" s="81">
        <v>1</v>
      </c>
      <c r="AT81" s="81">
        <v>0</v>
      </c>
      <c r="AU81" s="81">
        <v>0</v>
      </c>
      <c r="AV81" s="81">
        <v>0</v>
      </c>
      <c r="AW81" s="81" t="s">
        <v>564</v>
      </c>
      <c r="AX81" s="82"/>
      <c r="AY81" s="81">
        <v>4852.2660000000014</v>
      </c>
      <c r="AZ81" s="81">
        <v>24353.48</v>
      </c>
      <c r="BA81" s="81">
        <v>10.4</v>
      </c>
      <c r="BB81" s="81">
        <v>0</v>
      </c>
      <c r="BC81" s="81">
        <v>0</v>
      </c>
      <c r="BD81" s="81">
        <v>0</v>
      </c>
      <c r="BE81" s="81" t="s">
        <v>564</v>
      </c>
      <c r="BF81" s="82"/>
      <c r="BG81" s="81">
        <v>0</v>
      </c>
      <c r="BH81" s="81">
        <v>0</v>
      </c>
      <c r="BI81" s="81">
        <v>0</v>
      </c>
      <c r="BJ81" s="81">
        <v>0</v>
      </c>
      <c r="BK81" s="81">
        <v>0</v>
      </c>
      <c r="BL81" s="81">
        <v>0</v>
      </c>
      <c r="BM81" s="82"/>
      <c r="BN81" s="81">
        <v>0</v>
      </c>
      <c r="BO81" s="81">
        <v>0</v>
      </c>
      <c r="BP81" s="81">
        <v>0</v>
      </c>
      <c r="BQ81" s="81">
        <v>0</v>
      </c>
      <c r="BR81" s="81">
        <v>0</v>
      </c>
      <c r="BS81" s="81">
        <v>0</v>
      </c>
      <c r="BT81"/>
      <c r="BU81" s="80">
        <v>0</v>
      </c>
      <c r="BV81" s="80">
        <v>0</v>
      </c>
      <c r="BW81" s="80">
        <v>0</v>
      </c>
      <c r="BX81" s="80">
        <v>0</v>
      </c>
      <c r="BY81" s="80">
        <v>0</v>
      </c>
      <c r="BZ81" s="80">
        <v>0</v>
      </c>
      <c r="CA81" s="80">
        <v>0</v>
      </c>
      <c r="CB81" s="80">
        <v>0</v>
      </c>
      <c r="CC81" s="80">
        <v>0</v>
      </c>
    </row>
    <row r="82" spans="1:81">
      <c r="A82" s="80" t="s">
        <v>1800</v>
      </c>
      <c r="B82" s="80">
        <v>238</v>
      </c>
      <c r="C82" s="80">
        <v>17</v>
      </c>
      <c r="D82" s="80">
        <v>14</v>
      </c>
      <c r="E82" s="80">
        <v>2020</v>
      </c>
      <c r="F82" s="80" t="s">
        <v>218</v>
      </c>
      <c r="G82" s="80" t="s">
        <v>1783</v>
      </c>
      <c r="H82" s="80" t="s">
        <v>1784</v>
      </c>
      <c r="I82" s="177"/>
      <c r="J82" s="81">
        <v>8.9656785764436275</v>
      </c>
      <c r="K82" s="81">
        <v>1.4936940644192933</v>
      </c>
      <c r="L82" s="81">
        <v>9.8693861122310409</v>
      </c>
      <c r="M82" s="81">
        <v>25.343517866993974</v>
      </c>
      <c r="N82" s="81">
        <v>25.743246942437338</v>
      </c>
      <c r="O82" s="81">
        <v>21.822771934262221</v>
      </c>
      <c r="P82" s="81">
        <v>20.154968665940146</v>
      </c>
      <c r="Q82" s="81">
        <v>1.5480190928044075</v>
      </c>
      <c r="R82" s="81">
        <v>11.431664123672387</v>
      </c>
      <c r="S82" s="81">
        <v>2.739465968698334</v>
      </c>
      <c r="T82" s="82"/>
      <c r="U82" s="81">
        <v>1079980</v>
      </c>
      <c r="V82" s="81">
        <v>766</v>
      </c>
      <c r="W82" s="81">
        <v>318</v>
      </c>
      <c r="X82" s="81">
        <v>7852</v>
      </c>
      <c r="Y82" s="81">
        <v>11464</v>
      </c>
      <c r="Z82" s="81">
        <v>15594</v>
      </c>
      <c r="AA82" s="81">
        <v>4547</v>
      </c>
      <c r="AB82" s="81">
        <v>26254</v>
      </c>
      <c r="AC82" s="81">
        <v>2026353.5</v>
      </c>
      <c r="AD82" s="81">
        <v>2.739465968698334</v>
      </c>
      <c r="AE82" s="82"/>
      <c r="AF82" s="81">
        <v>12457414.6355062</v>
      </c>
      <c r="AG82" s="81">
        <v>1098431.4037202816</v>
      </c>
      <c r="AH82" s="81">
        <v>3026995.4032687903</v>
      </c>
      <c r="AI82" s="81">
        <v>40281571.022612952</v>
      </c>
      <c r="AJ82" s="81">
        <v>53286932.706200942</v>
      </c>
      <c r="AK82" s="81"/>
      <c r="AL82" s="81"/>
      <c r="AM82" s="81">
        <v>3426438.6880237507</v>
      </c>
      <c r="AN82" s="81"/>
      <c r="AO82" s="81"/>
      <c r="AP82" s="82"/>
      <c r="AQ82" s="81">
        <v>942</v>
      </c>
      <c r="AR82" s="81">
        <v>341</v>
      </c>
      <c r="AS82" s="81">
        <v>1</v>
      </c>
      <c r="AT82" s="81">
        <v>0</v>
      </c>
      <c r="AU82" s="81">
        <v>0</v>
      </c>
      <c r="AV82" s="81">
        <v>0</v>
      </c>
      <c r="AW82" s="81">
        <v>1</v>
      </c>
      <c r="AX82" s="82"/>
      <c r="AY82" s="81">
        <v>4978.2660000000051</v>
      </c>
      <c r="AZ82" s="81">
        <v>24934.98</v>
      </c>
      <c r="BA82" s="81">
        <v>10.4</v>
      </c>
      <c r="BB82" s="81">
        <v>0</v>
      </c>
      <c r="BC82" s="81">
        <v>0</v>
      </c>
      <c r="BD82" s="81">
        <v>0</v>
      </c>
      <c r="BE82" s="81">
        <v>10.4</v>
      </c>
      <c r="BF82" s="82"/>
      <c r="BG82" s="81">
        <v>0</v>
      </c>
      <c r="BH82" s="81">
        <v>0</v>
      </c>
      <c r="BI82" s="81">
        <v>0</v>
      </c>
      <c r="BJ82" s="81">
        <v>0</v>
      </c>
      <c r="BK82" s="81">
        <v>0</v>
      </c>
      <c r="BL82" s="81">
        <v>0</v>
      </c>
      <c r="BM82" s="82"/>
      <c r="BN82" s="81">
        <v>0</v>
      </c>
      <c r="BO82" s="81">
        <v>0</v>
      </c>
      <c r="BP82" s="81">
        <v>0</v>
      </c>
      <c r="BQ82" s="81">
        <v>0</v>
      </c>
      <c r="BR82" s="81">
        <v>0</v>
      </c>
      <c r="BS82" s="81">
        <v>0</v>
      </c>
      <c r="BT82"/>
      <c r="BU82" s="80">
        <v>0</v>
      </c>
      <c r="BV82" s="80">
        <v>0</v>
      </c>
      <c r="BW82" s="80">
        <v>0</v>
      </c>
      <c r="BX82" s="80">
        <v>0</v>
      </c>
      <c r="BY82" s="80">
        <v>0</v>
      </c>
      <c r="BZ82" s="80">
        <v>0</v>
      </c>
      <c r="CA82" s="80">
        <v>0</v>
      </c>
      <c r="CB82" s="80">
        <v>0</v>
      </c>
      <c r="CC82" s="80">
        <v>0</v>
      </c>
    </row>
    <row r="83" spans="1:81">
      <c r="A83" s="80" t="s">
        <v>1801</v>
      </c>
      <c r="B83" s="80">
        <v>238</v>
      </c>
      <c r="C83" s="80">
        <v>18</v>
      </c>
      <c r="D83" s="80">
        <v>14</v>
      </c>
      <c r="E83" s="80">
        <v>2021</v>
      </c>
      <c r="F83" s="80" t="s">
        <v>75</v>
      </c>
      <c r="G83" s="174" t="s">
        <v>1783</v>
      </c>
      <c r="H83" s="80" t="s">
        <v>1784</v>
      </c>
      <c r="I83" s="177"/>
      <c r="J83" s="81">
        <v>8.3110878839497282</v>
      </c>
      <c r="K83" s="81">
        <v>1.5291244818683229</v>
      </c>
      <c r="L83" s="81">
        <v>8.8175098928325948</v>
      </c>
      <c r="M83" s="81">
        <v>23.256709817528652</v>
      </c>
      <c r="N83" s="81">
        <v>19.273997319834628</v>
      </c>
      <c r="O83" s="81">
        <v>20.963946626275032</v>
      </c>
      <c r="P83" s="81">
        <v>20.762893453013852</v>
      </c>
      <c r="Q83" s="81">
        <v>1.5306747694986216</v>
      </c>
      <c r="R83" s="81">
        <v>12.682017926038295</v>
      </c>
      <c r="S83" s="81">
        <v>2.3587161624550288</v>
      </c>
      <c r="T83" s="82"/>
      <c r="U83" s="81">
        <v>1279302</v>
      </c>
      <c r="V83" s="81">
        <v>766</v>
      </c>
      <c r="W83" s="81">
        <v>318</v>
      </c>
      <c r="X83" s="81">
        <v>7852</v>
      </c>
      <c r="Y83" s="81">
        <v>11373</v>
      </c>
      <c r="Z83" s="81">
        <v>15425</v>
      </c>
      <c r="AA83" s="81">
        <v>4568</v>
      </c>
      <c r="AB83" s="81">
        <v>25652</v>
      </c>
      <c r="AC83" s="81">
        <v>2178893.9999999995</v>
      </c>
      <c r="AD83" s="81">
        <v>2.3587161624550288</v>
      </c>
      <c r="AE83" s="82"/>
      <c r="AF83" s="81">
        <v>12863490.142729344</v>
      </c>
      <c r="AG83" s="81">
        <v>1175790.0436817119</v>
      </c>
      <c r="AH83" s="81">
        <v>2800456.646918545</v>
      </c>
      <c r="AI83" s="81">
        <v>44284284.066875316</v>
      </c>
      <c r="AJ83" s="81">
        <v>47509971.479094319</v>
      </c>
      <c r="AK83" s="81">
        <v>0</v>
      </c>
      <c r="AL83" s="81">
        <v>0</v>
      </c>
      <c r="AM83" s="81">
        <v>3367181.2500457605</v>
      </c>
      <c r="AN83" s="81">
        <v>0</v>
      </c>
      <c r="AO83" s="81">
        <v>0</v>
      </c>
      <c r="AP83" s="82"/>
      <c r="AQ83" s="81">
        <v>971</v>
      </c>
      <c r="AR83" s="81">
        <v>349</v>
      </c>
      <c r="AS83" s="81">
        <v>1</v>
      </c>
      <c r="AT83" s="81">
        <v>0</v>
      </c>
      <c r="AU83" s="81">
        <v>0</v>
      </c>
      <c r="AV83" s="81">
        <v>0</v>
      </c>
      <c r="AW83" s="81"/>
      <c r="AX83" s="82"/>
      <c r="AY83" s="81">
        <v>5176.2860000000064</v>
      </c>
      <c r="AZ83" s="81">
        <v>25491.48</v>
      </c>
      <c r="BA83" s="81">
        <v>10.4</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1802</v>
      </c>
      <c r="B84" s="80">
        <v>238</v>
      </c>
      <c r="C84" s="80">
        <v>19</v>
      </c>
      <c r="D84" s="80">
        <v>14</v>
      </c>
      <c r="E84" s="80">
        <v>2022</v>
      </c>
      <c r="F84" s="80" t="s">
        <v>568</v>
      </c>
      <c r="G84" s="174" t="s">
        <v>1783</v>
      </c>
      <c r="H84" s="80" t="s">
        <v>1784</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1009</v>
      </c>
      <c r="AR84" s="81">
        <v>365</v>
      </c>
      <c r="AS84" s="81">
        <v>1</v>
      </c>
      <c r="AT84" s="81">
        <v>0</v>
      </c>
      <c r="AU84" s="81">
        <v>0</v>
      </c>
      <c r="AV84" s="81">
        <v>0</v>
      </c>
      <c r="AW84" s="81"/>
      <c r="AX84" s="82"/>
      <c r="AY84" s="81">
        <v>5398.1760000000058</v>
      </c>
      <c r="AZ84" s="81">
        <v>26704.880000000001</v>
      </c>
      <c r="BA84" s="81">
        <v>10.4</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1803</v>
      </c>
      <c r="B85" s="80">
        <v>375</v>
      </c>
      <c r="C85" s="80">
        <v>1</v>
      </c>
      <c r="D85" s="80">
        <v>23</v>
      </c>
      <c r="E85" s="80">
        <v>1990</v>
      </c>
      <c r="F85" s="80" t="s">
        <v>562</v>
      </c>
      <c r="G85" s="80" t="s">
        <v>1804</v>
      </c>
      <c r="H85" s="80" t="s">
        <v>1805</v>
      </c>
      <c r="I85" s="177"/>
      <c r="J85" s="81">
        <v>7.2156861263942718</v>
      </c>
      <c r="K85" s="81">
        <v>8.7853440416669155</v>
      </c>
      <c r="L85" s="81">
        <v>35.842683600005728</v>
      </c>
      <c r="M85" s="81">
        <v>21.491330222145923</v>
      </c>
      <c r="N85" s="81">
        <v>25.39678496722011</v>
      </c>
      <c r="O85" s="81">
        <v>16.454674406233906</v>
      </c>
      <c r="P85" s="81">
        <v>45.302707735650095</v>
      </c>
      <c r="Q85" s="81">
        <v>2.2977712482104327</v>
      </c>
      <c r="R85" s="81">
        <v>32.39057563683253</v>
      </c>
      <c r="S85" s="81">
        <v>2.6853038339969251</v>
      </c>
      <c r="T85" s="82"/>
      <c r="U85" s="81">
        <v>986911</v>
      </c>
      <c r="V85" s="81">
        <v>1997</v>
      </c>
      <c r="W85" s="81">
        <v>329</v>
      </c>
      <c r="X85" s="81">
        <v>8630</v>
      </c>
      <c r="Y85" s="81">
        <v>10543</v>
      </c>
      <c r="Z85" s="81">
        <v>6768</v>
      </c>
      <c r="AA85" s="81">
        <v>11000</v>
      </c>
      <c r="AB85" s="81">
        <v>37308</v>
      </c>
      <c r="AC85" s="81">
        <v>5610106</v>
      </c>
      <c r="AD85" s="81">
        <v>2.6853038339969251</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1806</v>
      </c>
      <c r="B86" s="80">
        <v>376</v>
      </c>
      <c r="C86" s="80">
        <v>2</v>
      </c>
      <c r="D86" s="80">
        <v>23</v>
      </c>
      <c r="E86" s="80">
        <v>2005</v>
      </c>
      <c r="F86" s="80" t="s">
        <v>565</v>
      </c>
      <c r="G86" s="80" t="s">
        <v>1804</v>
      </c>
      <c r="H86" s="80" t="s">
        <v>1805</v>
      </c>
      <c r="I86" s="177"/>
      <c r="J86" s="81">
        <v>5.3855463506077887</v>
      </c>
      <c r="K86" s="81">
        <v>4.0455840882002487</v>
      </c>
      <c r="L86" s="81">
        <v>36.787714943554711</v>
      </c>
      <c r="M86" s="81">
        <v>33.049276303953384</v>
      </c>
      <c r="N86" s="81">
        <v>31.518867857422968</v>
      </c>
      <c r="O86" s="81">
        <v>27.796099897700817</v>
      </c>
      <c r="P86" s="81">
        <v>51.131450549691962</v>
      </c>
      <c r="Q86" s="81">
        <v>1.9124923315309228</v>
      </c>
      <c r="R86" s="81">
        <v>40.602723864016575</v>
      </c>
      <c r="S86" s="81">
        <v>2.5615119636699997</v>
      </c>
      <c r="T86" s="82"/>
      <c r="U86" s="81">
        <v>802841</v>
      </c>
      <c r="V86" s="81">
        <v>1767</v>
      </c>
      <c r="W86" s="81">
        <v>307</v>
      </c>
      <c r="X86" s="81">
        <v>7225</v>
      </c>
      <c r="Y86" s="81">
        <v>11579</v>
      </c>
      <c r="Z86" s="81">
        <v>13230</v>
      </c>
      <c r="AA86" s="81">
        <v>10168</v>
      </c>
      <c r="AB86" s="81">
        <v>32462</v>
      </c>
      <c r="AC86" s="81">
        <v>7179751</v>
      </c>
      <c r="AD86" s="81">
        <v>2.5615119636699997</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1807</v>
      </c>
      <c r="B87" s="80">
        <v>377</v>
      </c>
      <c r="C87" s="80">
        <v>3</v>
      </c>
      <c r="D87" s="80">
        <v>23</v>
      </c>
      <c r="E87" s="80">
        <v>2006</v>
      </c>
      <c r="F87" s="80" t="s">
        <v>566</v>
      </c>
      <c r="G87" s="80" t="s">
        <v>1804</v>
      </c>
      <c r="H87" s="80" t="s">
        <v>1805</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1808</v>
      </c>
      <c r="B88" s="80">
        <v>378</v>
      </c>
      <c r="C88" s="80">
        <v>4</v>
      </c>
      <c r="D88" s="80">
        <v>23</v>
      </c>
      <c r="E88" s="80">
        <v>2007</v>
      </c>
      <c r="F88" s="80" t="s">
        <v>567</v>
      </c>
      <c r="G88" s="80" t="s">
        <v>1804</v>
      </c>
      <c r="H88" s="80" t="s">
        <v>1805</v>
      </c>
      <c r="I88" s="177"/>
      <c r="J88" s="81">
        <v>4.0375674697835304</v>
      </c>
      <c r="K88" s="81">
        <v>3.8566915239897841</v>
      </c>
      <c r="L88" s="81">
        <v>44.585104887130989</v>
      </c>
      <c r="M88" s="81">
        <v>35.06624593060485</v>
      </c>
      <c r="N88" s="81">
        <v>32.221735113233208</v>
      </c>
      <c r="O88" s="81">
        <v>26.93054736542847</v>
      </c>
      <c r="P88" s="81">
        <v>50.523724954376739</v>
      </c>
      <c r="Q88" s="81">
        <v>1.9583222782992238</v>
      </c>
      <c r="R88" s="81">
        <v>37.153239305967631</v>
      </c>
      <c r="S88" s="81">
        <v>2.3300360366800001</v>
      </c>
      <c r="T88" s="82"/>
      <c r="U88" s="81">
        <v>810250</v>
      </c>
      <c r="V88" s="81">
        <v>1576</v>
      </c>
      <c r="W88" s="81">
        <v>399</v>
      </c>
      <c r="X88" s="81">
        <v>9297</v>
      </c>
      <c r="Y88" s="81">
        <v>11593</v>
      </c>
      <c r="Z88" s="81">
        <v>13325</v>
      </c>
      <c r="AA88" s="81">
        <v>9894</v>
      </c>
      <c r="AB88" s="81">
        <v>31482</v>
      </c>
      <c r="AC88" s="81">
        <v>6758285</v>
      </c>
      <c r="AD88" s="81">
        <v>2.3300360366800001</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1809</v>
      </c>
      <c r="B89" s="80">
        <v>379</v>
      </c>
      <c r="C89" s="80">
        <v>5</v>
      </c>
      <c r="D89" s="80">
        <v>23</v>
      </c>
      <c r="E89" s="80">
        <v>2008</v>
      </c>
      <c r="F89" s="80" t="s">
        <v>84</v>
      </c>
      <c r="G89" s="80" t="s">
        <v>1804</v>
      </c>
      <c r="H89" s="80" t="s">
        <v>1805</v>
      </c>
      <c r="I89" s="177"/>
      <c r="J89" s="81">
        <v>3.7789751730105503</v>
      </c>
      <c r="K89" s="81">
        <v>2.8350512870192306</v>
      </c>
      <c r="L89" s="81">
        <v>36.944789563863665</v>
      </c>
      <c r="M89" s="81">
        <v>37.29876484931107</v>
      </c>
      <c r="N89" s="81">
        <v>31.647092648716978</v>
      </c>
      <c r="O89" s="81">
        <v>26.001762631023379</v>
      </c>
      <c r="P89" s="81">
        <v>50.09379592010302</v>
      </c>
      <c r="Q89" s="81">
        <v>1.895145612333988</v>
      </c>
      <c r="R89" s="81">
        <v>28.654612283815538</v>
      </c>
      <c r="S89" s="81">
        <v>2.1260807048799997</v>
      </c>
      <c r="T89" s="82"/>
      <c r="U89" s="81">
        <v>807886</v>
      </c>
      <c r="V89" s="81">
        <v>1576</v>
      </c>
      <c r="W89" s="81">
        <v>399</v>
      </c>
      <c r="X89" s="81">
        <v>9297</v>
      </c>
      <c r="Y89" s="81">
        <v>11621</v>
      </c>
      <c r="Z89" s="81">
        <v>13317</v>
      </c>
      <c r="AA89" s="81">
        <v>9821</v>
      </c>
      <c r="AB89" s="81">
        <v>30967</v>
      </c>
      <c r="AC89" s="81">
        <v>5412462</v>
      </c>
      <c r="AD89" s="81">
        <v>2.1260807048799997</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1810</v>
      </c>
      <c r="B90" s="80">
        <v>380</v>
      </c>
      <c r="C90" s="80">
        <v>6</v>
      </c>
      <c r="D90" s="80">
        <v>23</v>
      </c>
      <c r="E90" s="80">
        <v>2009</v>
      </c>
      <c r="F90" s="80" t="s">
        <v>85</v>
      </c>
      <c r="G90" s="80" t="s">
        <v>1804</v>
      </c>
      <c r="H90" s="80" t="s">
        <v>1805</v>
      </c>
      <c r="I90" s="177"/>
      <c r="J90" s="81">
        <v>4.2533163950087918</v>
      </c>
      <c r="K90" s="81">
        <v>2.8463473662770551</v>
      </c>
      <c r="L90" s="81">
        <v>28.420113148120585</v>
      </c>
      <c r="M90" s="81">
        <v>35.213478953395999</v>
      </c>
      <c r="N90" s="81">
        <v>28.818291384952918</v>
      </c>
      <c r="O90" s="81">
        <v>26.491301630306467</v>
      </c>
      <c r="P90" s="81">
        <v>48.492139132978771</v>
      </c>
      <c r="Q90" s="81">
        <v>1.783284179932741</v>
      </c>
      <c r="R90" s="81">
        <v>30.468167561179548</v>
      </c>
      <c r="S90" s="81">
        <v>2.2249264742800001</v>
      </c>
      <c r="T90" s="82"/>
      <c r="U90" s="81">
        <v>786023</v>
      </c>
      <c r="V90" s="81">
        <v>1505</v>
      </c>
      <c r="W90" s="81">
        <v>332</v>
      </c>
      <c r="X90" s="81">
        <v>9182</v>
      </c>
      <c r="Y90" s="81">
        <v>11632</v>
      </c>
      <c r="Z90" s="81">
        <v>13392</v>
      </c>
      <c r="AA90" s="81">
        <v>9760</v>
      </c>
      <c r="AB90" s="81">
        <v>30589</v>
      </c>
      <c r="AC90" s="81">
        <v>5614481</v>
      </c>
      <c r="AD90" s="81">
        <v>2.2249264742800001</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0</v>
      </c>
      <c r="BJ90" s="81">
        <v>2.7629999999999999</v>
      </c>
      <c r="BK90" s="81">
        <v>0</v>
      </c>
      <c r="BL90" s="81">
        <v>0</v>
      </c>
      <c r="BM90" s="82"/>
      <c r="BN90" s="81">
        <v>0</v>
      </c>
      <c r="BO90" s="81">
        <v>0</v>
      </c>
      <c r="BP90" s="81">
        <v>0</v>
      </c>
      <c r="BQ90" s="81">
        <v>2</v>
      </c>
      <c r="BR90" s="81">
        <v>0</v>
      </c>
      <c r="BS90" s="81">
        <v>0</v>
      </c>
      <c r="BT90"/>
      <c r="BU90" s="80"/>
      <c r="BV90" s="80"/>
      <c r="BW90" s="80"/>
      <c r="BX90" s="80"/>
      <c r="BY90" s="80"/>
      <c r="BZ90" s="80"/>
      <c r="CA90" s="80"/>
      <c r="CB90" s="80"/>
      <c r="CC90" s="80"/>
    </row>
    <row r="91" spans="1:81">
      <c r="A91" s="80" t="s">
        <v>1811</v>
      </c>
      <c r="B91" s="80">
        <v>381</v>
      </c>
      <c r="C91" s="80">
        <v>7</v>
      </c>
      <c r="D91" s="80">
        <v>23</v>
      </c>
      <c r="E91" s="80">
        <v>2010</v>
      </c>
      <c r="F91" s="80" t="s">
        <v>86</v>
      </c>
      <c r="G91" s="80" t="s">
        <v>1804</v>
      </c>
      <c r="H91" s="80" t="s">
        <v>1805</v>
      </c>
      <c r="I91" s="177"/>
      <c r="J91" s="81">
        <v>3.3542276388245686</v>
      </c>
      <c r="K91" s="81">
        <v>3.0868761517999563</v>
      </c>
      <c r="L91" s="81">
        <v>25.613201652150931</v>
      </c>
      <c r="M91" s="81">
        <v>37.765964012404112</v>
      </c>
      <c r="N91" s="81">
        <v>32.655300305914636</v>
      </c>
      <c r="O91" s="81">
        <v>26.650337416757829</v>
      </c>
      <c r="P91" s="81">
        <v>49.137986495897096</v>
      </c>
      <c r="Q91" s="81">
        <v>1.8251773661415089</v>
      </c>
      <c r="R91" s="81">
        <v>29.210283975793207</v>
      </c>
      <c r="S91" s="81">
        <v>2.9465112045400002</v>
      </c>
      <c r="T91" s="82"/>
      <c r="U91" s="81">
        <v>740470</v>
      </c>
      <c r="V91" s="81">
        <v>1505</v>
      </c>
      <c r="W91" s="81">
        <v>332</v>
      </c>
      <c r="X91" s="81">
        <v>9182</v>
      </c>
      <c r="Y91" s="81">
        <v>11627</v>
      </c>
      <c r="Z91" s="81">
        <v>13535</v>
      </c>
      <c r="AA91" s="81">
        <v>9643</v>
      </c>
      <c r="AB91" s="81">
        <v>29999</v>
      </c>
      <c r="AC91" s="81">
        <v>5100950</v>
      </c>
      <c r="AD91" s="81">
        <v>2.9465112045400002</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2.8319999999999999</v>
      </c>
      <c r="BK91" s="81">
        <v>0</v>
      </c>
      <c r="BL91" s="81">
        <v>0</v>
      </c>
      <c r="BM91" s="82"/>
      <c r="BN91" s="81">
        <v>0</v>
      </c>
      <c r="BO91" s="81">
        <v>0</v>
      </c>
      <c r="BP91" s="81">
        <v>0</v>
      </c>
      <c r="BQ91" s="81">
        <v>2</v>
      </c>
      <c r="BR91" s="81">
        <v>0</v>
      </c>
      <c r="BS91" s="81">
        <v>0</v>
      </c>
      <c r="BT91"/>
      <c r="BU91" s="80">
        <v>2.8319999999999999</v>
      </c>
      <c r="BV91" s="80">
        <v>0</v>
      </c>
      <c r="BW91" s="80">
        <v>0</v>
      </c>
      <c r="BX91" s="80">
        <v>0</v>
      </c>
      <c r="BY91" s="80">
        <v>0</v>
      </c>
      <c r="BZ91" s="80">
        <v>0</v>
      </c>
      <c r="CA91" s="80">
        <v>0</v>
      </c>
      <c r="CB91" s="80">
        <v>0</v>
      </c>
      <c r="CC91" s="80">
        <v>0</v>
      </c>
    </row>
    <row r="92" spans="1:81">
      <c r="A92" s="80" t="s">
        <v>1812</v>
      </c>
      <c r="B92" s="80">
        <v>382</v>
      </c>
      <c r="C92" s="80">
        <v>8</v>
      </c>
      <c r="D92" s="80">
        <v>23</v>
      </c>
      <c r="E92" s="80">
        <v>2011</v>
      </c>
      <c r="F92" s="80" t="s">
        <v>87</v>
      </c>
      <c r="G92" s="80" t="s">
        <v>1804</v>
      </c>
      <c r="H92" s="80" t="s">
        <v>1805</v>
      </c>
      <c r="I92" s="177"/>
      <c r="J92" s="81">
        <v>4.7842886559415794</v>
      </c>
      <c r="K92" s="81">
        <v>4.1250147395180239</v>
      </c>
      <c r="L92" s="81">
        <v>23.568362447881345</v>
      </c>
      <c r="M92" s="81">
        <v>43.768158406694369</v>
      </c>
      <c r="N92" s="81">
        <v>37.8043644156553</v>
      </c>
      <c r="O92" s="81">
        <v>26.178098837947768</v>
      </c>
      <c r="P92" s="81">
        <v>47.242923594754643</v>
      </c>
      <c r="Q92" s="81">
        <v>2.0765061853508708</v>
      </c>
      <c r="R92" s="81">
        <v>29.786253234885809</v>
      </c>
      <c r="S92" s="81">
        <v>2.49720732844</v>
      </c>
      <c r="T92" s="82"/>
      <c r="U92" s="81">
        <v>732660</v>
      </c>
      <c r="V92" s="81">
        <v>1505</v>
      </c>
      <c r="W92" s="81">
        <v>332</v>
      </c>
      <c r="X92" s="81">
        <v>9182</v>
      </c>
      <c r="Y92" s="81">
        <v>11648</v>
      </c>
      <c r="Z92" s="81">
        <v>13584</v>
      </c>
      <c r="AA92" s="81">
        <v>9547</v>
      </c>
      <c r="AB92" s="81">
        <v>29589</v>
      </c>
      <c r="AC92" s="81">
        <v>5192928</v>
      </c>
      <c r="AD92" s="81">
        <v>2.49720732844</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0</v>
      </c>
      <c r="BJ92" s="81">
        <v>2.9510000000000001</v>
      </c>
      <c r="BK92" s="81">
        <v>0</v>
      </c>
      <c r="BL92" s="81">
        <v>0</v>
      </c>
      <c r="BM92" s="82"/>
      <c r="BN92" s="81">
        <v>0</v>
      </c>
      <c r="BO92" s="81">
        <v>0</v>
      </c>
      <c r="BP92" s="81">
        <v>0</v>
      </c>
      <c r="BQ92" s="81">
        <v>2</v>
      </c>
      <c r="BR92" s="81">
        <v>0</v>
      </c>
      <c r="BS92" s="81">
        <v>0</v>
      </c>
      <c r="BT92"/>
      <c r="BU92" s="80">
        <v>2.9510000000000001</v>
      </c>
      <c r="BV92" s="80">
        <v>0</v>
      </c>
      <c r="BW92" s="80">
        <v>0</v>
      </c>
      <c r="BX92" s="80">
        <v>0</v>
      </c>
      <c r="BY92" s="80">
        <v>0</v>
      </c>
      <c r="BZ92" s="80">
        <v>0</v>
      </c>
      <c r="CA92" s="80">
        <v>0</v>
      </c>
      <c r="CB92" s="80">
        <v>0</v>
      </c>
      <c r="CC92" s="80">
        <v>0</v>
      </c>
    </row>
    <row r="93" spans="1:81">
      <c r="A93" s="80" t="s">
        <v>1813</v>
      </c>
      <c r="B93" s="80">
        <v>383</v>
      </c>
      <c r="C93" s="80">
        <v>9</v>
      </c>
      <c r="D93" s="80">
        <v>23</v>
      </c>
      <c r="E93" s="80">
        <v>2012</v>
      </c>
      <c r="F93" s="80" t="s">
        <v>88</v>
      </c>
      <c r="G93" s="80" t="s">
        <v>1804</v>
      </c>
      <c r="H93" s="80" t="s">
        <v>1805</v>
      </c>
      <c r="I93" s="177"/>
      <c r="J93" s="81">
        <v>4.8481877186823565</v>
      </c>
      <c r="K93" s="81">
        <v>3.9868524060724044</v>
      </c>
      <c r="L93" s="81">
        <v>22.850781668649692</v>
      </c>
      <c r="M93" s="81">
        <v>47.41596158940866</v>
      </c>
      <c r="N93" s="81">
        <v>43.799214380260274</v>
      </c>
      <c r="O93" s="81">
        <v>26.260804683565549</v>
      </c>
      <c r="P93" s="81">
        <v>46.730389967335441</v>
      </c>
      <c r="Q93" s="81">
        <v>2.225270524608157</v>
      </c>
      <c r="R93" s="81">
        <v>27.956973642786725</v>
      </c>
      <c r="S93" s="81">
        <v>2.2327218300599996</v>
      </c>
      <c r="T93" s="82"/>
      <c r="U93" s="81">
        <v>664880</v>
      </c>
      <c r="V93" s="81">
        <v>1505</v>
      </c>
      <c r="W93" s="81">
        <v>332</v>
      </c>
      <c r="X93" s="81">
        <v>9182</v>
      </c>
      <c r="Y93" s="81">
        <v>11663</v>
      </c>
      <c r="Z93" s="81">
        <v>13735</v>
      </c>
      <c r="AA93" s="81">
        <v>9390</v>
      </c>
      <c r="AB93" s="81">
        <v>29185</v>
      </c>
      <c r="AC93" s="81">
        <v>4747771</v>
      </c>
      <c r="AD93" s="81">
        <v>2.2327218300599996</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0</v>
      </c>
      <c r="BJ93" s="81">
        <v>3.0110000000000001</v>
      </c>
      <c r="BK93" s="81">
        <v>0</v>
      </c>
      <c r="BL93" s="81">
        <v>0</v>
      </c>
      <c r="BM93" s="82"/>
      <c r="BN93" s="81">
        <v>0</v>
      </c>
      <c r="BO93" s="81">
        <v>0</v>
      </c>
      <c r="BP93" s="81">
        <v>0</v>
      </c>
      <c r="BQ93" s="81">
        <v>2</v>
      </c>
      <c r="BR93" s="81">
        <v>0</v>
      </c>
      <c r="BS93" s="81">
        <v>0</v>
      </c>
      <c r="BT93"/>
      <c r="BU93" s="80">
        <v>3.0110000000000001</v>
      </c>
      <c r="BV93" s="80">
        <v>0</v>
      </c>
      <c r="BW93" s="80">
        <v>0</v>
      </c>
      <c r="BX93" s="80">
        <v>0</v>
      </c>
      <c r="BY93" s="80">
        <v>0</v>
      </c>
      <c r="BZ93" s="80">
        <v>0</v>
      </c>
      <c r="CA93" s="80">
        <v>0</v>
      </c>
      <c r="CB93" s="80">
        <v>0</v>
      </c>
      <c r="CC93" s="80">
        <v>0</v>
      </c>
    </row>
    <row r="94" spans="1:81">
      <c r="A94" s="80" t="s">
        <v>1814</v>
      </c>
      <c r="B94" s="80">
        <v>384</v>
      </c>
      <c r="C94" s="80">
        <v>10</v>
      </c>
      <c r="D94" s="80">
        <v>23</v>
      </c>
      <c r="E94" s="80">
        <v>2013</v>
      </c>
      <c r="F94" s="80" t="s">
        <v>89</v>
      </c>
      <c r="G94" s="80" t="s">
        <v>1804</v>
      </c>
      <c r="H94" s="80" t="s">
        <v>1805</v>
      </c>
      <c r="I94" s="177"/>
      <c r="J94" s="81">
        <v>6.2080103324492075</v>
      </c>
      <c r="K94" s="81">
        <v>3.7656009122578529</v>
      </c>
      <c r="L94" s="81">
        <v>23.187718219940649</v>
      </c>
      <c r="M94" s="81">
        <v>48.025202509022037</v>
      </c>
      <c r="N94" s="81">
        <v>42.466817846191184</v>
      </c>
      <c r="O94" s="81">
        <v>25.482506575711486</v>
      </c>
      <c r="P94" s="81">
        <v>46.53680813746157</v>
      </c>
      <c r="Q94" s="81">
        <v>2.2436396781566557</v>
      </c>
      <c r="R94" s="81">
        <v>27.831843107598484</v>
      </c>
      <c r="S94" s="81">
        <v>2.2734828832999998</v>
      </c>
      <c r="T94" s="82"/>
      <c r="U94" s="81">
        <v>633134</v>
      </c>
      <c r="V94" s="81">
        <v>1505</v>
      </c>
      <c r="W94" s="81">
        <v>332</v>
      </c>
      <c r="X94" s="81">
        <v>9182</v>
      </c>
      <c r="Y94" s="81">
        <v>11673</v>
      </c>
      <c r="Z94" s="81">
        <v>13923</v>
      </c>
      <c r="AA94" s="81">
        <v>9316</v>
      </c>
      <c r="AB94" s="81">
        <v>29004</v>
      </c>
      <c r="AC94" s="81">
        <v>4613735</v>
      </c>
      <c r="AD94" s="81">
        <v>2.2734828832999998</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0</v>
      </c>
      <c r="BJ94" s="81">
        <v>3.089</v>
      </c>
      <c r="BK94" s="81">
        <v>0</v>
      </c>
      <c r="BL94" s="81">
        <v>0</v>
      </c>
      <c r="BM94" s="82"/>
      <c r="BN94" s="81">
        <v>0</v>
      </c>
      <c r="BO94" s="81">
        <v>0</v>
      </c>
      <c r="BP94" s="81">
        <v>0</v>
      </c>
      <c r="BQ94" s="81">
        <v>2</v>
      </c>
      <c r="BR94" s="81">
        <v>0</v>
      </c>
      <c r="BS94" s="81">
        <v>0</v>
      </c>
      <c r="BT94"/>
      <c r="BU94" s="80">
        <v>3.089</v>
      </c>
      <c r="BV94" s="80">
        <v>0</v>
      </c>
      <c r="BW94" s="80">
        <v>0</v>
      </c>
      <c r="BX94" s="80">
        <v>0</v>
      </c>
      <c r="BY94" s="80">
        <v>0</v>
      </c>
      <c r="BZ94" s="80">
        <v>0</v>
      </c>
      <c r="CA94" s="80">
        <v>0</v>
      </c>
      <c r="CB94" s="80">
        <v>0</v>
      </c>
      <c r="CC94" s="80">
        <v>0</v>
      </c>
    </row>
    <row r="95" spans="1:81">
      <c r="A95" s="80" t="s">
        <v>1815</v>
      </c>
      <c r="B95" s="80">
        <v>385</v>
      </c>
      <c r="C95" s="80">
        <v>11</v>
      </c>
      <c r="D95" s="80">
        <v>23</v>
      </c>
      <c r="E95" s="80">
        <v>2014</v>
      </c>
      <c r="F95" s="80" t="s">
        <v>90</v>
      </c>
      <c r="G95" s="80" t="s">
        <v>1804</v>
      </c>
      <c r="H95" s="80" t="s">
        <v>1805</v>
      </c>
      <c r="I95" s="177"/>
      <c r="J95" s="81">
        <v>5.6570739567981789</v>
      </c>
      <c r="K95" s="81">
        <v>3.3897956028087286</v>
      </c>
      <c r="L95" s="81">
        <v>21.644206410186776</v>
      </c>
      <c r="M95" s="81">
        <v>46.20709165124633</v>
      </c>
      <c r="N95" s="81">
        <v>39.320486408363337</v>
      </c>
      <c r="O95" s="81">
        <v>24.313226780498514</v>
      </c>
      <c r="P95" s="81">
        <v>45.910157340998055</v>
      </c>
      <c r="Q95" s="81">
        <v>2.1147446422569596</v>
      </c>
      <c r="R95" s="81">
        <v>27.601332509276734</v>
      </c>
      <c r="S95" s="81">
        <v>3.2196926447000003</v>
      </c>
      <c r="T95" s="82"/>
      <c r="U95" s="81">
        <v>650797</v>
      </c>
      <c r="V95" s="81">
        <v>1215</v>
      </c>
      <c r="W95" s="81">
        <v>280</v>
      </c>
      <c r="X95" s="81">
        <v>8892</v>
      </c>
      <c r="Y95" s="81">
        <v>11626</v>
      </c>
      <c r="Z95" s="81">
        <v>13991</v>
      </c>
      <c r="AA95" s="81">
        <v>9143</v>
      </c>
      <c r="AB95" s="81">
        <v>28493</v>
      </c>
      <c r="AC95" s="81">
        <v>4589910</v>
      </c>
      <c r="AD95" s="81">
        <v>3.2196926447000003</v>
      </c>
      <c r="AE95" s="82"/>
      <c r="AF95" s="81">
        <v>7909391.0541439597</v>
      </c>
      <c r="AG95" s="81">
        <v>2530819.2575483704</v>
      </c>
      <c r="AH95" s="81">
        <v>2901766.2580248108</v>
      </c>
      <c r="AI95" s="81">
        <v>55911731.968527228</v>
      </c>
      <c r="AJ95" s="81">
        <v>54556095.480631463</v>
      </c>
      <c r="AK95" s="81">
        <v>0</v>
      </c>
      <c r="AL95" s="81">
        <v>0</v>
      </c>
      <c r="AM95" s="81">
        <v>3911663.1229759296</v>
      </c>
      <c r="AN95" s="81">
        <v>0</v>
      </c>
      <c r="AO95" s="81">
        <v>0</v>
      </c>
      <c r="AP95" s="82"/>
      <c r="AQ95" s="81">
        <v>287</v>
      </c>
      <c r="AR95" s="81">
        <v>83</v>
      </c>
      <c r="AS95" s="81">
        <v>1</v>
      </c>
      <c r="AT95" s="81">
        <v>0</v>
      </c>
      <c r="AU95" s="81">
        <v>0</v>
      </c>
      <c r="AV95" s="81">
        <v>0</v>
      </c>
      <c r="AW95" s="81" t="s">
        <v>564</v>
      </c>
      <c r="AX95" s="82"/>
      <c r="AY95" s="81">
        <v>1392.48</v>
      </c>
      <c r="AZ95" s="81">
        <v>4766.8999999999996</v>
      </c>
      <c r="BA95" s="81">
        <v>1500</v>
      </c>
      <c r="BB95" s="81">
        <v>0</v>
      </c>
      <c r="BC95" s="81">
        <v>0</v>
      </c>
      <c r="BD95" s="81">
        <v>0</v>
      </c>
      <c r="BE95" s="81" t="s">
        <v>564</v>
      </c>
      <c r="BF95" s="82"/>
      <c r="BG95" s="81">
        <v>0</v>
      </c>
      <c r="BH95" s="81">
        <v>0</v>
      </c>
      <c r="BI95" s="81">
        <v>0</v>
      </c>
      <c r="BJ95" s="81">
        <v>2.77</v>
      </c>
      <c r="BK95" s="81">
        <v>0</v>
      </c>
      <c r="BL95" s="81">
        <v>0</v>
      </c>
      <c r="BM95" s="82"/>
      <c r="BN95" s="81">
        <v>0</v>
      </c>
      <c r="BO95" s="81">
        <v>0</v>
      </c>
      <c r="BP95" s="81">
        <v>0</v>
      </c>
      <c r="BQ95" s="81">
        <v>2</v>
      </c>
      <c r="BR95" s="81">
        <v>0</v>
      </c>
      <c r="BS95" s="81">
        <v>0</v>
      </c>
      <c r="BT95"/>
      <c r="BU95" s="80">
        <v>2.77</v>
      </c>
      <c r="BV95" s="80">
        <v>0</v>
      </c>
      <c r="BW95" s="80">
        <v>0</v>
      </c>
      <c r="BX95" s="80">
        <v>0</v>
      </c>
      <c r="BY95" s="80">
        <v>0</v>
      </c>
      <c r="BZ95" s="80">
        <v>0</v>
      </c>
      <c r="CA95" s="80">
        <v>0</v>
      </c>
      <c r="CB95" s="80">
        <v>0</v>
      </c>
      <c r="CC95" s="80">
        <v>0</v>
      </c>
    </row>
    <row r="96" spans="1:81">
      <c r="A96" s="80" t="s">
        <v>1816</v>
      </c>
      <c r="B96" s="80">
        <v>386</v>
      </c>
      <c r="C96" s="80">
        <v>12</v>
      </c>
      <c r="D96" s="80">
        <v>23</v>
      </c>
      <c r="E96" s="80">
        <v>2015</v>
      </c>
      <c r="F96" s="80" t="s">
        <v>91</v>
      </c>
      <c r="G96" s="80" t="s">
        <v>1804</v>
      </c>
      <c r="H96" s="80" t="s">
        <v>1805</v>
      </c>
      <c r="I96" s="177"/>
      <c r="J96" s="81">
        <v>4.6001712676045763</v>
      </c>
      <c r="K96" s="81">
        <v>2.8382244546161575</v>
      </c>
      <c r="L96" s="81">
        <v>24.604127954471362</v>
      </c>
      <c r="M96" s="81">
        <v>39.099686354597701</v>
      </c>
      <c r="N96" s="81">
        <v>34.222423007439495</v>
      </c>
      <c r="O96" s="81">
        <v>24.261935339591307</v>
      </c>
      <c r="P96" s="81">
        <v>45.16735936198323</v>
      </c>
      <c r="Q96" s="81">
        <v>2.0337559587575291</v>
      </c>
      <c r="R96" s="81">
        <v>27.297412209999468</v>
      </c>
      <c r="S96" s="81">
        <v>3.5347147649999999</v>
      </c>
      <c r="T96" s="82"/>
      <c r="U96" s="81">
        <v>671391</v>
      </c>
      <c r="V96" s="81">
        <v>1215</v>
      </c>
      <c r="W96" s="81">
        <v>280</v>
      </c>
      <c r="X96" s="81">
        <v>8892</v>
      </c>
      <c r="Y96" s="81">
        <v>11602</v>
      </c>
      <c r="Z96" s="81">
        <v>14096</v>
      </c>
      <c r="AA96" s="81">
        <v>8988</v>
      </c>
      <c r="AB96" s="81">
        <v>27991</v>
      </c>
      <c r="AC96" s="81">
        <v>4676123</v>
      </c>
      <c r="AD96" s="81">
        <v>3.5347147649999999</v>
      </c>
      <c r="AE96" s="82"/>
      <c r="AF96" s="81">
        <v>7169361.311261557</v>
      </c>
      <c r="AG96" s="81">
        <v>2174442.9043184612</v>
      </c>
      <c r="AH96" s="81">
        <v>3058244.2452949416</v>
      </c>
      <c r="AI96" s="81">
        <v>54624449.468734175</v>
      </c>
      <c r="AJ96" s="81">
        <v>52426738.572862126</v>
      </c>
      <c r="AK96" s="81">
        <v>0</v>
      </c>
      <c r="AL96" s="81">
        <v>0</v>
      </c>
      <c r="AM96" s="81">
        <v>3836049.1321711699</v>
      </c>
      <c r="AN96" s="81">
        <v>0</v>
      </c>
      <c r="AO96" s="81">
        <v>0</v>
      </c>
      <c r="AP96" s="82"/>
      <c r="AQ96" s="81">
        <v>288</v>
      </c>
      <c r="AR96" s="81">
        <v>88</v>
      </c>
      <c r="AS96" s="81">
        <v>1</v>
      </c>
      <c r="AT96" s="81">
        <v>0</v>
      </c>
      <c r="AU96" s="81">
        <v>0</v>
      </c>
      <c r="AV96" s="81">
        <v>0</v>
      </c>
      <c r="AW96" s="81" t="s">
        <v>564</v>
      </c>
      <c r="AX96" s="82"/>
      <c r="AY96" s="81">
        <v>1398.48</v>
      </c>
      <c r="AZ96" s="81">
        <v>5399.7</v>
      </c>
      <c r="BA96" s="81">
        <v>1500</v>
      </c>
      <c r="BB96" s="81">
        <v>0</v>
      </c>
      <c r="BC96" s="81">
        <v>0</v>
      </c>
      <c r="BD96" s="81">
        <v>0</v>
      </c>
      <c r="BE96" s="81" t="s">
        <v>564</v>
      </c>
      <c r="BF96" s="82"/>
      <c r="BG96" s="81">
        <v>0</v>
      </c>
      <c r="BH96" s="81">
        <v>0</v>
      </c>
      <c r="BI96" s="81">
        <v>0</v>
      </c>
      <c r="BJ96" s="81">
        <v>2.746</v>
      </c>
      <c r="BK96" s="81">
        <v>0</v>
      </c>
      <c r="BL96" s="81">
        <v>0</v>
      </c>
      <c r="BM96" s="82"/>
      <c r="BN96" s="81">
        <v>0</v>
      </c>
      <c r="BO96" s="81">
        <v>0</v>
      </c>
      <c r="BP96" s="81">
        <v>0</v>
      </c>
      <c r="BQ96" s="81">
        <v>2</v>
      </c>
      <c r="BR96" s="81">
        <v>0</v>
      </c>
      <c r="BS96" s="81">
        <v>0</v>
      </c>
      <c r="BT96"/>
      <c r="BU96" s="80">
        <v>2.746</v>
      </c>
      <c r="BV96" s="80">
        <v>0</v>
      </c>
      <c r="BW96" s="80">
        <v>0</v>
      </c>
      <c r="BX96" s="80">
        <v>0</v>
      </c>
      <c r="BY96" s="80">
        <v>0</v>
      </c>
      <c r="BZ96" s="80">
        <v>0</v>
      </c>
      <c r="CA96" s="80">
        <v>0</v>
      </c>
      <c r="CB96" s="80">
        <v>0</v>
      </c>
      <c r="CC96" s="80">
        <v>0</v>
      </c>
    </row>
    <row r="97" spans="1:81">
      <c r="A97" s="80" t="s">
        <v>1817</v>
      </c>
      <c r="B97" s="80">
        <v>387</v>
      </c>
      <c r="C97" s="80">
        <v>13</v>
      </c>
      <c r="D97" s="80">
        <v>23</v>
      </c>
      <c r="E97" s="80">
        <v>2016</v>
      </c>
      <c r="F97" s="80" t="s">
        <v>92</v>
      </c>
      <c r="G97" s="80" t="s">
        <v>1804</v>
      </c>
      <c r="H97" s="80" t="s">
        <v>1805</v>
      </c>
      <c r="I97" s="177"/>
      <c r="J97" s="81">
        <v>3.7842278697643286</v>
      </c>
      <c r="K97" s="81">
        <v>2.8567509517921414</v>
      </c>
      <c r="L97" s="81">
        <v>23.457343371784425</v>
      </c>
      <c r="M97" s="81">
        <v>32.5842403902397</v>
      </c>
      <c r="N97" s="81">
        <v>31.508177275491214</v>
      </c>
      <c r="O97" s="81">
        <v>23.989415611075088</v>
      </c>
      <c r="P97" s="81">
        <v>44.102618995469143</v>
      </c>
      <c r="Q97" s="81">
        <v>1.948101960166873</v>
      </c>
      <c r="R97" s="81">
        <v>25.398855016986143</v>
      </c>
      <c r="S97" s="81">
        <v>3.8718942688000002</v>
      </c>
      <c r="T97" s="82"/>
      <c r="U97" s="81">
        <v>619959</v>
      </c>
      <c r="V97" s="81">
        <v>1215</v>
      </c>
      <c r="W97" s="81">
        <v>280</v>
      </c>
      <c r="X97" s="81">
        <v>8892</v>
      </c>
      <c r="Y97" s="81">
        <v>11636</v>
      </c>
      <c r="Z97" s="81">
        <v>14109</v>
      </c>
      <c r="AA97" s="81">
        <v>9077</v>
      </c>
      <c r="AB97" s="81">
        <v>27581</v>
      </c>
      <c r="AC97" s="81">
        <v>4337874.4237786457</v>
      </c>
      <c r="AD97" s="81">
        <v>3.8718942688000002</v>
      </c>
      <c r="AE97" s="82"/>
      <c r="AF97" s="81">
        <v>6421738.7660936704</v>
      </c>
      <c r="AG97" s="81">
        <v>2129325.378416413</v>
      </c>
      <c r="AH97" s="81">
        <v>2712952.437632449</v>
      </c>
      <c r="AI97" s="81">
        <v>51493046.187124178</v>
      </c>
      <c r="AJ97" s="81">
        <v>48804734.326109633</v>
      </c>
      <c r="AK97" s="81">
        <v>0</v>
      </c>
      <c r="AL97" s="81">
        <v>0</v>
      </c>
      <c r="AM97" s="81">
        <v>3782796.932673458</v>
      </c>
      <c r="AN97" s="81">
        <v>0</v>
      </c>
      <c r="AO97" s="81">
        <v>0</v>
      </c>
      <c r="AP97" s="82"/>
      <c r="AQ97" s="81">
        <v>288</v>
      </c>
      <c r="AR97" s="81">
        <v>91</v>
      </c>
      <c r="AS97" s="81">
        <v>1</v>
      </c>
      <c r="AT97" s="81">
        <v>0</v>
      </c>
      <c r="AU97" s="81">
        <v>0</v>
      </c>
      <c r="AV97" s="81">
        <v>0</v>
      </c>
      <c r="AW97" s="81" t="s">
        <v>564</v>
      </c>
      <c r="AX97" s="82"/>
      <c r="AY97" s="81">
        <v>1398.46</v>
      </c>
      <c r="AZ97" s="81">
        <v>7417.1</v>
      </c>
      <c r="BA97" s="81">
        <v>1500</v>
      </c>
      <c r="BB97" s="81">
        <v>0</v>
      </c>
      <c r="BC97" s="81">
        <v>0</v>
      </c>
      <c r="BD97" s="81">
        <v>0</v>
      </c>
      <c r="BE97" s="81" t="s">
        <v>564</v>
      </c>
      <c r="BF97" s="82"/>
      <c r="BG97" s="81">
        <v>0</v>
      </c>
      <c r="BH97" s="81">
        <v>0</v>
      </c>
      <c r="BI97" s="81">
        <v>0</v>
      </c>
      <c r="BJ97" s="81">
        <v>3.3109999999999999</v>
      </c>
      <c r="BK97" s="81">
        <v>0</v>
      </c>
      <c r="BL97" s="81">
        <v>0</v>
      </c>
      <c r="BM97" s="82"/>
      <c r="BN97" s="81">
        <v>0</v>
      </c>
      <c r="BO97" s="81">
        <v>0</v>
      </c>
      <c r="BP97" s="81">
        <v>0</v>
      </c>
      <c r="BQ97" s="81">
        <v>2</v>
      </c>
      <c r="BR97" s="81">
        <v>0</v>
      </c>
      <c r="BS97" s="81">
        <v>0</v>
      </c>
      <c r="BT97"/>
      <c r="BU97" s="80">
        <v>3.3109999999999999</v>
      </c>
      <c r="BV97" s="80">
        <v>0</v>
      </c>
      <c r="BW97" s="80">
        <v>0</v>
      </c>
      <c r="BX97" s="80">
        <v>0</v>
      </c>
      <c r="BY97" s="80">
        <v>0</v>
      </c>
      <c r="BZ97" s="80">
        <v>0</v>
      </c>
      <c r="CA97" s="80">
        <v>0</v>
      </c>
      <c r="CB97" s="80">
        <v>0</v>
      </c>
      <c r="CC97" s="80">
        <v>0</v>
      </c>
    </row>
    <row r="98" spans="1:81">
      <c r="A98" s="80" t="s">
        <v>1818</v>
      </c>
      <c r="B98" s="80">
        <v>388</v>
      </c>
      <c r="C98" s="80">
        <v>14</v>
      </c>
      <c r="D98" s="80">
        <v>23</v>
      </c>
      <c r="E98" s="80">
        <v>2017</v>
      </c>
      <c r="F98" s="80" t="s">
        <v>71</v>
      </c>
      <c r="G98" s="80" t="s">
        <v>1804</v>
      </c>
      <c r="H98" s="80" t="s">
        <v>1805</v>
      </c>
      <c r="I98" s="177"/>
      <c r="J98" s="81">
        <v>3.1337114589144046</v>
      </c>
      <c r="K98" s="81">
        <v>2.7370599408722054</v>
      </c>
      <c r="L98" s="81">
        <v>20.362552560592768</v>
      </c>
      <c r="M98" s="81">
        <v>31.287977754081417</v>
      </c>
      <c r="N98" s="81">
        <v>31.77588915554432</v>
      </c>
      <c r="O98" s="81">
        <v>23.621381166821017</v>
      </c>
      <c r="P98" s="81">
        <v>43.49011653968288</v>
      </c>
      <c r="Q98" s="81">
        <v>1.8579145224579627</v>
      </c>
      <c r="R98" s="81">
        <v>26.269781622577582</v>
      </c>
      <c r="S98" s="81">
        <v>3.7783936608000004</v>
      </c>
      <c r="T98" s="82"/>
      <c r="U98" s="81">
        <v>617739</v>
      </c>
      <c r="V98" s="81">
        <v>1215</v>
      </c>
      <c r="W98" s="81">
        <v>280</v>
      </c>
      <c r="X98" s="81">
        <v>8892</v>
      </c>
      <c r="Y98" s="81">
        <v>11643</v>
      </c>
      <c r="Z98" s="81">
        <v>14123</v>
      </c>
      <c r="AA98" s="81">
        <v>9008</v>
      </c>
      <c r="AB98" s="81">
        <v>27202</v>
      </c>
      <c r="AC98" s="81">
        <v>4575643.9999999991</v>
      </c>
      <c r="AD98" s="81">
        <v>3.7783936607999999</v>
      </c>
      <c r="AE98" s="82"/>
      <c r="AF98" s="81">
        <v>5689617.3976028357</v>
      </c>
      <c r="AG98" s="81">
        <v>2095167.3267722239</v>
      </c>
      <c r="AH98" s="81">
        <v>3187260.9389392422</v>
      </c>
      <c r="AI98" s="81">
        <v>51804729.400899939</v>
      </c>
      <c r="AJ98" s="81">
        <v>55116630.515950046</v>
      </c>
      <c r="AK98" s="81">
        <v>0</v>
      </c>
      <c r="AL98" s="81">
        <v>0</v>
      </c>
      <c r="AM98" s="81">
        <v>3736653.9289360219</v>
      </c>
      <c r="AN98" s="81">
        <v>0</v>
      </c>
      <c r="AO98" s="81">
        <v>0</v>
      </c>
      <c r="AP98" s="82"/>
      <c r="AQ98" s="81">
        <v>288</v>
      </c>
      <c r="AR98" s="81">
        <v>91</v>
      </c>
      <c r="AS98" s="81">
        <v>1</v>
      </c>
      <c r="AT98" s="81">
        <v>0</v>
      </c>
      <c r="AU98" s="81">
        <v>0</v>
      </c>
      <c r="AV98" s="81">
        <v>0</v>
      </c>
      <c r="AW98" s="81" t="s">
        <v>564</v>
      </c>
      <c r="AX98" s="82"/>
      <c r="AY98" s="81">
        <v>1398.46</v>
      </c>
      <c r="AZ98" s="81">
        <v>7417.0999999999995</v>
      </c>
      <c r="BA98" s="81">
        <v>1500</v>
      </c>
      <c r="BB98" s="81">
        <v>0</v>
      </c>
      <c r="BC98" s="81">
        <v>0</v>
      </c>
      <c r="BD98" s="81">
        <v>0</v>
      </c>
      <c r="BE98" s="81" t="s">
        <v>564</v>
      </c>
      <c r="BF98" s="82"/>
      <c r="BG98" s="81">
        <v>0</v>
      </c>
      <c r="BH98" s="81">
        <v>0</v>
      </c>
      <c r="BI98" s="81">
        <v>0</v>
      </c>
      <c r="BJ98" s="81">
        <v>3.0310000000000001</v>
      </c>
      <c r="BK98" s="81">
        <v>0</v>
      </c>
      <c r="BL98" s="81">
        <v>0</v>
      </c>
      <c r="BM98" s="82"/>
      <c r="BN98" s="81">
        <v>0</v>
      </c>
      <c r="BO98" s="81">
        <v>0</v>
      </c>
      <c r="BP98" s="81">
        <v>0</v>
      </c>
      <c r="BQ98" s="81">
        <v>2</v>
      </c>
      <c r="BR98" s="81">
        <v>0</v>
      </c>
      <c r="BS98" s="81">
        <v>0</v>
      </c>
      <c r="BT98"/>
      <c r="BU98" s="80">
        <v>3.0310000000000001</v>
      </c>
      <c r="BV98" s="80">
        <v>0</v>
      </c>
      <c r="BW98" s="80">
        <v>0</v>
      </c>
      <c r="BX98" s="80">
        <v>0</v>
      </c>
      <c r="BY98" s="80">
        <v>0</v>
      </c>
      <c r="BZ98" s="80">
        <v>0</v>
      </c>
      <c r="CA98" s="80">
        <v>0</v>
      </c>
      <c r="CB98" s="80">
        <v>0</v>
      </c>
      <c r="CC98" s="80">
        <v>0</v>
      </c>
    </row>
    <row r="99" spans="1:81">
      <c r="A99" s="80" t="s">
        <v>1819</v>
      </c>
      <c r="B99" s="80">
        <v>389</v>
      </c>
      <c r="C99" s="80">
        <v>15</v>
      </c>
      <c r="D99" s="80">
        <v>23</v>
      </c>
      <c r="E99" s="80">
        <v>2018</v>
      </c>
      <c r="F99" s="80" t="s">
        <v>93</v>
      </c>
      <c r="G99" s="80" t="s">
        <v>1804</v>
      </c>
      <c r="H99" s="80" t="s">
        <v>1805</v>
      </c>
      <c r="I99" s="177"/>
      <c r="J99" s="81">
        <v>2.203142303647847</v>
      </c>
      <c r="K99" s="81">
        <v>2.4002246834230312</v>
      </c>
      <c r="L99" s="81">
        <v>18.361870452770525</v>
      </c>
      <c r="M99" s="81">
        <v>28.277728988470319</v>
      </c>
      <c r="N99" s="81">
        <v>23.831047783771552</v>
      </c>
      <c r="O99" s="81">
        <v>23.39913863738925</v>
      </c>
      <c r="P99" s="81">
        <v>42.837330879221241</v>
      </c>
      <c r="Q99" s="81">
        <v>1.7002835788330819</v>
      </c>
      <c r="R99" s="81">
        <v>26.764625347270364</v>
      </c>
      <c r="S99" s="81">
        <v>4.2725278273599994</v>
      </c>
      <c r="T99" s="82"/>
      <c r="U99" s="81">
        <v>589840</v>
      </c>
      <c r="V99" s="81">
        <v>1215</v>
      </c>
      <c r="W99" s="81">
        <v>280</v>
      </c>
      <c r="X99" s="81">
        <v>8892</v>
      </c>
      <c r="Y99" s="81">
        <v>11652</v>
      </c>
      <c r="Z99" s="81">
        <v>14258</v>
      </c>
      <c r="AA99" s="81">
        <v>8962</v>
      </c>
      <c r="AB99" s="81">
        <v>26827</v>
      </c>
      <c r="AC99" s="81">
        <v>4643565</v>
      </c>
      <c r="AD99" s="81">
        <v>4.2725278273599994</v>
      </c>
      <c r="AE99" s="82"/>
      <c r="AF99" s="81">
        <v>4936239.0043974156</v>
      </c>
      <c r="AG99" s="81">
        <v>1870588.621084292</v>
      </c>
      <c r="AH99" s="81">
        <v>2759806.255825649</v>
      </c>
      <c r="AI99" s="81">
        <v>53900095.247073248</v>
      </c>
      <c r="AJ99" s="81">
        <v>53227119.925933637</v>
      </c>
      <c r="AK99" s="81">
        <v>0</v>
      </c>
      <c r="AL99" s="81">
        <v>0</v>
      </c>
      <c r="AM99" s="81">
        <v>3692766.347061404</v>
      </c>
      <c r="AN99" s="81">
        <v>0</v>
      </c>
      <c r="AO99" s="81">
        <v>0</v>
      </c>
      <c r="AP99" s="82"/>
      <c r="AQ99" s="81">
        <v>288</v>
      </c>
      <c r="AR99" s="81">
        <v>91</v>
      </c>
      <c r="AS99" s="81">
        <v>1</v>
      </c>
      <c r="AT99" s="81">
        <v>0</v>
      </c>
      <c r="AU99" s="81">
        <v>0</v>
      </c>
      <c r="AV99" s="81">
        <v>0</v>
      </c>
      <c r="AW99" s="81" t="s">
        <v>564</v>
      </c>
      <c r="AX99" s="82"/>
      <c r="AY99" s="81">
        <v>1398.86</v>
      </c>
      <c r="AZ99" s="81">
        <v>7417.5</v>
      </c>
      <c r="BA99" s="81">
        <v>1500</v>
      </c>
      <c r="BB99" s="81">
        <v>0</v>
      </c>
      <c r="BC99" s="81">
        <v>0</v>
      </c>
      <c r="BD99" s="81">
        <v>0</v>
      </c>
      <c r="BE99" s="81" t="s">
        <v>564</v>
      </c>
      <c r="BF99" s="82"/>
      <c r="BG99" s="81">
        <v>0</v>
      </c>
      <c r="BH99" s="81">
        <v>0</v>
      </c>
      <c r="BI99" s="81">
        <v>0</v>
      </c>
      <c r="BJ99" s="81">
        <v>3.032</v>
      </c>
      <c r="BK99" s="81">
        <v>0</v>
      </c>
      <c r="BL99" s="81">
        <v>0</v>
      </c>
      <c r="BM99" s="82"/>
      <c r="BN99" s="81">
        <v>0</v>
      </c>
      <c r="BO99" s="81">
        <v>0</v>
      </c>
      <c r="BP99" s="81">
        <v>0</v>
      </c>
      <c r="BQ99" s="81">
        <v>2</v>
      </c>
      <c r="BR99" s="81">
        <v>0</v>
      </c>
      <c r="BS99" s="81">
        <v>0</v>
      </c>
      <c r="BT99"/>
      <c r="BU99" s="80">
        <v>3.032</v>
      </c>
      <c r="BV99" s="80">
        <v>0</v>
      </c>
      <c r="BW99" s="80">
        <v>0</v>
      </c>
      <c r="BX99" s="80">
        <v>0</v>
      </c>
      <c r="BY99" s="80">
        <v>0</v>
      </c>
      <c r="BZ99" s="80">
        <v>0</v>
      </c>
      <c r="CA99" s="80">
        <v>0</v>
      </c>
      <c r="CB99" s="80">
        <v>0</v>
      </c>
      <c r="CC99" s="80">
        <v>0</v>
      </c>
    </row>
    <row r="100" spans="1:81">
      <c r="A100" s="80" t="s">
        <v>1820</v>
      </c>
      <c r="B100" s="80">
        <v>390</v>
      </c>
      <c r="C100" s="80">
        <v>16</v>
      </c>
      <c r="D100" s="80">
        <v>23</v>
      </c>
      <c r="E100" s="80">
        <v>2019</v>
      </c>
      <c r="F100" s="80" t="s">
        <v>73</v>
      </c>
      <c r="G100" s="80" t="s">
        <v>1804</v>
      </c>
      <c r="H100" s="80" t="s">
        <v>1805</v>
      </c>
      <c r="I100" s="177"/>
      <c r="J100" s="81">
        <v>2.7384352340329476</v>
      </c>
      <c r="K100" s="81">
        <v>2.2504973322870874</v>
      </c>
      <c r="L100" s="81">
        <v>18.69149927489681</v>
      </c>
      <c r="M100" s="81">
        <v>28.84420231868604</v>
      </c>
      <c r="N100" s="81">
        <v>25.545360255914716</v>
      </c>
      <c r="O100" s="81">
        <v>22.853728455012057</v>
      </c>
      <c r="P100" s="81">
        <v>42.038250753215976</v>
      </c>
      <c r="Q100" s="81">
        <v>1.6315186967158104</v>
      </c>
      <c r="R100" s="81">
        <v>29.142569395780502</v>
      </c>
      <c r="S100" s="81">
        <v>2.3803896939999998</v>
      </c>
      <c r="T100" s="82"/>
      <c r="U100" s="81">
        <v>612506</v>
      </c>
      <c r="V100" s="81">
        <v>1215</v>
      </c>
      <c r="W100" s="81">
        <v>280</v>
      </c>
      <c r="X100" s="81">
        <v>8892</v>
      </c>
      <c r="Y100" s="81">
        <v>11682</v>
      </c>
      <c r="Z100" s="81">
        <v>14308</v>
      </c>
      <c r="AA100" s="81">
        <v>8729</v>
      </c>
      <c r="AB100" s="81">
        <v>26439</v>
      </c>
      <c r="AC100" s="81">
        <v>5138943</v>
      </c>
      <c r="AD100" s="81">
        <v>2.3803896939999998</v>
      </c>
      <c r="AE100" s="82"/>
      <c r="AF100" s="81">
        <v>6064760.7090697922</v>
      </c>
      <c r="AG100" s="81">
        <v>1809851.840507084</v>
      </c>
      <c r="AH100" s="81">
        <v>3292825.0700296508</v>
      </c>
      <c r="AI100" s="81">
        <v>50967316.40720541</v>
      </c>
      <c r="AJ100" s="81">
        <v>53618154.055691965</v>
      </c>
      <c r="AK100" s="81">
        <v>0</v>
      </c>
      <c r="AL100" s="81">
        <v>0</v>
      </c>
      <c r="AM100" s="81">
        <v>3600792.7673145616</v>
      </c>
      <c r="AN100" s="81">
        <v>0</v>
      </c>
      <c r="AO100" s="81">
        <v>0</v>
      </c>
      <c r="AP100" s="82"/>
      <c r="AQ100" s="81">
        <v>288</v>
      </c>
      <c r="AR100" s="81">
        <v>92</v>
      </c>
      <c r="AS100" s="81">
        <v>2</v>
      </c>
      <c r="AT100" s="81">
        <v>0</v>
      </c>
      <c r="AU100" s="81">
        <v>0</v>
      </c>
      <c r="AV100" s="81">
        <v>0</v>
      </c>
      <c r="AW100" s="81" t="s">
        <v>564</v>
      </c>
      <c r="AX100" s="82"/>
      <c r="AY100" s="81">
        <v>1398.46</v>
      </c>
      <c r="AZ100" s="81">
        <v>7450.1</v>
      </c>
      <c r="BA100" s="81">
        <v>3490</v>
      </c>
      <c r="BB100" s="81">
        <v>0</v>
      </c>
      <c r="BC100" s="81">
        <v>0</v>
      </c>
      <c r="BD100" s="81">
        <v>0</v>
      </c>
      <c r="BE100" s="81" t="s">
        <v>564</v>
      </c>
      <c r="BF100" s="82"/>
      <c r="BG100" s="81">
        <v>0</v>
      </c>
      <c r="BH100" s="81">
        <v>0</v>
      </c>
      <c r="BI100" s="81">
        <v>0</v>
      </c>
      <c r="BJ100" s="81">
        <v>3.0169999999999999</v>
      </c>
      <c r="BK100" s="81">
        <v>0</v>
      </c>
      <c r="BL100" s="81">
        <v>0</v>
      </c>
      <c r="BM100" s="82"/>
      <c r="BN100" s="81">
        <v>0</v>
      </c>
      <c r="BO100" s="81">
        <v>0</v>
      </c>
      <c r="BP100" s="81">
        <v>0</v>
      </c>
      <c r="BQ100" s="81">
        <v>2</v>
      </c>
      <c r="BR100" s="81">
        <v>0</v>
      </c>
      <c r="BS100" s="81">
        <v>0</v>
      </c>
      <c r="BT100"/>
      <c r="BU100" s="80">
        <v>3.0169999999999999</v>
      </c>
      <c r="BV100" s="80">
        <v>0</v>
      </c>
      <c r="BW100" s="80">
        <v>0</v>
      </c>
      <c r="BX100" s="80">
        <v>0</v>
      </c>
      <c r="BY100" s="80">
        <v>0</v>
      </c>
      <c r="BZ100" s="80">
        <v>0</v>
      </c>
      <c r="CA100" s="80">
        <v>0</v>
      </c>
      <c r="CB100" s="80">
        <v>0</v>
      </c>
      <c r="CC100" s="80">
        <v>0</v>
      </c>
    </row>
    <row r="101" spans="1:81">
      <c r="A101" s="80" t="s">
        <v>1821</v>
      </c>
      <c r="B101" s="80">
        <v>391</v>
      </c>
      <c r="C101" s="80">
        <v>17</v>
      </c>
      <c r="D101" s="80">
        <v>23</v>
      </c>
      <c r="E101" s="80">
        <v>2020</v>
      </c>
      <c r="F101" s="80" t="s">
        <v>218</v>
      </c>
      <c r="G101" s="80" t="s">
        <v>1804</v>
      </c>
      <c r="H101" s="80" t="s">
        <v>1805</v>
      </c>
      <c r="I101" s="177"/>
      <c r="J101" s="81">
        <v>2.4910427313296859</v>
      </c>
      <c r="K101" s="81">
        <v>2.3068835443991458</v>
      </c>
      <c r="L101" s="81">
        <v>53.757034071737699</v>
      </c>
      <c r="M101" s="81">
        <v>29.081912064508746</v>
      </c>
      <c r="N101" s="81">
        <v>25.399298333234206</v>
      </c>
      <c r="O101" s="81">
        <v>19.968522042451433</v>
      </c>
      <c r="P101" s="81">
        <v>39.356931336019912</v>
      </c>
      <c r="Q101" s="81">
        <v>1.5316862944229486</v>
      </c>
      <c r="R101" s="81">
        <v>26.860243176877074</v>
      </c>
      <c r="S101" s="81">
        <v>2.6872071639000001</v>
      </c>
      <c r="T101" s="82"/>
      <c r="U101" s="81">
        <v>508948</v>
      </c>
      <c r="V101" s="81">
        <v>1111</v>
      </c>
      <c r="W101" s="81">
        <v>727</v>
      </c>
      <c r="X101" s="81">
        <v>8743</v>
      </c>
      <c r="Y101" s="81">
        <v>11662</v>
      </c>
      <c r="Z101" s="81">
        <v>14269</v>
      </c>
      <c r="AA101" s="81">
        <v>8879</v>
      </c>
      <c r="AB101" s="81">
        <v>25977</v>
      </c>
      <c r="AC101" s="81">
        <v>4761192</v>
      </c>
      <c r="AD101" s="81">
        <v>2.6872071639000001</v>
      </c>
      <c r="AE101" s="82"/>
      <c r="AF101" s="81">
        <v>5270150.0301419329</v>
      </c>
      <c r="AG101" s="81">
        <v>1721555.0899494521</v>
      </c>
      <c r="AH101" s="81">
        <v>10845398.873627529</v>
      </c>
      <c r="AI101" s="81">
        <v>49252799.340402931</v>
      </c>
      <c r="AJ101" s="81">
        <v>50918946.839382671</v>
      </c>
      <c r="AK101" s="81"/>
      <c r="AL101" s="81"/>
      <c r="AM101" s="81">
        <v>3390287.1104895622</v>
      </c>
      <c r="AN101" s="81"/>
      <c r="AO101" s="81"/>
      <c r="AP101" s="82"/>
      <c r="AQ101" s="81">
        <v>289</v>
      </c>
      <c r="AR101" s="81">
        <v>93</v>
      </c>
      <c r="AS101" s="81">
        <v>2</v>
      </c>
      <c r="AT101" s="81">
        <v>0</v>
      </c>
      <c r="AU101" s="81">
        <v>0</v>
      </c>
      <c r="AV101" s="81">
        <v>0</v>
      </c>
      <c r="AW101" s="81">
        <v>2</v>
      </c>
      <c r="AX101" s="82"/>
      <c r="AY101" s="81">
        <v>1407.69</v>
      </c>
      <c r="AZ101" s="81">
        <v>7499.2999999999975</v>
      </c>
      <c r="BA101" s="81">
        <v>3490</v>
      </c>
      <c r="BB101" s="81">
        <v>0</v>
      </c>
      <c r="BC101" s="81">
        <v>0</v>
      </c>
      <c r="BD101" s="81">
        <v>0</v>
      </c>
      <c r="BE101" s="81">
        <v>3490</v>
      </c>
      <c r="BF101" s="82"/>
      <c r="BG101" s="81">
        <v>0</v>
      </c>
      <c r="BH101" s="81">
        <v>0</v>
      </c>
      <c r="BI101" s="81">
        <v>0</v>
      </c>
      <c r="BJ101" s="81">
        <v>3.0720000000000001</v>
      </c>
      <c r="BK101" s="81">
        <v>0</v>
      </c>
      <c r="BL101" s="81">
        <v>0</v>
      </c>
      <c r="BM101" s="82"/>
      <c r="BN101" s="81">
        <v>0</v>
      </c>
      <c r="BO101" s="81">
        <v>0</v>
      </c>
      <c r="BP101" s="81">
        <v>0</v>
      </c>
      <c r="BQ101" s="81">
        <v>2</v>
      </c>
      <c r="BR101" s="81">
        <v>0</v>
      </c>
      <c r="BS101" s="81">
        <v>0</v>
      </c>
      <c r="BT101"/>
      <c r="BU101" s="80">
        <v>3.0720000000000001</v>
      </c>
      <c r="BV101" s="80">
        <v>0</v>
      </c>
      <c r="BW101" s="80">
        <v>0</v>
      </c>
      <c r="BX101" s="80">
        <v>0</v>
      </c>
      <c r="BY101" s="80">
        <v>0</v>
      </c>
      <c r="BZ101" s="80">
        <v>0</v>
      </c>
      <c r="CA101" s="80">
        <v>0</v>
      </c>
      <c r="CB101" s="80">
        <v>0</v>
      </c>
      <c r="CC101" s="80">
        <v>0</v>
      </c>
    </row>
    <row r="102" spans="1:81">
      <c r="A102" s="80" t="s">
        <v>1822</v>
      </c>
      <c r="B102" s="80">
        <v>391</v>
      </c>
      <c r="C102" s="80">
        <v>18</v>
      </c>
      <c r="D102" s="80">
        <v>23</v>
      </c>
      <c r="E102" s="80">
        <v>2021</v>
      </c>
      <c r="F102" s="80" t="s">
        <v>75</v>
      </c>
      <c r="G102" s="174" t="s">
        <v>1804</v>
      </c>
      <c r="H102" s="80" t="s">
        <v>1805</v>
      </c>
      <c r="I102" s="177"/>
      <c r="J102" s="81">
        <v>2.4104755903913593</v>
      </c>
      <c r="K102" s="81">
        <v>2.3300508411664249</v>
      </c>
      <c r="L102" s="81">
        <v>49.413739178797044</v>
      </c>
      <c r="M102" s="81">
        <v>26.194065378192477</v>
      </c>
      <c r="N102" s="81">
        <v>21.23169707642192</v>
      </c>
      <c r="O102" s="81">
        <v>19.250135495271284</v>
      </c>
      <c r="P102" s="81">
        <v>40.094019953816805</v>
      </c>
      <c r="Q102" s="81">
        <v>1.5212467867455892</v>
      </c>
      <c r="R102" s="81">
        <v>30.818098509457521</v>
      </c>
      <c r="S102" s="81">
        <v>2.123563141</v>
      </c>
      <c r="T102" s="82"/>
      <c r="U102" s="81">
        <v>512162</v>
      </c>
      <c r="V102" s="81">
        <v>1111</v>
      </c>
      <c r="W102" s="81">
        <v>727</v>
      </c>
      <c r="X102" s="81">
        <v>8743</v>
      </c>
      <c r="Y102" s="81">
        <v>11608</v>
      </c>
      <c r="Z102" s="81">
        <v>14164</v>
      </c>
      <c r="AA102" s="81">
        <v>8821</v>
      </c>
      <c r="AB102" s="81">
        <v>25494</v>
      </c>
      <c r="AC102" s="81">
        <v>5294848.9999999991</v>
      </c>
      <c r="AD102" s="81">
        <v>2.123563141</v>
      </c>
      <c r="AE102" s="82"/>
      <c r="AF102" s="81">
        <v>5859678.4012605771</v>
      </c>
      <c r="AG102" s="81">
        <v>1791054.5665380692</v>
      </c>
      <c r="AH102" s="81">
        <v>10425407.488031162</v>
      </c>
      <c r="AI102" s="81">
        <v>51742866.949880876</v>
      </c>
      <c r="AJ102" s="81">
        <v>48663374.362176731</v>
      </c>
      <c r="AK102" s="81">
        <v>0</v>
      </c>
      <c r="AL102" s="81">
        <v>0</v>
      </c>
      <c r="AM102" s="81">
        <v>3346441.555772128</v>
      </c>
      <c r="AN102" s="81">
        <v>0</v>
      </c>
      <c r="AO102" s="81">
        <v>0</v>
      </c>
      <c r="AP102" s="82"/>
      <c r="AQ102" s="81">
        <v>291</v>
      </c>
      <c r="AR102" s="81">
        <v>94</v>
      </c>
      <c r="AS102" s="81">
        <v>2</v>
      </c>
      <c r="AT102" s="81">
        <v>0</v>
      </c>
      <c r="AU102" s="81">
        <v>0</v>
      </c>
      <c r="AV102" s="81">
        <v>0</v>
      </c>
      <c r="AW102" s="81"/>
      <c r="AX102" s="82"/>
      <c r="AY102" s="81">
        <v>1415.19</v>
      </c>
      <c r="AZ102" s="81">
        <v>7548.4999999999964</v>
      </c>
      <c r="BA102" s="81">
        <v>3490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1823</v>
      </c>
      <c r="B103" s="80">
        <v>391</v>
      </c>
      <c r="C103" s="80">
        <v>19</v>
      </c>
      <c r="D103" s="80">
        <v>23</v>
      </c>
      <c r="E103" s="80">
        <v>2022</v>
      </c>
      <c r="F103" s="80" t="s">
        <v>568</v>
      </c>
      <c r="G103" s="174" t="s">
        <v>1804</v>
      </c>
      <c r="H103" s="80" t="s">
        <v>1805</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328</v>
      </c>
      <c r="AR103" s="81">
        <v>96</v>
      </c>
      <c r="AS103" s="81">
        <v>2</v>
      </c>
      <c r="AT103" s="81">
        <v>0</v>
      </c>
      <c r="AU103" s="81">
        <v>0</v>
      </c>
      <c r="AV103" s="81">
        <v>0</v>
      </c>
      <c r="AW103" s="81"/>
      <c r="AX103" s="82"/>
      <c r="AY103" s="81">
        <v>1691.3599999999992</v>
      </c>
      <c r="AZ103" s="81">
        <v>7647.4999999999964</v>
      </c>
      <c r="BA103" s="81">
        <v>3490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1824</v>
      </c>
      <c r="B104" s="80">
        <v>103</v>
      </c>
      <c r="C104" s="80">
        <v>1</v>
      </c>
      <c r="D104" s="80">
        <v>7</v>
      </c>
      <c r="E104" s="80">
        <v>1990</v>
      </c>
      <c r="F104" s="80" t="s">
        <v>562</v>
      </c>
      <c r="G104" s="80" t="s">
        <v>1825</v>
      </c>
      <c r="H104" s="80" t="s">
        <v>1826</v>
      </c>
      <c r="I104" s="177"/>
      <c r="J104" s="81">
        <v>76.503584420754095</v>
      </c>
      <c r="K104" s="81">
        <v>5.0591879693654258</v>
      </c>
      <c r="L104" s="81">
        <v>12.088173654829184</v>
      </c>
      <c r="M104" s="81">
        <v>12.917496816535522</v>
      </c>
      <c r="N104" s="81">
        <v>31.195116264154077</v>
      </c>
      <c r="O104" s="81">
        <v>22.698114695124076</v>
      </c>
      <c r="P104" s="81">
        <v>28.252415915141789</v>
      </c>
      <c r="Q104" s="81">
        <v>1.677506043945201</v>
      </c>
      <c r="R104" s="81">
        <v>0</v>
      </c>
      <c r="S104" s="81">
        <v>1.7467247381938849</v>
      </c>
      <c r="T104" s="82"/>
      <c r="U104" s="81">
        <v>5207814</v>
      </c>
      <c r="V104" s="81">
        <v>1593</v>
      </c>
      <c r="W104" s="81">
        <v>112</v>
      </c>
      <c r="X104" s="81">
        <v>5150</v>
      </c>
      <c r="Y104" s="81">
        <v>7293</v>
      </c>
      <c r="Z104" s="81">
        <v>9336</v>
      </c>
      <c r="AA104" s="81">
        <v>6860</v>
      </c>
      <c r="AB104" s="81">
        <v>27237</v>
      </c>
      <c r="AC104" s="81">
        <v>0</v>
      </c>
      <c r="AD104" s="81">
        <v>1.7467247381938849</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1827</v>
      </c>
      <c r="B105" s="80">
        <v>104</v>
      </c>
      <c r="C105" s="80">
        <v>2</v>
      </c>
      <c r="D105" s="80">
        <v>7</v>
      </c>
      <c r="E105" s="80">
        <v>2005</v>
      </c>
      <c r="F105" s="80" t="s">
        <v>565</v>
      </c>
      <c r="G105" s="80" t="s">
        <v>1825</v>
      </c>
      <c r="H105" s="80" t="s">
        <v>1826</v>
      </c>
      <c r="I105" s="177"/>
      <c r="J105" s="81">
        <v>92.031514925156955</v>
      </c>
      <c r="K105" s="81">
        <v>3.130774394348617</v>
      </c>
      <c r="L105" s="81">
        <v>8.5051073187696176</v>
      </c>
      <c r="M105" s="81">
        <v>18.841341662479014</v>
      </c>
      <c r="N105" s="81">
        <v>45.112846756337788</v>
      </c>
      <c r="O105" s="81">
        <v>35.987860555383016</v>
      </c>
      <c r="P105" s="81">
        <v>26.01830499056906</v>
      </c>
      <c r="Q105" s="81">
        <v>1.6777168420000643</v>
      </c>
      <c r="R105" s="81">
        <v>0</v>
      </c>
      <c r="S105" s="81">
        <v>2.8306576873870757</v>
      </c>
      <c r="T105" s="82"/>
      <c r="U105" s="81">
        <v>6281732</v>
      </c>
      <c r="V105" s="81">
        <v>1203</v>
      </c>
      <c r="W105" s="81">
        <v>75</v>
      </c>
      <c r="X105" s="81">
        <v>3984</v>
      </c>
      <c r="Y105" s="81">
        <v>8713</v>
      </c>
      <c r="Z105" s="81">
        <v>17129</v>
      </c>
      <c r="AA105" s="81">
        <v>5174</v>
      </c>
      <c r="AB105" s="81">
        <v>28477</v>
      </c>
      <c r="AC105" s="81">
        <v>0</v>
      </c>
      <c r="AD105" s="81">
        <v>2.8306576873870757</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1828</v>
      </c>
      <c r="B106" s="80">
        <v>105</v>
      </c>
      <c r="C106" s="80">
        <v>3</v>
      </c>
      <c r="D106" s="80">
        <v>7</v>
      </c>
      <c r="E106" s="80">
        <v>2006</v>
      </c>
      <c r="F106" s="80" t="s">
        <v>566</v>
      </c>
      <c r="G106" s="80" t="s">
        <v>1825</v>
      </c>
      <c r="H106" s="80" t="s">
        <v>1826</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1829</v>
      </c>
      <c r="B107" s="80">
        <v>106</v>
      </c>
      <c r="C107" s="80">
        <v>4</v>
      </c>
      <c r="D107" s="80">
        <v>7</v>
      </c>
      <c r="E107" s="80">
        <v>2007</v>
      </c>
      <c r="F107" s="80" t="s">
        <v>567</v>
      </c>
      <c r="G107" s="80" t="s">
        <v>1825</v>
      </c>
      <c r="H107" s="80" t="s">
        <v>1826</v>
      </c>
      <c r="I107" s="177"/>
      <c r="J107" s="81">
        <v>96.511222381752688</v>
      </c>
      <c r="K107" s="81">
        <v>3.8696354738809551</v>
      </c>
      <c r="L107" s="81">
        <v>9.6840249206610025</v>
      </c>
      <c r="M107" s="81">
        <v>29.174688734121808</v>
      </c>
      <c r="N107" s="81">
        <v>59.089775478311623</v>
      </c>
      <c r="O107" s="81">
        <v>34.942006258978822</v>
      </c>
      <c r="P107" s="81">
        <v>25.593785068863578</v>
      </c>
      <c r="Q107" s="81">
        <v>1.7572151083055323</v>
      </c>
      <c r="R107" s="81">
        <v>0</v>
      </c>
      <c r="S107" s="81">
        <v>2.6866402371176519</v>
      </c>
      <c r="T107" s="82"/>
      <c r="U107" s="81">
        <v>6970690</v>
      </c>
      <c r="V107" s="81">
        <v>1187</v>
      </c>
      <c r="W107" s="81">
        <v>81</v>
      </c>
      <c r="X107" s="81">
        <v>5118</v>
      </c>
      <c r="Y107" s="81">
        <v>8891</v>
      </c>
      <c r="Z107" s="81">
        <v>17289</v>
      </c>
      <c r="AA107" s="81">
        <v>5012</v>
      </c>
      <c r="AB107" s="81">
        <v>28249</v>
      </c>
      <c r="AC107" s="81">
        <v>0</v>
      </c>
      <c r="AD107" s="81">
        <v>2.6866402371176519</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1830</v>
      </c>
      <c r="B108" s="80">
        <v>107</v>
      </c>
      <c r="C108" s="80">
        <v>5</v>
      </c>
      <c r="D108" s="80">
        <v>7</v>
      </c>
      <c r="E108" s="80">
        <v>2008</v>
      </c>
      <c r="F108" s="80" t="s">
        <v>84</v>
      </c>
      <c r="G108" s="80" t="s">
        <v>1825</v>
      </c>
      <c r="H108" s="80" t="s">
        <v>1826</v>
      </c>
      <c r="I108" s="177"/>
      <c r="J108" s="81">
        <v>84.33957591721726</v>
      </c>
      <c r="K108" s="81">
        <v>2.7062123930701598</v>
      </c>
      <c r="L108" s="81">
        <v>8.1727233712500897</v>
      </c>
      <c r="M108" s="81">
        <v>28.204581197914557</v>
      </c>
      <c r="N108" s="81">
        <v>50.206392753295852</v>
      </c>
      <c r="O108" s="81">
        <v>33.927057706440053</v>
      </c>
      <c r="P108" s="81">
        <v>25.090253755318887</v>
      </c>
      <c r="Q108" s="81">
        <v>1.7125281644958177</v>
      </c>
      <c r="R108" s="81">
        <v>0</v>
      </c>
      <c r="S108" s="81">
        <v>2.6302468481175341</v>
      </c>
      <c r="T108" s="82"/>
      <c r="U108" s="81">
        <v>7141865</v>
      </c>
      <c r="V108" s="81">
        <v>1187</v>
      </c>
      <c r="W108" s="81">
        <v>81</v>
      </c>
      <c r="X108" s="81">
        <v>5118</v>
      </c>
      <c r="Y108" s="81">
        <v>8934</v>
      </c>
      <c r="Z108" s="81">
        <v>17376</v>
      </c>
      <c r="AA108" s="81">
        <v>4919</v>
      </c>
      <c r="AB108" s="81">
        <v>27983</v>
      </c>
      <c r="AC108" s="81">
        <v>0</v>
      </c>
      <c r="AD108" s="81">
        <v>2.6302468481175341</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1831</v>
      </c>
      <c r="B109" s="80">
        <v>108</v>
      </c>
      <c r="C109" s="80">
        <v>6</v>
      </c>
      <c r="D109" s="80">
        <v>7</v>
      </c>
      <c r="E109" s="80">
        <v>2009</v>
      </c>
      <c r="F109" s="80" t="s">
        <v>85</v>
      </c>
      <c r="G109" s="80" t="s">
        <v>1825</v>
      </c>
      <c r="H109" s="80" t="s">
        <v>1826</v>
      </c>
      <c r="I109" s="177"/>
      <c r="J109" s="81">
        <v>70.966762467479242</v>
      </c>
      <c r="K109" s="81">
        <v>2.258342797160096</v>
      </c>
      <c r="L109" s="81">
        <v>14.616201392736073</v>
      </c>
      <c r="M109" s="81">
        <v>25.83126782693682</v>
      </c>
      <c r="N109" s="81">
        <v>39.858634503664909</v>
      </c>
      <c r="O109" s="81">
        <v>34.469155533758226</v>
      </c>
      <c r="P109" s="81">
        <v>24.156637342678565</v>
      </c>
      <c r="Q109" s="81">
        <v>1.6206904508852922</v>
      </c>
      <c r="R109" s="81">
        <v>0</v>
      </c>
      <c r="S109" s="81">
        <v>2.5808839345335071</v>
      </c>
      <c r="T109" s="82"/>
      <c r="U109" s="81">
        <v>6007000</v>
      </c>
      <c r="V109" s="81">
        <v>1159</v>
      </c>
      <c r="W109" s="81">
        <v>222</v>
      </c>
      <c r="X109" s="81">
        <v>5541</v>
      </c>
      <c r="Y109" s="81">
        <v>8961</v>
      </c>
      <c r="Z109" s="81">
        <v>17425</v>
      </c>
      <c r="AA109" s="81">
        <v>4862</v>
      </c>
      <c r="AB109" s="81">
        <v>27800</v>
      </c>
      <c r="AC109" s="81">
        <v>0</v>
      </c>
      <c r="AD109" s="81">
        <v>2.5808839345335071</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56.4</v>
      </c>
      <c r="BJ109" s="81">
        <v>0</v>
      </c>
      <c r="BK109" s="81">
        <v>0</v>
      </c>
      <c r="BL109" s="81">
        <v>0</v>
      </c>
      <c r="BM109" s="82"/>
      <c r="BN109" s="81">
        <v>0</v>
      </c>
      <c r="BO109" s="81">
        <v>0</v>
      </c>
      <c r="BP109" s="81">
        <v>2</v>
      </c>
      <c r="BQ109" s="81">
        <v>0</v>
      </c>
      <c r="BR109" s="81">
        <v>0</v>
      </c>
      <c r="BS109" s="81">
        <v>0</v>
      </c>
      <c r="BT109"/>
      <c r="BU109" s="80"/>
      <c r="BV109" s="80"/>
      <c r="BW109" s="80"/>
      <c r="BX109" s="80"/>
      <c r="BY109" s="80"/>
      <c r="BZ109" s="80"/>
      <c r="CA109" s="80"/>
      <c r="CB109" s="80"/>
      <c r="CC109" s="80"/>
    </row>
    <row r="110" spans="1:81">
      <c r="A110" s="80" t="s">
        <v>1832</v>
      </c>
      <c r="B110" s="80">
        <v>109</v>
      </c>
      <c r="C110" s="80">
        <v>7</v>
      </c>
      <c r="D110" s="80">
        <v>7</v>
      </c>
      <c r="E110" s="80">
        <v>2010</v>
      </c>
      <c r="F110" s="80" t="s">
        <v>86</v>
      </c>
      <c r="G110" s="80" t="s">
        <v>1825</v>
      </c>
      <c r="H110" s="80" t="s">
        <v>1826</v>
      </c>
      <c r="I110" s="177"/>
      <c r="J110" s="81">
        <v>69.758899936829096</v>
      </c>
      <c r="K110" s="81">
        <v>2.5358343687163791</v>
      </c>
      <c r="L110" s="81">
        <v>13.673027049288457</v>
      </c>
      <c r="M110" s="81">
        <v>29.948748312654537</v>
      </c>
      <c r="N110" s="81">
        <v>47.919027551854867</v>
      </c>
      <c r="O110" s="81">
        <v>34.421957792372389</v>
      </c>
      <c r="P110" s="81">
        <v>24.546062527298176</v>
      </c>
      <c r="Q110" s="81">
        <v>1.6820786906801659</v>
      </c>
      <c r="R110" s="81">
        <v>0</v>
      </c>
      <c r="S110" s="81">
        <v>2.6828156046163896</v>
      </c>
      <c r="T110" s="82"/>
      <c r="U110" s="81">
        <v>6029378</v>
      </c>
      <c r="V110" s="81">
        <v>1159</v>
      </c>
      <c r="W110" s="81">
        <v>222</v>
      </c>
      <c r="X110" s="81">
        <v>5541</v>
      </c>
      <c r="Y110" s="81">
        <v>9015</v>
      </c>
      <c r="Z110" s="81">
        <v>17482</v>
      </c>
      <c r="AA110" s="81">
        <v>4817</v>
      </c>
      <c r="AB110" s="81">
        <v>27647</v>
      </c>
      <c r="AC110" s="81">
        <v>0</v>
      </c>
      <c r="AD110" s="81">
        <v>2.6828156046163896</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51.548000000000002</v>
      </c>
      <c r="BJ110" s="81">
        <v>0</v>
      </c>
      <c r="BK110" s="81">
        <v>0</v>
      </c>
      <c r="BL110" s="81">
        <v>0</v>
      </c>
      <c r="BM110" s="82"/>
      <c r="BN110" s="81">
        <v>0</v>
      </c>
      <c r="BO110" s="81">
        <v>0</v>
      </c>
      <c r="BP110" s="81">
        <v>2</v>
      </c>
      <c r="BQ110" s="81">
        <v>0</v>
      </c>
      <c r="BR110" s="81">
        <v>0</v>
      </c>
      <c r="BS110" s="81">
        <v>0</v>
      </c>
      <c r="BT110"/>
      <c r="BU110" s="80">
        <v>51.548000000000002</v>
      </c>
      <c r="BV110" s="80">
        <v>0</v>
      </c>
      <c r="BW110" s="80">
        <v>0</v>
      </c>
      <c r="BX110" s="80">
        <v>0</v>
      </c>
      <c r="BY110" s="80">
        <v>0</v>
      </c>
      <c r="BZ110" s="80">
        <v>0</v>
      </c>
      <c r="CA110" s="80">
        <v>0</v>
      </c>
      <c r="CB110" s="80">
        <v>0</v>
      </c>
      <c r="CC110" s="80">
        <v>0</v>
      </c>
    </row>
    <row r="111" spans="1:81">
      <c r="A111" s="80" t="s">
        <v>1833</v>
      </c>
      <c r="B111" s="80">
        <v>110</v>
      </c>
      <c r="C111" s="80">
        <v>8</v>
      </c>
      <c r="D111" s="80">
        <v>7</v>
      </c>
      <c r="E111" s="80">
        <v>2011</v>
      </c>
      <c r="F111" s="80" t="s">
        <v>87</v>
      </c>
      <c r="G111" s="80" t="s">
        <v>1825</v>
      </c>
      <c r="H111" s="80" t="s">
        <v>1826</v>
      </c>
      <c r="I111" s="177"/>
      <c r="J111" s="81">
        <v>92.575340597414808</v>
      </c>
      <c r="K111" s="81">
        <v>3.5003750084366674</v>
      </c>
      <c r="L111" s="81">
        <v>12.193359937545726</v>
      </c>
      <c r="M111" s="81">
        <v>37.863033089273777</v>
      </c>
      <c r="N111" s="81">
        <v>60.743794804526438</v>
      </c>
      <c r="O111" s="81">
        <v>33.952130839735261</v>
      </c>
      <c r="P111" s="81">
        <v>23.757544378172938</v>
      </c>
      <c r="Q111" s="81">
        <v>1.9261140546534186</v>
      </c>
      <c r="R111" s="81">
        <v>0</v>
      </c>
      <c r="S111" s="81">
        <v>2.5783238492163973</v>
      </c>
      <c r="T111" s="82"/>
      <c r="U111" s="81">
        <v>6436016</v>
      </c>
      <c r="V111" s="81">
        <v>1159</v>
      </c>
      <c r="W111" s="81">
        <v>222</v>
      </c>
      <c r="X111" s="81">
        <v>5541</v>
      </c>
      <c r="Y111" s="81">
        <v>9077</v>
      </c>
      <c r="Z111" s="81">
        <v>17618</v>
      </c>
      <c r="AA111" s="81">
        <v>4801</v>
      </c>
      <c r="AB111" s="81">
        <v>27446</v>
      </c>
      <c r="AC111" s="81">
        <v>0</v>
      </c>
      <c r="AD111" s="81">
        <v>2.5783238492163973</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55.293999999999997</v>
      </c>
      <c r="BJ111" s="81">
        <v>0</v>
      </c>
      <c r="BK111" s="81">
        <v>0</v>
      </c>
      <c r="BL111" s="81">
        <v>0</v>
      </c>
      <c r="BM111" s="82"/>
      <c r="BN111" s="81">
        <v>0</v>
      </c>
      <c r="BO111" s="81">
        <v>0</v>
      </c>
      <c r="BP111" s="81">
        <v>2</v>
      </c>
      <c r="BQ111" s="81">
        <v>0</v>
      </c>
      <c r="BR111" s="81">
        <v>0</v>
      </c>
      <c r="BS111" s="81">
        <v>0</v>
      </c>
      <c r="BT111"/>
      <c r="BU111" s="80">
        <v>55.293999999999997</v>
      </c>
      <c r="BV111" s="80">
        <v>0</v>
      </c>
      <c r="BW111" s="80">
        <v>0</v>
      </c>
      <c r="BX111" s="80">
        <v>0</v>
      </c>
      <c r="BY111" s="80">
        <v>0</v>
      </c>
      <c r="BZ111" s="80">
        <v>0</v>
      </c>
      <c r="CA111" s="80">
        <v>0</v>
      </c>
      <c r="CB111" s="80">
        <v>0</v>
      </c>
      <c r="CC111" s="80">
        <v>0</v>
      </c>
    </row>
    <row r="112" spans="1:81">
      <c r="A112" s="80" t="s">
        <v>1834</v>
      </c>
      <c r="B112" s="80">
        <v>111</v>
      </c>
      <c r="C112" s="80">
        <v>9</v>
      </c>
      <c r="D112" s="80">
        <v>7</v>
      </c>
      <c r="E112" s="80">
        <v>2012</v>
      </c>
      <c r="F112" s="80" t="s">
        <v>88</v>
      </c>
      <c r="G112" s="80" t="s">
        <v>1825</v>
      </c>
      <c r="H112" s="80" t="s">
        <v>1826</v>
      </c>
      <c r="I112" s="177"/>
      <c r="J112" s="81">
        <v>99.513136889205924</v>
      </c>
      <c r="K112" s="81">
        <v>3.1650589245196503</v>
      </c>
      <c r="L112" s="81">
        <v>11.864772199792265</v>
      </c>
      <c r="M112" s="81">
        <v>36.625564098018998</v>
      </c>
      <c r="N112" s="81">
        <v>64.521315800898535</v>
      </c>
      <c r="O112" s="81">
        <v>33.901006759686986</v>
      </c>
      <c r="P112" s="81">
        <v>23.857879606326524</v>
      </c>
      <c r="Q112" s="81">
        <v>2.088940776518406</v>
      </c>
      <c r="R112" s="81">
        <v>0</v>
      </c>
      <c r="S112" s="81">
        <v>2.9081558128772134</v>
      </c>
      <c r="T112" s="82"/>
      <c r="U112" s="81">
        <v>6815991</v>
      </c>
      <c r="V112" s="81">
        <v>1159</v>
      </c>
      <c r="W112" s="81">
        <v>222</v>
      </c>
      <c r="X112" s="81">
        <v>5541</v>
      </c>
      <c r="Y112" s="81">
        <v>9223</v>
      </c>
      <c r="Z112" s="81">
        <v>17731</v>
      </c>
      <c r="AA112" s="81">
        <v>4794</v>
      </c>
      <c r="AB112" s="81">
        <v>27397</v>
      </c>
      <c r="AC112" s="81">
        <v>0</v>
      </c>
      <c r="AD112" s="81">
        <v>2.9081558128772134</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69.34</v>
      </c>
      <c r="BJ112" s="81">
        <v>0</v>
      </c>
      <c r="BK112" s="81">
        <v>0</v>
      </c>
      <c r="BL112" s="81">
        <v>0</v>
      </c>
      <c r="BM112" s="82"/>
      <c r="BN112" s="81">
        <v>0</v>
      </c>
      <c r="BO112" s="81">
        <v>0</v>
      </c>
      <c r="BP112" s="81">
        <v>2</v>
      </c>
      <c r="BQ112" s="81">
        <v>0</v>
      </c>
      <c r="BR112" s="81">
        <v>0</v>
      </c>
      <c r="BS112" s="81">
        <v>0</v>
      </c>
      <c r="BT112"/>
      <c r="BU112" s="80">
        <v>69.34</v>
      </c>
      <c r="BV112" s="80">
        <v>0</v>
      </c>
      <c r="BW112" s="80">
        <v>0</v>
      </c>
      <c r="BX112" s="80">
        <v>0</v>
      </c>
      <c r="BY112" s="80">
        <v>0</v>
      </c>
      <c r="BZ112" s="80">
        <v>0</v>
      </c>
      <c r="CA112" s="80">
        <v>0</v>
      </c>
      <c r="CB112" s="80">
        <v>0</v>
      </c>
      <c r="CC112" s="80">
        <v>0</v>
      </c>
    </row>
    <row r="113" spans="1:81">
      <c r="A113" s="80" t="s">
        <v>1835</v>
      </c>
      <c r="B113" s="80">
        <v>112</v>
      </c>
      <c r="C113" s="80">
        <v>10</v>
      </c>
      <c r="D113" s="80">
        <v>7</v>
      </c>
      <c r="E113" s="80">
        <v>2013</v>
      </c>
      <c r="F113" s="80" t="s">
        <v>89</v>
      </c>
      <c r="G113" s="80" t="s">
        <v>1825</v>
      </c>
      <c r="H113" s="80" t="s">
        <v>1826</v>
      </c>
      <c r="I113" s="177"/>
      <c r="J113" s="81">
        <v>94.101043946993869</v>
      </c>
      <c r="K113" s="81">
        <v>2.5303687702064925</v>
      </c>
      <c r="L113" s="81">
        <v>10.862476259097821</v>
      </c>
      <c r="M113" s="81">
        <v>35.146909025348705</v>
      </c>
      <c r="N113" s="81">
        <v>55.246882548681491</v>
      </c>
      <c r="O113" s="81">
        <v>32.614972863547997</v>
      </c>
      <c r="P113" s="81">
        <v>24.00771789487337</v>
      </c>
      <c r="Q113" s="81">
        <v>2.1037022840804802</v>
      </c>
      <c r="R113" s="81">
        <v>0</v>
      </c>
      <c r="S113" s="81">
        <v>2.4475062682775754</v>
      </c>
      <c r="T113" s="82"/>
      <c r="U113" s="81">
        <v>6781406</v>
      </c>
      <c r="V113" s="81">
        <v>1159</v>
      </c>
      <c r="W113" s="81">
        <v>222</v>
      </c>
      <c r="X113" s="81">
        <v>5541</v>
      </c>
      <c r="Y113" s="81">
        <v>9180</v>
      </c>
      <c r="Z113" s="81">
        <v>17820</v>
      </c>
      <c r="AA113" s="81">
        <v>4806</v>
      </c>
      <c r="AB113" s="81">
        <v>27195</v>
      </c>
      <c r="AC113" s="81">
        <v>0</v>
      </c>
      <c r="AD113" s="81">
        <v>2.4475062682775754</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66.866</v>
      </c>
      <c r="BJ113" s="81">
        <v>0</v>
      </c>
      <c r="BK113" s="81">
        <v>0</v>
      </c>
      <c r="BL113" s="81">
        <v>0</v>
      </c>
      <c r="BM113" s="82"/>
      <c r="BN113" s="81">
        <v>0</v>
      </c>
      <c r="BO113" s="81">
        <v>0</v>
      </c>
      <c r="BP113" s="81">
        <v>2</v>
      </c>
      <c r="BQ113" s="81">
        <v>0</v>
      </c>
      <c r="BR113" s="81">
        <v>0</v>
      </c>
      <c r="BS113" s="81">
        <v>0</v>
      </c>
      <c r="BT113"/>
      <c r="BU113" s="80">
        <v>66.866</v>
      </c>
      <c r="BV113" s="80">
        <v>0</v>
      </c>
      <c r="BW113" s="80">
        <v>0</v>
      </c>
      <c r="BX113" s="80">
        <v>0</v>
      </c>
      <c r="BY113" s="80">
        <v>0</v>
      </c>
      <c r="BZ113" s="80">
        <v>0</v>
      </c>
      <c r="CA113" s="80">
        <v>0</v>
      </c>
      <c r="CB113" s="80">
        <v>0</v>
      </c>
      <c r="CC113" s="80">
        <v>0</v>
      </c>
    </row>
    <row r="114" spans="1:81">
      <c r="A114" s="80" t="s">
        <v>1836</v>
      </c>
      <c r="B114" s="80">
        <v>113</v>
      </c>
      <c r="C114" s="80">
        <v>11</v>
      </c>
      <c r="D114" s="80">
        <v>7</v>
      </c>
      <c r="E114" s="80">
        <v>2014</v>
      </c>
      <c r="F114" s="80" t="s">
        <v>90</v>
      </c>
      <c r="G114" s="80" t="s">
        <v>1825</v>
      </c>
      <c r="H114" s="80" t="s">
        <v>1826</v>
      </c>
      <c r="I114" s="177"/>
      <c r="J114" s="81">
        <v>93.605948332017832</v>
      </c>
      <c r="K114" s="81">
        <v>2.0285114291648827</v>
      </c>
      <c r="L114" s="81">
        <v>7.6053506971337921</v>
      </c>
      <c r="M114" s="81">
        <v>31.909093200277063</v>
      </c>
      <c r="N114" s="81">
        <v>54.33600014367768</v>
      </c>
      <c r="O114" s="81">
        <v>31.222624942121133</v>
      </c>
      <c r="P114" s="81">
        <v>24.122541383151553</v>
      </c>
      <c r="Q114" s="81">
        <v>2.0026727505710014</v>
      </c>
      <c r="R114" s="81">
        <v>0</v>
      </c>
      <c r="S114" s="81">
        <v>2.1771211781051609</v>
      </c>
      <c r="T114" s="82"/>
      <c r="U114" s="81">
        <v>6977328</v>
      </c>
      <c r="V114" s="81">
        <v>773</v>
      </c>
      <c r="W114" s="81">
        <v>178</v>
      </c>
      <c r="X114" s="81">
        <v>4976</v>
      </c>
      <c r="Y114" s="81">
        <v>9264</v>
      </c>
      <c r="Z114" s="81">
        <v>17967</v>
      </c>
      <c r="AA114" s="81">
        <v>4804</v>
      </c>
      <c r="AB114" s="81">
        <v>26983</v>
      </c>
      <c r="AC114" s="81">
        <v>0</v>
      </c>
      <c r="AD114" s="81">
        <v>2.1771211781051609</v>
      </c>
      <c r="AE114" s="82"/>
      <c r="AF114" s="81">
        <v>96890481.621562362</v>
      </c>
      <c r="AG114" s="81">
        <v>1538118.5755189008</v>
      </c>
      <c r="AH114" s="81">
        <v>1223995.1688264858</v>
      </c>
      <c r="AI114" s="81">
        <v>28916204.875371907</v>
      </c>
      <c r="AJ114" s="81">
        <v>66317696.163543418</v>
      </c>
      <c r="AK114" s="81">
        <v>0</v>
      </c>
      <c r="AL114" s="81">
        <v>0</v>
      </c>
      <c r="AM114" s="81">
        <v>3704362.6872305307</v>
      </c>
      <c r="AN114" s="81">
        <v>0</v>
      </c>
      <c r="AO114" s="81">
        <v>0</v>
      </c>
      <c r="AP114" s="82"/>
      <c r="AQ114" s="81">
        <v>112</v>
      </c>
      <c r="AR114" s="81">
        <v>27</v>
      </c>
      <c r="AS114" s="81">
        <v>0</v>
      </c>
      <c r="AT114" s="81">
        <v>1</v>
      </c>
      <c r="AU114" s="81">
        <v>0</v>
      </c>
      <c r="AV114" s="81">
        <v>1</v>
      </c>
      <c r="AW114" s="81" t="s">
        <v>564</v>
      </c>
      <c r="AX114" s="82"/>
      <c r="AY114" s="81">
        <v>510.846</v>
      </c>
      <c r="AZ114" s="81">
        <v>2382</v>
      </c>
      <c r="BA114" s="81">
        <v>0</v>
      </c>
      <c r="BB114" s="81">
        <v>460</v>
      </c>
      <c r="BC114" s="81">
        <v>0</v>
      </c>
      <c r="BD114" s="81">
        <v>10800</v>
      </c>
      <c r="BE114" s="81" t="s">
        <v>564</v>
      </c>
      <c r="BF114" s="82"/>
      <c r="BG114" s="81">
        <v>0</v>
      </c>
      <c r="BH114" s="81">
        <v>0</v>
      </c>
      <c r="BI114" s="81">
        <v>63.152000000000001</v>
      </c>
      <c r="BJ114" s="81">
        <v>0</v>
      </c>
      <c r="BK114" s="81">
        <v>0</v>
      </c>
      <c r="BL114" s="81">
        <v>0</v>
      </c>
      <c r="BM114" s="82"/>
      <c r="BN114" s="81">
        <v>0</v>
      </c>
      <c r="BO114" s="81">
        <v>0</v>
      </c>
      <c r="BP114" s="81">
        <v>2</v>
      </c>
      <c r="BQ114" s="81">
        <v>0</v>
      </c>
      <c r="BR114" s="81">
        <v>0</v>
      </c>
      <c r="BS114" s="81">
        <v>0</v>
      </c>
      <c r="BT114"/>
      <c r="BU114" s="80">
        <v>63.152000000000001</v>
      </c>
      <c r="BV114" s="80">
        <v>0</v>
      </c>
      <c r="BW114" s="80">
        <v>0</v>
      </c>
      <c r="BX114" s="80">
        <v>0</v>
      </c>
      <c r="BY114" s="80">
        <v>0</v>
      </c>
      <c r="BZ114" s="80">
        <v>0</v>
      </c>
      <c r="CA114" s="80">
        <v>0</v>
      </c>
      <c r="CB114" s="80">
        <v>0</v>
      </c>
      <c r="CC114" s="80">
        <v>0</v>
      </c>
    </row>
    <row r="115" spans="1:81">
      <c r="A115" s="80" t="s">
        <v>1837</v>
      </c>
      <c r="B115" s="80">
        <v>114</v>
      </c>
      <c r="C115" s="80">
        <v>12</v>
      </c>
      <c r="D115" s="80">
        <v>7</v>
      </c>
      <c r="E115" s="80">
        <v>2015</v>
      </c>
      <c r="F115" s="80" t="s">
        <v>91</v>
      </c>
      <c r="G115" s="80" t="s">
        <v>1825</v>
      </c>
      <c r="H115" s="80" t="s">
        <v>1826</v>
      </c>
      <c r="I115" s="177"/>
      <c r="J115" s="81">
        <v>86.114662165317029</v>
      </c>
      <c r="K115" s="81">
        <v>1.9131453347018321</v>
      </c>
      <c r="L115" s="81">
        <v>7.145636376716725</v>
      </c>
      <c r="M115" s="81">
        <v>28.77628586026859</v>
      </c>
      <c r="N115" s="81">
        <v>51.747152559073903</v>
      </c>
      <c r="O115" s="81">
        <v>31.105398372381817</v>
      </c>
      <c r="P115" s="81">
        <v>23.895281905455082</v>
      </c>
      <c r="Q115" s="81">
        <v>1.9437333217348942</v>
      </c>
      <c r="R115" s="81">
        <v>0</v>
      </c>
      <c r="S115" s="81">
        <v>0</v>
      </c>
      <c r="T115" s="82"/>
      <c r="U115" s="81">
        <v>7550144</v>
      </c>
      <c r="V115" s="81">
        <v>773</v>
      </c>
      <c r="W115" s="81">
        <v>178</v>
      </c>
      <c r="X115" s="81">
        <v>4976</v>
      </c>
      <c r="Y115" s="81">
        <v>9303</v>
      </c>
      <c r="Z115" s="81">
        <v>18072</v>
      </c>
      <c r="AA115" s="81">
        <v>4755</v>
      </c>
      <c r="AB115" s="81">
        <v>26752</v>
      </c>
      <c r="AC115" s="81">
        <v>0</v>
      </c>
      <c r="AD115" s="81">
        <v>0</v>
      </c>
      <c r="AE115" s="82"/>
      <c r="AF115" s="81">
        <v>90711773.842385739</v>
      </c>
      <c r="AG115" s="81">
        <v>1369998.7920177069</v>
      </c>
      <c r="AH115" s="81">
        <v>927173.99506650027</v>
      </c>
      <c r="AI115" s="81">
        <v>30358427.209451765</v>
      </c>
      <c r="AJ115" s="81">
        <v>66446649.107245907</v>
      </c>
      <c r="AK115" s="81">
        <v>0</v>
      </c>
      <c r="AL115" s="81">
        <v>0</v>
      </c>
      <c r="AM115" s="81">
        <v>3666249.379580691</v>
      </c>
      <c r="AN115" s="81">
        <v>0</v>
      </c>
      <c r="AO115" s="81">
        <v>0</v>
      </c>
      <c r="AP115" s="82"/>
      <c r="AQ115" s="81">
        <v>140</v>
      </c>
      <c r="AR115" s="81">
        <v>43</v>
      </c>
      <c r="AS115" s="81">
        <v>0</v>
      </c>
      <c r="AT115" s="81">
        <v>2</v>
      </c>
      <c r="AU115" s="81">
        <v>0</v>
      </c>
      <c r="AV115" s="81">
        <v>1</v>
      </c>
      <c r="AW115" s="81" t="s">
        <v>564</v>
      </c>
      <c r="AX115" s="82"/>
      <c r="AY115" s="81">
        <v>644.74599999999998</v>
      </c>
      <c r="AZ115" s="81">
        <v>4845.7</v>
      </c>
      <c r="BA115" s="81">
        <v>0</v>
      </c>
      <c r="BB115" s="81">
        <v>463.7</v>
      </c>
      <c r="BC115" s="81">
        <v>0</v>
      </c>
      <c r="BD115" s="81">
        <v>10800</v>
      </c>
      <c r="BE115" s="81" t="s">
        <v>564</v>
      </c>
      <c r="BF115" s="82"/>
      <c r="BG115" s="81">
        <v>0</v>
      </c>
      <c r="BH115" s="81">
        <v>0</v>
      </c>
      <c r="BI115" s="81">
        <v>63.206000000000003</v>
      </c>
      <c r="BJ115" s="81">
        <v>0</v>
      </c>
      <c r="BK115" s="81">
        <v>0</v>
      </c>
      <c r="BL115" s="81">
        <v>0</v>
      </c>
      <c r="BM115" s="82"/>
      <c r="BN115" s="81">
        <v>0</v>
      </c>
      <c r="BO115" s="81">
        <v>0</v>
      </c>
      <c r="BP115" s="81">
        <v>2</v>
      </c>
      <c r="BQ115" s="81">
        <v>0</v>
      </c>
      <c r="BR115" s="81">
        <v>0</v>
      </c>
      <c r="BS115" s="81">
        <v>0</v>
      </c>
      <c r="BT115"/>
      <c r="BU115" s="80">
        <v>63.206000000000003</v>
      </c>
      <c r="BV115" s="80">
        <v>0</v>
      </c>
      <c r="BW115" s="80">
        <v>0</v>
      </c>
      <c r="BX115" s="80">
        <v>0</v>
      </c>
      <c r="BY115" s="80">
        <v>0</v>
      </c>
      <c r="BZ115" s="80">
        <v>0</v>
      </c>
      <c r="CA115" s="80">
        <v>0</v>
      </c>
      <c r="CB115" s="80">
        <v>0</v>
      </c>
      <c r="CC115" s="80">
        <v>0</v>
      </c>
    </row>
    <row r="116" spans="1:81">
      <c r="A116" s="80" t="s">
        <v>1838</v>
      </c>
      <c r="B116" s="80">
        <v>115</v>
      </c>
      <c r="C116" s="80">
        <v>13</v>
      </c>
      <c r="D116" s="80">
        <v>7</v>
      </c>
      <c r="E116" s="80">
        <v>2016</v>
      </c>
      <c r="F116" s="80" t="s">
        <v>92</v>
      </c>
      <c r="G116" s="80" t="s">
        <v>1825</v>
      </c>
      <c r="H116" s="80" t="s">
        <v>1826</v>
      </c>
      <c r="I116" s="177"/>
      <c r="J116" s="81">
        <v>88.321798360024729</v>
      </c>
      <c r="K116" s="81">
        <v>1.9283191947257257</v>
      </c>
      <c r="L116" s="81">
        <v>8.3289455979485112</v>
      </c>
      <c r="M116" s="81">
        <v>24.03086272964995</v>
      </c>
      <c r="N116" s="81">
        <v>50.504644289834445</v>
      </c>
      <c r="O116" s="81">
        <v>30.63925645414793</v>
      </c>
      <c r="P116" s="81">
        <v>23.968075300721523</v>
      </c>
      <c r="Q116" s="81">
        <v>1.8770461401484591</v>
      </c>
      <c r="R116" s="81">
        <v>0</v>
      </c>
      <c r="S116" s="81">
        <v>2.2816594837901025</v>
      </c>
      <c r="T116" s="82"/>
      <c r="U116" s="81">
        <v>7481307.0000000009</v>
      </c>
      <c r="V116" s="81">
        <v>773</v>
      </c>
      <c r="W116" s="81">
        <v>178</v>
      </c>
      <c r="X116" s="81">
        <v>4976</v>
      </c>
      <c r="Y116" s="81">
        <v>9353</v>
      </c>
      <c r="Z116" s="81">
        <v>18020</v>
      </c>
      <c r="AA116" s="81">
        <v>4933</v>
      </c>
      <c r="AB116" s="81">
        <v>26575</v>
      </c>
      <c r="AC116" s="81">
        <v>0</v>
      </c>
      <c r="AD116" s="81">
        <v>2.281659483790103</v>
      </c>
      <c r="AE116" s="82"/>
      <c r="AF116" s="81">
        <v>94305890.939768136</v>
      </c>
      <c r="AG116" s="81">
        <v>1298365.4180979871</v>
      </c>
      <c r="AH116" s="81">
        <v>850705.97322243662</v>
      </c>
      <c r="AI116" s="81">
        <v>29162314.65224966</v>
      </c>
      <c r="AJ116" s="81">
        <v>64117311.245024927</v>
      </c>
      <c r="AK116" s="81">
        <v>0</v>
      </c>
      <c r="AL116" s="81">
        <v>0</v>
      </c>
      <c r="AM116" s="81">
        <v>3644821.7427140828</v>
      </c>
      <c r="AN116" s="81">
        <v>0</v>
      </c>
      <c r="AO116" s="81">
        <v>0</v>
      </c>
      <c r="AP116" s="82"/>
      <c r="AQ116" s="81">
        <v>169</v>
      </c>
      <c r="AR116" s="81">
        <v>60</v>
      </c>
      <c r="AS116" s="81">
        <v>0</v>
      </c>
      <c r="AT116" s="81">
        <v>2</v>
      </c>
      <c r="AU116" s="81">
        <v>0</v>
      </c>
      <c r="AV116" s="81">
        <v>1</v>
      </c>
      <c r="AW116" s="81" t="s">
        <v>564</v>
      </c>
      <c r="AX116" s="82"/>
      <c r="AY116" s="81">
        <v>785.54599999999994</v>
      </c>
      <c r="AZ116" s="81">
        <v>5743.5</v>
      </c>
      <c r="BA116" s="81">
        <v>0</v>
      </c>
      <c r="BB116" s="81">
        <v>463.7</v>
      </c>
      <c r="BC116" s="81">
        <v>0</v>
      </c>
      <c r="BD116" s="81">
        <v>10800</v>
      </c>
      <c r="BE116" s="81" t="s">
        <v>564</v>
      </c>
      <c r="BF116" s="82"/>
      <c r="BG116" s="81">
        <v>0</v>
      </c>
      <c r="BH116" s="81">
        <v>0</v>
      </c>
      <c r="BI116" s="81">
        <v>63.832000000000001</v>
      </c>
      <c r="BJ116" s="81">
        <v>0</v>
      </c>
      <c r="BK116" s="81">
        <v>0</v>
      </c>
      <c r="BL116" s="81">
        <v>0</v>
      </c>
      <c r="BM116" s="82"/>
      <c r="BN116" s="81">
        <v>0</v>
      </c>
      <c r="BO116" s="81">
        <v>0</v>
      </c>
      <c r="BP116" s="81">
        <v>3</v>
      </c>
      <c r="BQ116" s="81">
        <v>0</v>
      </c>
      <c r="BR116" s="81">
        <v>0</v>
      </c>
      <c r="BS116" s="81">
        <v>0</v>
      </c>
      <c r="BT116"/>
      <c r="BU116" s="80">
        <v>63.832000000000001</v>
      </c>
      <c r="BV116" s="80">
        <v>0</v>
      </c>
      <c r="BW116" s="80">
        <v>0</v>
      </c>
      <c r="BX116" s="80">
        <v>0</v>
      </c>
      <c r="BY116" s="80">
        <v>0</v>
      </c>
      <c r="BZ116" s="80">
        <v>0</v>
      </c>
      <c r="CA116" s="80">
        <v>0</v>
      </c>
      <c r="CB116" s="80">
        <v>0</v>
      </c>
      <c r="CC116" s="80">
        <v>0</v>
      </c>
    </row>
    <row r="117" spans="1:81">
      <c r="A117" s="80" t="s">
        <v>1839</v>
      </c>
      <c r="B117" s="80">
        <v>116</v>
      </c>
      <c r="C117" s="80">
        <v>14</v>
      </c>
      <c r="D117" s="80">
        <v>7</v>
      </c>
      <c r="E117" s="80">
        <v>2017</v>
      </c>
      <c r="F117" s="80" t="s">
        <v>71</v>
      </c>
      <c r="G117" s="80" t="s">
        <v>1825</v>
      </c>
      <c r="H117" s="80" t="s">
        <v>1826</v>
      </c>
      <c r="I117" s="177"/>
      <c r="J117" s="81">
        <v>88.066148468330056</v>
      </c>
      <c r="K117" s="81">
        <v>1.7908665492843783</v>
      </c>
      <c r="L117" s="81">
        <v>7.5658779042771576</v>
      </c>
      <c r="M117" s="81">
        <v>23.174980976544749</v>
      </c>
      <c r="N117" s="81">
        <v>51.754335983138525</v>
      </c>
      <c r="O117" s="81">
        <v>30.331639698385548</v>
      </c>
      <c r="P117" s="81">
        <v>23.811418158716247</v>
      </c>
      <c r="Q117" s="81">
        <v>1.7991076551748104</v>
      </c>
      <c r="R117" s="81">
        <v>0</v>
      </c>
      <c r="S117" s="81">
        <v>2.3905669883029375</v>
      </c>
      <c r="T117" s="82"/>
      <c r="U117" s="81">
        <v>8357853.9999999991</v>
      </c>
      <c r="V117" s="81">
        <v>773</v>
      </c>
      <c r="W117" s="81">
        <v>178</v>
      </c>
      <c r="X117" s="81">
        <v>4976</v>
      </c>
      <c r="Y117" s="81">
        <v>9430</v>
      </c>
      <c r="Z117" s="81">
        <v>18135</v>
      </c>
      <c r="AA117" s="81">
        <v>4932</v>
      </c>
      <c r="AB117" s="81">
        <v>26341</v>
      </c>
      <c r="AC117" s="81">
        <v>0</v>
      </c>
      <c r="AD117" s="81">
        <v>2.390566988302937</v>
      </c>
      <c r="AE117" s="82"/>
      <c r="AF117" s="81">
        <v>101851161.9931038</v>
      </c>
      <c r="AG117" s="81">
        <v>1260037.1241836271</v>
      </c>
      <c r="AH117" s="81">
        <v>1107280.9321095019</v>
      </c>
      <c r="AI117" s="81">
        <v>30681858.341731708</v>
      </c>
      <c r="AJ117" s="81">
        <v>68725847.236985415</v>
      </c>
      <c r="AK117" s="81">
        <v>0</v>
      </c>
      <c r="AL117" s="81">
        <v>0</v>
      </c>
      <c r="AM117" s="81">
        <v>3618381.0433829781</v>
      </c>
      <c r="AN117" s="81">
        <v>0</v>
      </c>
      <c r="AO117" s="81">
        <v>0</v>
      </c>
      <c r="AP117" s="82"/>
      <c r="AQ117" s="81">
        <v>208</v>
      </c>
      <c r="AR117" s="81">
        <v>69</v>
      </c>
      <c r="AS117" s="81">
        <v>0</v>
      </c>
      <c r="AT117" s="81">
        <v>4</v>
      </c>
      <c r="AU117" s="81">
        <v>0</v>
      </c>
      <c r="AV117" s="81">
        <v>1</v>
      </c>
      <c r="AW117" s="81" t="s">
        <v>564</v>
      </c>
      <c r="AX117" s="82"/>
      <c r="AY117" s="81">
        <v>993.84600000000012</v>
      </c>
      <c r="AZ117" s="81">
        <v>7424.1999999999989</v>
      </c>
      <c r="BA117" s="81">
        <v>0</v>
      </c>
      <c r="BB117" s="81">
        <v>1002.3</v>
      </c>
      <c r="BC117" s="81">
        <v>0</v>
      </c>
      <c r="BD117" s="81">
        <v>10800</v>
      </c>
      <c r="BE117" s="81" t="s">
        <v>564</v>
      </c>
      <c r="BF117" s="82"/>
      <c r="BG117" s="81">
        <v>0</v>
      </c>
      <c r="BH117" s="81">
        <v>0</v>
      </c>
      <c r="BI117" s="81">
        <v>66.561000000000007</v>
      </c>
      <c r="BJ117" s="81">
        <v>0</v>
      </c>
      <c r="BK117" s="81">
        <v>0</v>
      </c>
      <c r="BL117" s="81">
        <v>0</v>
      </c>
      <c r="BM117" s="82"/>
      <c r="BN117" s="81">
        <v>0</v>
      </c>
      <c r="BO117" s="81">
        <v>0</v>
      </c>
      <c r="BP117" s="81">
        <v>3</v>
      </c>
      <c r="BQ117" s="81">
        <v>0</v>
      </c>
      <c r="BR117" s="81">
        <v>0</v>
      </c>
      <c r="BS117" s="81">
        <v>0</v>
      </c>
      <c r="BT117"/>
      <c r="BU117" s="80">
        <v>66.561000000000007</v>
      </c>
      <c r="BV117" s="80">
        <v>0</v>
      </c>
      <c r="BW117" s="80">
        <v>0</v>
      </c>
      <c r="BX117" s="80">
        <v>0</v>
      </c>
      <c r="BY117" s="80">
        <v>0</v>
      </c>
      <c r="BZ117" s="80">
        <v>0</v>
      </c>
      <c r="CA117" s="80">
        <v>0</v>
      </c>
      <c r="CB117" s="80">
        <v>0</v>
      </c>
      <c r="CC117" s="80">
        <v>0</v>
      </c>
    </row>
    <row r="118" spans="1:81">
      <c r="A118" s="80" t="s">
        <v>1840</v>
      </c>
      <c r="B118" s="80">
        <v>117</v>
      </c>
      <c r="C118" s="80">
        <v>15</v>
      </c>
      <c r="D118" s="80">
        <v>7</v>
      </c>
      <c r="E118" s="80">
        <v>2018</v>
      </c>
      <c r="F118" s="80" t="s">
        <v>93</v>
      </c>
      <c r="G118" s="80" t="s">
        <v>1825</v>
      </c>
      <c r="H118" s="80" t="s">
        <v>1826</v>
      </c>
      <c r="I118" s="177"/>
      <c r="J118" s="81">
        <v>81.57323456155261</v>
      </c>
      <c r="K118" s="81">
        <v>1.6382229955398138</v>
      </c>
      <c r="L118" s="81">
        <v>6.9961974893503296</v>
      </c>
      <c r="M118" s="81">
        <v>22.521115378904614</v>
      </c>
      <c r="N118" s="81">
        <v>48.315510384244121</v>
      </c>
      <c r="O118" s="81">
        <v>29.674794840880377</v>
      </c>
      <c r="P118" s="81">
        <v>23.254141344277098</v>
      </c>
      <c r="Q118" s="81">
        <v>1.6515446936754929</v>
      </c>
      <c r="R118" s="81">
        <v>0</v>
      </c>
      <c r="S118" s="81">
        <v>2.2231344673582107</v>
      </c>
      <c r="T118" s="82"/>
      <c r="U118" s="81">
        <v>8848504</v>
      </c>
      <c r="V118" s="81">
        <v>773</v>
      </c>
      <c r="W118" s="81">
        <v>178</v>
      </c>
      <c r="X118" s="81">
        <v>4976</v>
      </c>
      <c r="Y118" s="81">
        <v>9462</v>
      </c>
      <c r="Z118" s="81">
        <v>18082</v>
      </c>
      <c r="AA118" s="81">
        <v>4865</v>
      </c>
      <c r="AB118" s="81">
        <v>26058</v>
      </c>
      <c r="AC118" s="81">
        <v>0</v>
      </c>
      <c r="AD118" s="81">
        <v>2.2231344673582112</v>
      </c>
      <c r="AE118" s="82"/>
      <c r="AF118" s="81">
        <v>98809111.800249845</v>
      </c>
      <c r="AG118" s="81">
        <v>1122936.8419207269</v>
      </c>
      <c r="AH118" s="81">
        <v>1052189.709452851</v>
      </c>
      <c r="AI118" s="81">
        <v>29944204.796553679</v>
      </c>
      <c r="AJ118" s="81">
        <v>68622411.220367163</v>
      </c>
      <c r="AK118" s="81">
        <v>0</v>
      </c>
      <c r="AL118" s="81">
        <v>0</v>
      </c>
      <c r="AM118" s="81">
        <v>3586912.6429241458</v>
      </c>
      <c r="AN118" s="81">
        <v>0</v>
      </c>
      <c r="AO118" s="81">
        <v>0</v>
      </c>
      <c r="AP118" s="82"/>
      <c r="AQ118" s="81">
        <v>231</v>
      </c>
      <c r="AR118" s="81">
        <v>79</v>
      </c>
      <c r="AS118" s="81">
        <v>0</v>
      </c>
      <c r="AT118" s="81">
        <v>4</v>
      </c>
      <c r="AU118" s="81">
        <v>0</v>
      </c>
      <c r="AV118" s="81">
        <v>1</v>
      </c>
      <c r="AW118" s="81" t="s">
        <v>564</v>
      </c>
      <c r="AX118" s="82"/>
      <c r="AY118" s="81">
        <v>1111.4459999999999</v>
      </c>
      <c r="AZ118" s="81">
        <v>9560</v>
      </c>
      <c r="BA118" s="81">
        <v>0</v>
      </c>
      <c r="BB118" s="81">
        <v>1003</v>
      </c>
      <c r="BC118" s="81">
        <v>0</v>
      </c>
      <c r="BD118" s="81">
        <v>10800</v>
      </c>
      <c r="BE118" s="81" t="s">
        <v>564</v>
      </c>
      <c r="BF118" s="82"/>
      <c r="BG118" s="81">
        <v>0</v>
      </c>
      <c r="BH118" s="81">
        <v>0</v>
      </c>
      <c r="BI118" s="81">
        <v>62.622</v>
      </c>
      <c r="BJ118" s="81">
        <v>0</v>
      </c>
      <c r="BK118" s="81">
        <v>0</v>
      </c>
      <c r="BL118" s="81">
        <v>0</v>
      </c>
      <c r="BM118" s="82"/>
      <c r="BN118" s="81">
        <v>0</v>
      </c>
      <c r="BO118" s="81">
        <v>0</v>
      </c>
      <c r="BP118" s="81">
        <v>3</v>
      </c>
      <c r="BQ118" s="81">
        <v>0</v>
      </c>
      <c r="BR118" s="81">
        <v>0</v>
      </c>
      <c r="BS118" s="81">
        <v>0</v>
      </c>
      <c r="BT118"/>
      <c r="BU118" s="80">
        <v>62.622</v>
      </c>
      <c r="BV118" s="80">
        <v>0</v>
      </c>
      <c r="BW118" s="80">
        <v>0</v>
      </c>
      <c r="BX118" s="80">
        <v>0</v>
      </c>
      <c r="BY118" s="80">
        <v>0</v>
      </c>
      <c r="BZ118" s="80">
        <v>0</v>
      </c>
      <c r="CA118" s="80">
        <v>0</v>
      </c>
      <c r="CB118" s="80">
        <v>0</v>
      </c>
      <c r="CC118" s="80">
        <v>0</v>
      </c>
    </row>
    <row r="119" spans="1:81">
      <c r="A119" s="80" t="s">
        <v>1841</v>
      </c>
      <c r="B119" s="80">
        <v>118</v>
      </c>
      <c r="C119" s="80">
        <v>16</v>
      </c>
      <c r="D119" s="80">
        <v>7</v>
      </c>
      <c r="E119" s="80">
        <v>2019</v>
      </c>
      <c r="F119" s="80" t="s">
        <v>73</v>
      </c>
      <c r="G119" s="80" t="s">
        <v>1825</v>
      </c>
      <c r="H119" s="80" t="s">
        <v>1826</v>
      </c>
      <c r="I119" s="177"/>
      <c r="J119" s="81">
        <v>73.19922699016665</v>
      </c>
      <c r="K119" s="81">
        <v>1.4744012746524553</v>
      </c>
      <c r="L119" s="81">
        <v>7.0381839150185135</v>
      </c>
      <c r="M119" s="81">
        <v>19.979236478246307</v>
      </c>
      <c r="N119" s="81">
        <v>44.255596461219767</v>
      </c>
      <c r="O119" s="81">
        <v>28.835501803070496</v>
      </c>
      <c r="P119" s="81">
        <v>22.442232616563921</v>
      </c>
      <c r="Q119" s="81">
        <v>1.589865263519276</v>
      </c>
      <c r="R119" s="81">
        <v>0</v>
      </c>
      <c r="S119" s="81">
        <v>2.1471204300336422</v>
      </c>
      <c r="T119" s="82"/>
      <c r="U119" s="81">
        <v>8210230</v>
      </c>
      <c r="V119" s="81">
        <v>773</v>
      </c>
      <c r="W119" s="81">
        <v>178</v>
      </c>
      <c r="X119" s="81">
        <v>4976</v>
      </c>
      <c r="Y119" s="81">
        <v>9466</v>
      </c>
      <c r="Z119" s="81">
        <v>18053</v>
      </c>
      <c r="AA119" s="81">
        <v>4660</v>
      </c>
      <c r="AB119" s="81">
        <v>25764</v>
      </c>
      <c r="AC119" s="81">
        <v>0</v>
      </c>
      <c r="AD119" s="81">
        <v>2.1471204300336422</v>
      </c>
      <c r="AE119" s="82"/>
      <c r="AF119" s="81">
        <v>93380643.756806061</v>
      </c>
      <c r="AG119" s="81">
        <v>1083431.7103921741</v>
      </c>
      <c r="AH119" s="81">
        <v>1126475.211164908</v>
      </c>
      <c r="AI119" s="81">
        <v>29338783.266915038</v>
      </c>
      <c r="AJ119" s="81">
        <v>63057154.838637576</v>
      </c>
      <c r="AK119" s="81">
        <v>0</v>
      </c>
      <c r="AL119" s="81">
        <v>0</v>
      </c>
      <c r="AM119" s="81">
        <v>3508862.8487118408</v>
      </c>
      <c r="AN119" s="81">
        <v>0</v>
      </c>
      <c r="AO119" s="81">
        <v>0</v>
      </c>
      <c r="AP119" s="82"/>
      <c r="AQ119" s="81">
        <v>249</v>
      </c>
      <c r="AR119" s="81">
        <v>89</v>
      </c>
      <c r="AS119" s="81">
        <v>0</v>
      </c>
      <c r="AT119" s="81">
        <v>4</v>
      </c>
      <c r="AU119" s="81">
        <v>0</v>
      </c>
      <c r="AV119" s="81">
        <v>1</v>
      </c>
      <c r="AW119" s="81" t="s">
        <v>564</v>
      </c>
      <c r="AX119" s="82"/>
      <c r="AY119" s="81">
        <v>1202.945999999999</v>
      </c>
      <c r="AZ119" s="81">
        <v>10413.299999999999</v>
      </c>
      <c r="BA119" s="81">
        <v>0</v>
      </c>
      <c r="BB119" s="81">
        <v>1002.3</v>
      </c>
      <c r="BC119" s="81">
        <v>0</v>
      </c>
      <c r="BD119" s="81">
        <v>10800</v>
      </c>
      <c r="BE119" s="81" t="s">
        <v>564</v>
      </c>
      <c r="BF119" s="82"/>
      <c r="BG119" s="81">
        <v>0</v>
      </c>
      <c r="BH119" s="81">
        <v>0</v>
      </c>
      <c r="BI119" s="81">
        <v>54.737000000000002</v>
      </c>
      <c r="BJ119" s="81">
        <v>0</v>
      </c>
      <c r="BK119" s="81">
        <v>0</v>
      </c>
      <c r="BL119" s="81">
        <v>0</v>
      </c>
      <c r="BM119" s="82"/>
      <c r="BN119" s="81">
        <v>0</v>
      </c>
      <c r="BO119" s="81">
        <v>0</v>
      </c>
      <c r="BP119" s="81">
        <v>3</v>
      </c>
      <c r="BQ119" s="81">
        <v>0</v>
      </c>
      <c r="BR119" s="81">
        <v>0</v>
      </c>
      <c r="BS119" s="81">
        <v>0</v>
      </c>
      <c r="BT119"/>
      <c r="BU119" s="80">
        <v>54.737000000000002</v>
      </c>
      <c r="BV119" s="80">
        <v>0</v>
      </c>
      <c r="BW119" s="80">
        <v>0</v>
      </c>
      <c r="BX119" s="80">
        <v>0</v>
      </c>
      <c r="BY119" s="80">
        <v>0</v>
      </c>
      <c r="BZ119" s="80">
        <v>0</v>
      </c>
      <c r="CA119" s="80">
        <v>0</v>
      </c>
      <c r="CB119" s="80">
        <v>0</v>
      </c>
      <c r="CC119" s="80">
        <v>0</v>
      </c>
    </row>
    <row r="120" spans="1:81">
      <c r="A120" s="80" t="s">
        <v>1842</v>
      </c>
      <c r="B120" s="80">
        <v>119</v>
      </c>
      <c r="C120" s="80">
        <v>17</v>
      </c>
      <c r="D120" s="80">
        <v>7</v>
      </c>
      <c r="E120" s="80">
        <v>2020</v>
      </c>
      <c r="F120" s="80" t="s">
        <v>218</v>
      </c>
      <c r="G120" s="80" t="s">
        <v>1825</v>
      </c>
      <c r="H120" s="80" t="s">
        <v>1826</v>
      </c>
      <c r="I120" s="177"/>
      <c r="J120" s="81">
        <v>71.23695263059129</v>
      </c>
      <c r="K120" s="81">
        <v>1.7466890408498645</v>
      </c>
      <c r="L120" s="81">
        <v>10.439239592723611</v>
      </c>
      <c r="M120" s="81">
        <v>18.20299722807059</v>
      </c>
      <c r="N120" s="81">
        <v>42.161848668610581</v>
      </c>
      <c r="O120" s="81">
        <v>25.104444384297164</v>
      </c>
      <c r="P120" s="81">
        <v>21.511339990280959</v>
      </c>
      <c r="Q120" s="81">
        <v>1.5033839723178937</v>
      </c>
      <c r="R120" s="81">
        <v>0</v>
      </c>
      <c r="S120" s="81">
        <v>2.6036524005145818</v>
      </c>
      <c r="T120" s="82"/>
      <c r="U120" s="81">
        <v>8179110</v>
      </c>
      <c r="V120" s="81">
        <v>797</v>
      </c>
      <c r="W120" s="81">
        <v>384</v>
      </c>
      <c r="X120" s="81">
        <v>4864</v>
      </c>
      <c r="Y120" s="81">
        <v>9518</v>
      </c>
      <c r="Z120" s="81">
        <v>17939</v>
      </c>
      <c r="AA120" s="81">
        <v>4853</v>
      </c>
      <c r="AB120" s="81">
        <v>25497</v>
      </c>
      <c r="AC120" s="81">
        <v>0</v>
      </c>
      <c r="AD120" s="81">
        <v>2.6036524005145818</v>
      </c>
      <c r="AE120" s="82"/>
      <c r="AF120" s="81">
        <v>95532554.951948777</v>
      </c>
      <c r="AG120" s="81">
        <v>1243044.8879767924</v>
      </c>
      <c r="AH120" s="81">
        <v>1580298.4253201061</v>
      </c>
      <c r="AI120" s="81">
        <v>27955615.541848011</v>
      </c>
      <c r="AJ120" s="81">
        <v>66607355.084295847</v>
      </c>
      <c r="AK120" s="81"/>
      <c r="AL120" s="81"/>
      <c r="AM120" s="81">
        <v>3327641.7775783334</v>
      </c>
      <c r="AN120" s="81"/>
      <c r="AO120" s="81"/>
      <c r="AP120" s="82"/>
      <c r="AQ120" s="81">
        <v>272</v>
      </c>
      <c r="AR120" s="81">
        <v>91</v>
      </c>
      <c r="AS120" s="81">
        <v>0</v>
      </c>
      <c r="AT120" s="81">
        <v>4</v>
      </c>
      <c r="AU120" s="81">
        <v>0</v>
      </c>
      <c r="AV120" s="81">
        <v>1</v>
      </c>
      <c r="AW120" s="81">
        <v>0</v>
      </c>
      <c r="AX120" s="82"/>
      <c r="AY120" s="81">
        <v>1319.046</v>
      </c>
      <c r="AZ120" s="81">
        <v>10512.3</v>
      </c>
      <c r="BA120" s="81">
        <v>0</v>
      </c>
      <c r="BB120" s="81">
        <v>1002.3</v>
      </c>
      <c r="BC120" s="81">
        <v>0</v>
      </c>
      <c r="BD120" s="81">
        <v>10800</v>
      </c>
      <c r="BE120" s="81">
        <v>0</v>
      </c>
      <c r="BF120" s="82"/>
      <c r="BG120" s="81">
        <v>0</v>
      </c>
      <c r="BH120" s="81">
        <v>0</v>
      </c>
      <c r="BI120" s="81">
        <v>12.209</v>
      </c>
      <c r="BJ120" s="81">
        <v>0</v>
      </c>
      <c r="BK120" s="81">
        <v>0</v>
      </c>
      <c r="BL120" s="81">
        <v>0</v>
      </c>
      <c r="BM120" s="82"/>
      <c r="BN120" s="81">
        <v>0</v>
      </c>
      <c r="BO120" s="81">
        <v>0</v>
      </c>
      <c r="BP120" s="81">
        <v>1</v>
      </c>
      <c r="BQ120" s="81">
        <v>0</v>
      </c>
      <c r="BR120" s="81">
        <v>0</v>
      </c>
      <c r="BS120" s="81">
        <v>0</v>
      </c>
      <c r="BT120"/>
      <c r="BU120" s="80">
        <v>12.209</v>
      </c>
      <c r="BV120" s="80">
        <v>0</v>
      </c>
      <c r="BW120" s="80">
        <v>0</v>
      </c>
      <c r="BX120" s="80">
        <v>0</v>
      </c>
      <c r="BY120" s="80">
        <v>0</v>
      </c>
      <c r="BZ120" s="80">
        <v>0</v>
      </c>
      <c r="CA120" s="80">
        <v>0</v>
      </c>
      <c r="CB120" s="80">
        <v>0</v>
      </c>
      <c r="CC120" s="80">
        <v>0</v>
      </c>
    </row>
    <row r="121" spans="1:81">
      <c r="A121" s="80" t="s">
        <v>1843</v>
      </c>
      <c r="B121" s="80">
        <v>119</v>
      </c>
      <c r="C121" s="80">
        <v>18</v>
      </c>
      <c r="D121" s="80">
        <v>7</v>
      </c>
      <c r="E121" s="80">
        <v>2021</v>
      </c>
      <c r="F121" s="80" t="s">
        <v>75</v>
      </c>
      <c r="G121" s="174" t="s">
        <v>1825</v>
      </c>
      <c r="H121" s="80" t="s">
        <v>1826</v>
      </c>
      <c r="I121" s="177"/>
      <c r="J121" s="81">
        <v>73.158222897561984</v>
      </c>
      <c r="K121" s="81">
        <v>1.8317974274051512</v>
      </c>
      <c r="L121" s="81">
        <v>9.3000080831844851</v>
      </c>
      <c r="M121" s="81">
        <v>19.597416585750224</v>
      </c>
      <c r="N121" s="81">
        <v>42.953001512081464</v>
      </c>
      <c r="O121" s="81">
        <v>24.323614442168186</v>
      </c>
      <c r="P121" s="81">
        <v>22.167388653754063</v>
      </c>
      <c r="Q121" s="81">
        <v>1.5021521381318532</v>
      </c>
      <c r="R121" s="81">
        <v>0</v>
      </c>
      <c r="S121" s="81">
        <v>2.475401645127568</v>
      </c>
      <c r="T121" s="82"/>
      <c r="U121" s="81">
        <v>9103253</v>
      </c>
      <c r="V121" s="81">
        <v>797</v>
      </c>
      <c r="W121" s="81">
        <v>384</v>
      </c>
      <c r="X121" s="81">
        <v>4864</v>
      </c>
      <c r="Y121" s="81">
        <v>9507</v>
      </c>
      <c r="Z121" s="81">
        <v>17897</v>
      </c>
      <c r="AA121" s="81">
        <v>4877</v>
      </c>
      <c r="AB121" s="81">
        <v>25174</v>
      </c>
      <c r="AC121" s="81">
        <v>0</v>
      </c>
      <c r="AD121" s="81">
        <v>2.475401645127568</v>
      </c>
      <c r="AE121" s="82"/>
      <c r="AF121" s="81">
        <v>98643856.068232447</v>
      </c>
      <c r="AG121" s="81">
        <v>1285905.0958588666</v>
      </c>
      <c r="AH121" s="81">
        <v>1366562.2865751216</v>
      </c>
      <c r="AI121" s="81">
        <v>30181362.260679543</v>
      </c>
      <c r="AJ121" s="81">
        <v>65639295.571264841</v>
      </c>
      <c r="AK121" s="81">
        <v>0</v>
      </c>
      <c r="AL121" s="81">
        <v>0</v>
      </c>
      <c r="AM121" s="81">
        <v>3304437.1116736308</v>
      </c>
      <c r="AN121" s="81">
        <v>0</v>
      </c>
      <c r="AO121" s="81">
        <v>0</v>
      </c>
      <c r="AP121" s="82"/>
      <c r="AQ121" s="81">
        <v>299</v>
      </c>
      <c r="AR121" s="81">
        <v>91</v>
      </c>
      <c r="AS121" s="81">
        <v>0</v>
      </c>
      <c r="AT121" s="81">
        <v>4</v>
      </c>
      <c r="AU121" s="81">
        <v>0</v>
      </c>
      <c r="AV121" s="81">
        <v>1</v>
      </c>
      <c r="AW121" s="81"/>
      <c r="AX121" s="82"/>
      <c r="AY121" s="81">
        <v>1458.4459999999999</v>
      </c>
      <c r="AZ121" s="81">
        <v>10512.3</v>
      </c>
      <c r="BA121" s="81">
        <v>0</v>
      </c>
      <c r="BB121" s="81">
        <v>1002.3</v>
      </c>
      <c r="BC121" s="81">
        <v>0</v>
      </c>
      <c r="BD121" s="81">
        <v>10800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1844</v>
      </c>
      <c r="B122" s="80">
        <v>119</v>
      </c>
      <c r="C122" s="80">
        <v>19</v>
      </c>
      <c r="D122" s="80">
        <v>7</v>
      </c>
      <c r="E122" s="80">
        <v>2022</v>
      </c>
      <c r="F122" s="80" t="s">
        <v>568</v>
      </c>
      <c r="G122" s="174" t="s">
        <v>1825</v>
      </c>
      <c r="H122" s="80" t="s">
        <v>1826</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330</v>
      </c>
      <c r="AR122" s="81">
        <v>92</v>
      </c>
      <c r="AS122" s="81">
        <v>0</v>
      </c>
      <c r="AT122" s="81">
        <v>4</v>
      </c>
      <c r="AU122" s="81">
        <v>0</v>
      </c>
      <c r="AV122" s="81">
        <v>1</v>
      </c>
      <c r="AW122" s="81"/>
      <c r="AX122" s="82"/>
      <c r="AY122" s="81">
        <v>1601.5460000000005</v>
      </c>
      <c r="AZ122" s="81">
        <v>10561.799999999997</v>
      </c>
      <c r="BA122" s="81">
        <v>0</v>
      </c>
      <c r="BB122" s="81">
        <v>1002.3000000000001</v>
      </c>
      <c r="BC122" s="81">
        <v>0</v>
      </c>
      <c r="BD122" s="81">
        <v>10800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1845</v>
      </c>
      <c r="B123" s="80">
        <v>307</v>
      </c>
      <c r="C123" s="80">
        <v>1</v>
      </c>
      <c r="D123" s="80">
        <v>19</v>
      </c>
      <c r="E123" s="80">
        <v>1990</v>
      </c>
      <c r="F123" s="80" t="s">
        <v>562</v>
      </c>
      <c r="G123" s="80" t="s">
        <v>1846</v>
      </c>
      <c r="H123" s="80" t="s">
        <v>1847</v>
      </c>
      <c r="I123" s="177"/>
      <c r="J123" s="81">
        <v>227.0266608826845</v>
      </c>
      <c r="K123" s="81">
        <v>3.3895557491544648</v>
      </c>
      <c r="L123" s="81">
        <v>3.5792875108143805</v>
      </c>
      <c r="M123" s="81">
        <v>18.999596191345017</v>
      </c>
      <c r="N123" s="81">
        <v>20.648619333485296</v>
      </c>
      <c r="O123" s="81">
        <v>25.318998118575639</v>
      </c>
      <c r="P123" s="81">
        <v>30.048050512663917</v>
      </c>
      <c r="Q123" s="81">
        <v>1.6581054343390498</v>
      </c>
      <c r="R123" s="81">
        <v>0</v>
      </c>
      <c r="S123" s="81">
        <v>1.616274680180025</v>
      </c>
      <c r="T123" s="82"/>
      <c r="U123" s="81">
        <v>9578981</v>
      </c>
      <c r="V123" s="81">
        <v>1199</v>
      </c>
      <c r="W123" s="81">
        <v>38</v>
      </c>
      <c r="X123" s="81">
        <v>6794</v>
      </c>
      <c r="Y123" s="81">
        <v>6810</v>
      </c>
      <c r="Z123" s="81">
        <v>10414</v>
      </c>
      <c r="AA123" s="81">
        <v>7296</v>
      </c>
      <c r="AB123" s="81">
        <v>26922</v>
      </c>
      <c r="AC123" s="81">
        <v>0</v>
      </c>
      <c r="AD123" s="81">
        <v>1.616274680180025</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1848</v>
      </c>
      <c r="B124" s="80">
        <v>308</v>
      </c>
      <c r="C124" s="80">
        <v>2</v>
      </c>
      <c r="D124" s="80">
        <v>19</v>
      </c>
      <c r="E124" s="80">
        <v>2005</v>
      </c>
      <c r="F124" s="80" t="s">
        <v>565</v>
      </c>
      <c r="G124" s="80" t="s">
        <v>1846</v>
      </c>
      <c r="H124" s="80" t="s">
        <v>1847</v>
      </c>
      <c r="I124" s="177"/>
      <c r="J124" s="81">
        <v>169.60709402568929</v>
      </c>
      <c r="K124" s="81">
        <v>2.2522466586835406</v>
      </c>
      <c r="L124" s="81">
        <v>3.3378734656542801</v>
      </c>
      <c r="M124" s="81">
        <v>39.44317935455453</v>
      </c>
      <c r="N124" s="81">
        <v>30.411451307420759</v>
      </c>
      <c r="O124" s="81">
        <v>36.132828876844947</v>
      </c>
      <c r="P124" s="81">
        <v>35.959972745952712</v>
      </c>
      <c r="Q124" s="81">
        <v>1.5841012202021887</v>
      </c>
      <c r="R124" s="81">
        <v>0</v>
      </c>
      <c r="S124" s="81">
        <v>2.7892157768470787</v>
      </c>
      <c r="T124" s="82"/>
      <c r="U124" s="81">
        <v>7487152</v>
      </c>
      <c r="V124" s="81">
        <v>1022</v>
      </c>
      <c r="W124" s="81">
        <v>40</v>
      </c>
      <c r="X124" s="81">
        <v>6634</v>
      </c>
      <c r="Y124" s="81">
        <v>8212</v>
      </c>
      <c r="Z124" s="81">
        <v>17198</v>
      </c>
      <c r="AA124" s="81">
        <v>7151</v>
      </c>
      <c r="AB124" s="81">
        <v>26888</v>
      </c>
      <c r="AC124" s="81">
        <v>0</v>
      </c>
      <c r="AD124" s="81">
        <v>2.7892157768470787</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1849</v>
      </c>
      <c r="B125" s="80">
        <v>309</v>
      </c>
      <c r="C125" s="80">
        <v>3</v>
      </c>
      <c r="D125" s="80">
        <v>19</v>
      </c>
      <c r="E125" s="80">
        <v>2006</v>
      </c>
      <c r="F125" s="80" t="s">
        <v>566</v>
      </c>
      <c r="G125" s="80" t="s">
        <v>1846</v>
      </c>
      <c r="H125" s="80" t="s">
        <v>1847</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1850</v>
      </c>
      <c r="B126" s="80">
        <v>310</v>
      </c>
      <c r="C126" s="80">
        <v>4</v>
      </c>
      <c r="D126" s="80">
        <v>19</v>
      </c>
      <c r="E126" s="80">
        <v>2007</v>
      </c>
      <c r="F126" s="80" t="s">
        <v>567</v>
      </c>
      <c r="G126" s="80" t="s">
        <v>1846</v>
      </c>
      <c r="H126" s="80" t="s">
        <v>1847</v>
      </c>
      <c r="I126" s="177"/>
      <c r="J126" s="81">
        <v>169.46345959233344</v>
      </c>
      <c r="K126" s="81">
        <v>2.3320012383399149</v>
      </c>
      <c r="L126" s="81">
        <v>6.4808215355274781</v>
      </c>
      <c r="M126" s="81">
        <v>36.614420160049704</v>
      </c>
      <c r="N126" s="81">
        <v>31.349130887124762</v>
      </c>
      <c r="O126" s="81">
        <v>35.283564420686695</v>
      </c>
      <c r="P126" s="81">
        <v>36.858727180179031</v>
      </c>
      <c r="Q126" s="81">
        <v>1.6528981506564693</v>
      </c>
      <c r="R126" s="81">
        <v>0</v>
      </c>
      <c r="S126" s="81">
        <v>3.4815262730920278</v>
      </c>
      <c r="T126" s="82"/>
      <c r="U126" s="81">
        <v>8318867</v>
      </c>
      <c r="V126" s="81">
        <v>985</v>
      </c>
      <c r="W126" s="81">
        <v>76</v>
      </c>
      <c r="X126" s="81">
        <v>7443</v>
      </c>
      <c r="Y126" s="81">
        <v>8317</v>
      </c>
      <c r="Z126" s="81">
        <v>17458</v>
      </c>
      <c r="AA126" s="81">
        <v>7218</v>
      </c>
      <c r="AB126" s="81">
        <v>26572</v>
      </c>
      <c r="AC126" s="81">
        <v>0</v>
      </c>
      <c r="AD126" s="81">
        <v>3.4815262730920278</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1851</v>
      </c>
      <c r="B127" s="80">
        <v>311</v>
      </c>
      <c r="C127" s="80">
        <v>5</v>
      </c>
      <c r="D127" s="80">
        <v>19</v>
      </c>
      <c r="E127" s="80">
        <v>2008</v>
      </c>
      <c r="F127" s="80" t="s">
        <v>84</v>
      </c>
      <c r="G127" s="80" t="s">
        <v>1846</v>
      </c>
      <c r="H127" s="80" t="s">
        <v>1847</v>
      </c>
      <c r="I127" s="177"/>
      <c r="J127" s="81">
        <v>165.73808398213328</v>
      </c>
      <c r="K127" s="81">
        <v>1.7500422150377937</v>
      </c>
      <c r="L127" s="81">
        <v>5.7920131436853293</v>
      </c>
      <c r="M127" s="81">
        <v>37.757692014605219</v>
      </c>
      <c r="N127" s="81">
        <v>30.731370710607049</v>
      </c>
      <c r="O127" s="81">
        <v>34.268749413313159</v>
      </c>
      <c r="P127" s="81">
        <v>36.066920980658637</v>
      </c>
      <c r="Q127" s="81">
        <v>1.615038354037974</v>
      </c>
      <c r="R127" s="81">
        <v>0</v>
      </c>
      <c r="S127" s="81">
        <v>6.4710685610937055</v>
      </c>
      <c r="T127" s="82"/>
      <c r="U127" s="81">
        <v>8528652</v>
      </c>
      <c r="V127" s="81">
        <v>985</v>
      </c>
      <c r="W127" s="81">
        <v>76</v>
      </c>
      <c r="X127" s="81">
        <v>7443</v>
      </c>
      <c r="Y127" s="81">
        <v>8383</v>
      </c>
      <c r="Z127" s="81">
        <v>17551</v>
      </c>
      <c r="AA127" s="81">
        <v>7071</v>
      </c>
      <c r="AB127" s="81">
        <v>26390</v>
      </c>
      <c r="AC127" s="81">
        <v>0</v>
      </c>
      <c r="AD127" s="81">
        <v>6.4710685610937055</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1852</v>
      </c>
      <c r="B128" s="80">
        <v>312</v>
      </c>
      <c r="C128" s="80">
        <v>6</v>
      </c>
      <c r="D128" s="80">
        <v>19</v>
      </c>
      <c r="E128" s="80">
        <v>2009</v>
      </c>
      <c r="F128" s="80" t="s">
        <v>85</v>
      </c>
      <c r="G128" s="80" t="s">
        <v>1846</v>
      </c>
      <c r="H128" s="80" t="s">
        <v>1847</v>
      </c>
      <c r="I128" s="177"/>
      <c r="J128" s="81">
        <v>146.97601280057668</v>
      </c>
      <c r="K128" s="81">
        <v>1.5854089707841237</v>
      </c>
      <c r="L128" s="81">
        <v>5.5361992488819576</v>
      </c>
      <c r="M128" s="81">
        <v>38.008126455601911</v>
      </c>
      <c r="N128" s="81">
        <v>26.750058754888109</v>
      </c>
      <c r="O128" s="81">
        <v>34.718401651247667</v>
      </c>
      <c r="P128" s="81">
        <v>34.799071976166324</v>
      </c>
      <c r="Q128" s="81">
        <v>1.527937986591821</v>
      </c>
      <c r="R128" s="81">
        <v>0</v>
      </c>
      <c r="S128" s="81">
        <v>6.7664387584434698</v>
      </c>
      <c r="T128" s="82"/>
      <c r="U128" s="81">
        <v>6600276</v>
      </c>
      <c r="V128" s="81">
        <v>982</v>
      </c>
      <c r="W128" s="81">
        <v>113</v>
      </c>
      <c r="X128" s="81">
        <v>8116</v>
      </c>
      <c r="Y128" s="81">
        <v>8454</v>
      </c>
      <c r="Z128" s="81">
        <v>17551</v>
      </c>
      <c r="AA128" s="81">
        <v>7004</v>
      </c>
      <c r="AB128" s="81">
        <v>26209</v>
      </c>
      <c r="AC128" s="81">
        <v>0</v>
      </c>
      <c r="AD128" s="81">
        <v>6.7664387584434698</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72.48</v>
      </c>
      <c r="BJ128" s="81">
        <v>0</v>
      </c>
      <c r="BK128" s="81">
        <v>0</v>
      </c>
      <c r="BL128" s="81">
        <v>0</v>
      </c>
      <c r="BM128" s="82"/>
      <c r="BN128" s="81">
        <v>0</v>
      </c>
      <c r="BO128" s="81">
        <v>0</v>
      </c>
      <c r="BP128" s="81">
        <v>3</v>
      </c>
      <c r="BQ128" s="81">
        <v>0</v>
      </c>
      <c r="BR128" s="81">
        <v>0</v>
      </c>
      <c r="BS128" s="81">
        <v>0</v>
      </c>
      <c r="BT128"/>
      <c r="BU128" s="80"/>
      <c r="BV128" s="80"/>
      <c r="BW128" s="80"/>
      <c r="BX128" s="80"/>
      <c r="BY128" s="80"/>
      <c r="BZ128" s="80"/>
      <c r="CA128" s="80"/>
      <c r="CB128" s="80"/>
      <c r="CC128" s="80"/>
    </row>
    <row r="129" spans="1:81">
      <c r="A129" s="80" t="s">
        <v>1853</v>
      </c>
      <c r="B129" s="80">
        <v>313</v>
      </c>
      <c r="C129" s="80">
        <v>7</v>
      </c>
      <c r="D129" s="80">
        <v>19</v>
      </c>
      <c r="E129" s="80">
        <v>2010</v>
      </c>
      <c r="F129" s="80" t="s">
        <v>86</v>
      </c>
      <c r="G129" s="80" t="s">
        <v>1846</v>
      </c>
      <c r="H129" s="80" t="s">
        <v>1847</v>
      </c>
      <c r="I129" s="177"/>
      <c r="J129" s="81">
        <v>125.18524697297788</v>
      </c>
      <c r="K129" s="81">
        <v>1.69767566966855</v>
      </c>
      <c r="L129" s="81">
        <v>5.316969180510883</v>
      </c>
      <c r="M129" s="81">
        <v>36.362228993552833</v>
      </c>
      <c r="N129" s="81">
        <v>29.743841861397094</v>
      </c>
      <c r="O129" s="81">
        <v>34.953586244719979</v>
      </c>
      <c r="P129" s="81">
        <v>35.471276988275399</v>
      </c>
      <c r="Q129" s="81">
        <v>1.5749372079049</v>
      </c>
      <c r="R129" s="81">
        <v>0</v>
      </c>
      <c r="S129" s="81">
        <v>3.2332847289846609</v>
      </c>
      <c r="T129" s="82"/>
      <c r="U129" s="81">
        <v>6140329</v>
      </c>
      <c r="V129" s="81">
        <v>982</v>
      </c>
      <c r="W129" s="81">
        <v>113</v>
      </c>
      <c r="X129" s="81">
        <v>8116</v>
      </c>
      <c r="Y129" s="81">
        <v>8449</v>
      </c>
      <c r="Z129" s="81">
        <v>17752</v>
      </c>
      <c r="AA129" s="81">
        <v>6961</v>
      </c>
      <c r="AB129" s="81">
        <v>25886</v>
      </c>
      <c r="AC129" s="81">
        <v>0</v>
      </c>
      <c r="AD129" s="81">
        <v>3.2332847289846609</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77.046999999999997</v>
      </c>
      <c r="BJ129" s="81">
        <v>0</v>
      </c>
      <c r="BK129" s="81">
        <v>0</v>
      </c>
      <c r="BL129" s="81">
        <v>0</v>
      </c>
      <c r="BM129" s="82"/>
      <c r="BN129" s="81">
        <v>0</v>
      </c>
      <c r="BO129" s="81">
        <v>0</v>
      </c>
      <c r="BP129" s="81">
        <v>4</v>
      </c>
      <c r="BQ129" s="81">
        <v>0</v>
      </c>
      <c r="BR129" s="81">
        <v>0</v>
      </c>
      <c r="BS129" s="81">
        <v>0</v>
      </c>
      <c r="BT129"/>
      <c r="BU129" s="80">
        <v>77.046999999999997</v>
      </c>
      <c r="BV129" s="80">
        <v>0</v>
      </c>
      <c r="BW129" s="80">
        <v>0</v>
      </c>
      <c r="BX129" s="80">
        <v>0</v>
      </c>
      <c r="BY129" s="80">
        <v>0</v>
      </c>
      <c r="BZ129" s="80">
        <v>0</v>
      </c>
      <c r="CA129" s="80">
        <v>0</v>
      </c>
      <c r="CB129" s="80">
        <v>0</v>
      </c>
      <c r="CC129" s="80">
        <v>0</v>
      </c>
    </row>
    <row r="130" spans="1:81">
      <c r="A130" s="80" t="s">
        <v>1854</v>
      </c>
      <c r="B130" s="80">
        <v>314</v>
      </c>
      <c r="C130" s="80">
        <v>8</v>
      </c>
      <c r="D130" s="80">
        <v>19</v>
      </c>
      <c r="E130" s="80">
        <v>2011</v>
      </c>
      <c r="F130" s="80" t="s">
        <v>87</v>
      </c>
      <c r="G130" s="80" t="s">
        <v>1846</v>
      </c>
      <c r="H130" s="80" t="s">
        <v>1847</v>
      </c>
      <c r="I130" s="177"/>
      <c r="J130" s="81">
        <v>147.5179982463749</v>
      </c>
      <c r="K130" s="81">
        <v>2.4379170874384548</v>
      </c>
      <c r="L130" s="81">
        <v>5.6651148254039763</v>
      </c>
      <c r="M130" s="81">
        <v>44.268971700816728</v>
      </c>
      <c r="N130" s="81">
        <v>32.120415141792229</v>
      </c>
      <c r="O130" s="81">
        <v>34.509070663363566</v>
      </c>
      <c r="P130" s="81">
        <v>33.86724301691639</v>
      </c>
      <c r="Q130" s="81">
        <v>1.804986281632512</v>
      </c>
      <c r="R130" s="81">
        <v>0</v>
      </c>
      <c r="S130" s="81">
        <v>3.2962155738493317</v>
      </c>
      <c r="T130" s="82"/>
      <c r="U130" s="81">
        <v>6711466</v>
      </c>
      <c r="V130" s="81">
        <v>982</v>
      </c>
      <c r="W130" s="81">
        <v>113</v>
      </c>
      <c r="X130" s="81">
        <v>8116</v>
      </c>
      <c r="Y130" s="81">
        <v>8535</v>
      </c>
      <c r="Z130" s="81">
        <v>17907</v>
      </c>
      <c r="AA130" s="81">
        <v>6844</v>
      </c>
      <c r="AB130" s="81">
        <v>25720</v>
      </c>
      <c r="AC130" s="81">
        <v>0</v>
      </c>
      <c r="AD130" s="81">
        <v>3.2962155738493317</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78.477000000000004</v>
      </c>
      <c r="BJ130" s="81">
        <v>0</v>
      </c>
      <c r="BK130" s="81">
        <v>3.6150000000000002</v>
      </c>
      <c r="BL130" s="81">
        <v>0</v>
      </c>
      <c r="BM130" s="82"/>
      <c r="BN130" s="81">
        <v>0</v>
      </c>
      <c r="BO130" s="81">
        <v>0</v>
      </c>
      <c r="BP130" s="81">
        <v>4</v>
      </c>
      <c r="BQ130" s="81">
        <v>0</v>
      </c>
      <c r="BR130" s="81">
        <v>1</v>
      </c>
      <c r="BS130" s="81">
        <v>0</v>
      </c>
      <c r="BT130"/>
      <c r="BU130" s="80">
        <v>82.091999999999999</v>
      </c>
      <c r="BV130" s="80">
        <v>0</v>
      </c>
      <c r="BW130" s="80">
        <v>0</v>
      </c>
      <c r="BX130" s="80">
        <v>0</v>
      </c>
      <c r="BY130" s="80">
        <v>0</v>
      </c>
      <c r="BZ130" s="80">
        <v>0</v>
      </c>
      <c r="CA130" s="80">
        <v>0</v>
      </c>
      <c r="CB130" s="80">
        <v>0</v>
      </c>
      <c r="CC130" s="80">
        <v>0</v>
      </c>
    </row>
    <row r="131" spans="1:81">
      <c r="A131" s="80" t="s">
        <v>1855</v>
      </c>
      <c r="B131" s="80">
        <v>315</v>
      </c>
      <c r="C131" s="80">
        <v>9</v>
      </c>
      <c r="D131" s="80">
        <v>19</v>
      </c>
      <c r="E131" s="80">
        <v>2012</v>
      </c>
      <c r="F131" s="80" t="s">
        <v>88</v>
      </c>
      <c r="G131" s="80" t="s">
        <v>1846</v>
      </c>
      <c r="H131" s="80" t="s">
        <v>1847</v>
      </c>
      <c r="I131" s="177"/>
      <c r="J131" s="81">
        <v>156.47621308858754</v>
      </c>
      <c r="K131" s="81">
        <v>2.3100622694563322</v>
      </c>
      <c r="L131" s="81">
        <v>5.6764514403989308</v>
      </c>
      <c r="M131" s="81">
        <v>48.395605617517056</v>
      </c>
      <c r="N131" s="81">
        <v>36.456806026076883</v>
      </c>
      <c r="O131" s="81">
        <v>34.679175489662313</v>
      </c>
      <c r="P131" s="81">
        <v>34.77656710242173</v>
      </c>
      <c r="Q131" s="81">
        <v>1.9903533244602134</v>
      </c>
      <c r="R131" s="81">
        <v>0</v>
      </c>
      <c r="S131" s="81">
        <v>3.810163241893278</v>
      </c>
      <c r="T131" s="82"/>
      <c r="U131" s="81">
        <v>6983247</v>
      </c>
      <c r="V131" s="81">
        <v>982</v>
      </c>
      <c r="W131" s="81">
        <v>113</v>
      </c>
      <c r="X131" s="81">
        <v>8116</v>
      </c>
      <c r="Y131" s="81">
        <v>8871</v>
      </c>
      <c r="Z131" s="81">
        <v>18138</v>
      </c>
      <c r="AA131" s="81">
        <v>6988</v>
      </c>
      <c r="AB131" s="81">
        <v>26104</v>
      </c>
      <c r="AC131" s="81">
        <v>0</v>
      </c>
      <c r="AD131" s="81">
        <v>3.810163241893278</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96.370999999999995</v>
      </c>
      <c r="BJ131" s="81">
        <v>0</v>
      </c>
      <c r="BK131" s="81">
        <v>4.5060000000000002</v>
      </c>
      <c r="BL131" s="81">
        <v>0</v>
      </c>
      <c r="BM131" s="82"/>
      <c r="BN131" s="81">
        <v>0</v>
      </c>
      <c r="BO131" s="81">
        <v>0</v>
      </c>
      <c r="BP131" s="81">
        <v>5</v>
      </c>
      <c r="BQ131" s="81">
        <v>0</v>
      </c>
      <c r="BR131" s="81">
        <v>1</v>
      </c>
      <c r="BS131" s="81">
        <v>0</v>
      </c>
      <c r="BT131"/>
      <c r="BU131" s="80">
        <v>100.877</v>
      </c>
      <c r="BV131" s="80">
        <v>0</v>
      </c>
      <c r="BW131" s="80">
        <v>0</v>
      </c>
      <c r="BX131" s="80">
        <v>0</v>
      </c>
      <c r="BY131" s="80">
        <v>0</v>
      </c>
      <c r="BZ131" s="80">
        <v>0</v>
      </c>
      <c r="CA131" s="80">
        <v>0</v>
      </c>
      <c r="CB131" s="80">
        <v>0</v>
      </c>
      <c r="CC131" s="80">
        <v>0</v>
      </c>
    </row>
    <row r="132" spans="1:81">
      <c r="A132" s="80" t="s">
        <v>1856</v>
      </c>
      <c r="B132" s="80">
        <v>316</v>
      </c>
      <c r="C132" s="80">
        <v>10</v>
      </c>
      <c r="D132" s="80">
        <v>19</v>
      </c>
      <c r="E132" s="80">
        <v>2013</v>
      </c>
      <c r="F132" s="80" t="s">
        <v>89</v>
      </c>
      <c r="G132" s="80" t="s">
        <v>1846</v>
      </c>
      <c r="H132" s="80" t="s">
        <v>1847</v>
      </c>
      <c r="I132" s="177"/>
      <c r="J132" s="81">
        <v>181.14380960414533</v>
      </c>
      <c r="K132" s="81">
        <v>2.0596396663764827</v>
      </c>
      <c r="L132" s="81">
        <v>5.4468620910497378</v>
      </c>
      <c r="M132" s="81">
        <v>47.233992490522468</v>
      </c>
      <c r="N132" s="81">
        <v>36.208181562965883</v>
      </c>
      <c r="O132" s="81">
        <v>33.638080036989258</v>
      </c>
      <c r="P132" s="81">
        <v>33.818612182333062</v>
      </c>
      <c r="Q132" s="81">
        <v>2.0111068939703745</v>
      </c>
      <c r="R132" s="81">
        <v>0</v>
      </c>
      <c r="S132" s="81">
        <v>3.7017436651927702</v>
      </c>
      <c r="T132" s="82"/>
      <c r="U132" s="81">
        <v>7575357</v>
      </c>
      <c r="V132" s="81">
        <v>982</v>
      </c>
      <c r="W132" s="81">
        <v>113</v>
      </c>
      <c r="X132" s="81">
        <v>8116</v>
      </c>
      <c r="Y132" s="81">
        <v>8914</v>
      </c>
      <c r="Z132" s="81">
        <v>18379</v>
      </c>
      <c r="AA132" s="81">
        <v>6770</v>
      </c>
      <c r="AB132" s="81">
        <v>25998</v>
      </c>
      <c r="AC132" s="81">
        <v>0</v>
      </c>
      <c r="AD132" s="81">
        <v>3.7017436651927702</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102.768</v>
      </c>
      <c r="BJ132" s="81">
        <v>0</v>
      </c>
      <c r="BK132" s="81">
        <v>5.0359999999999996</v>
      </c>
      <c r="BL132" s="81">
        <v>0</v>
      </c>
      <c r="BM132" s="82"/>
      <c r="BN132" s="81">
        <v>0</v>
      </c>
      <c r="BO132" s="81">
        <v>0</v>
      </c>
      <c r="BP132" s="81">
        <v>4</v>
      </c>
      <c r="BQ132" s="81">
        <v>0</v>
      </c>
      <c r="BR132" s="81">
        <v>1</v>
      </c>
      <c r="BS132" s="81">
        <v>0</v>
      </c>
      <c r="BT132"/>
      <c r="BU132" s="80">
        <v>107.804</v>
      </c>
      <c r="BV132" s="80">
        <v>0</v>
      </c>
      <c r="BW132" s="80">
        <v>0</v>
      </c>
      <c r="BX132" s="80">
        <v>0</v>
      </c>
      <c r="BY132" s="80">
        <v>0</v>
      </c>
      <c r="BZ132" s="80">
        <v>0</v>
      </c>
      <c r="CA132" s="80">
        <v>0</v>
      </c>
      <c r="CB132" s="80">
        <v>0</v>
      </c>
      <c r="CC132" s="80">
        <v>0</v>
      </c>
    </row>
    <row r="133" spans="1:81">
      <c r="A133" s="80" t="s">
        <v>1857</v>
      </c>
      <c r="B133" s="80">
        <v>317</v>
      </c>
      <c r="C133" s="80">
        <v>11</v>
      </c>
      <c r="D133" s="80">
        <v>19</v>
      </c>
      <c r="E133" s="80">
        <v>2014</v>
      </c>
      <c r="F133" s="80" t="s">
        <v>90</v>
      </c>
      <c r="G133" s="80" t="s">
        <v>1846</v>
      </c>
      <c r="H133" s="80" t="s">
        <v>1847</v>
      </c>
      <c r="I133" s="177"/>
      <c r="J133" s="81">
        <v>170.12748925447295</v>
      </c>
      <c r="K133" s="81">
        <v>2.0543901830283753</v>
      </c>
      <c r="L133" s="81">
        <v>7.6259035241919406</v>
      </c>
      <c r="M133" s="81">
        <v>43.972541249326191</v>
      </c>
      <c r="N133" s="81">
        <v>35.355989445890145</v>
      </c>
      <c r="O133" s="81">
        <v>32.04285530738418</v>
      </c>
      <c r="P133" s="81">
        <v>33.934249514433432</v>
      </c>
      <c r="Q133" s="81">
        <v>1.9071518733525721</v>
      </c>
      <c r="R133" s="81">
        <v>0</v>
      </c>
      <c r="S133" s="81">
        <v>3.4210534245555193</v>
      </c>
      <c r="T133" s="82"/>
      <c r="U133" s="81">
        <v>7908351</v>
      </c>
      <c r="V133" s="81">
        <v>848</v>
      </c>
      <c r="W133" s="81">
        <v>134</v>
      </c>
      <c r="X133" s="81">
        <v>7800</v>
      </c>
      <c r="Y133" s="81">
        <v>8964</v>
      </c>
      <c r="Z133" s="81">
        <v>18439</v>
      </c>
      <c r="AA133" s="81">
        <v>6758</v>
      </c>
      <c r="AB133" s="81">
        <v>25696</v>
      </c>
      <c r="AC133" s="81">
        <v>0</v>
      </c>
      <c r="AD133" s="81">
        <v>3.4210534245555193</v>
      </c>
      <c r="AE133" s="82"/>
      <c r="AF133" s="81">
        <v>96195401.432090253</v>
      </c>
      <c r="AG133" s="81">
        <v>1745802.1912852759</v>
      </c>
      <c r="AH133" s="81">
        <v>1631293.2240851838</v>
      </c>
      <c r="AI133" s="81">
        <v>56440373.594269052</v>
      </c>
      <c r="AJ133" s="81">
        <v>50400676.42068468</v>
      </c>
      <c r="AK133" s="81">
        <v>0</v>
      </c>
      <c r="AL133" s="81">
        <v>0</v>
      </c>
      <c r="AM133" s="81">
        <v>3527676.819148194</v>
      </c>
      <c r="AN133" s="81">
        <v>0</v>
      </c>
      <c r="AO133" s="81">
        <v>0</v>
      </c>
      <c r="AP133" s="82"/>
      <c r="AQ133" s="81">
        <v>239</v>
      </c>
      <c r="AR133" s="81">
        <v>154</v>
      </c>
      <c r="AS133" s="81">
        <v>0</v>
      </c>
      <c r="AT133" s="81">
        <v>0</v>
      </c>
      <c r="AU133" s="81">
        <v>0</v>
      </c>
      <c r="AV133" s="81">
        <v>0</v>
      </c>
      <c r="AW133" s="81" t="s">
        <v>564</v>
      </c>
      <c r="AX133" s="82"/>
      <c r="AY133" s="81">
        <v>1209.5</v>
      </c>
      <c r="AZ133" s="81">
        <v>7748.5</v>
      </c>
      <c r="BA133" s="81">
        <v>0</v>
      </c>
      <c r="BB133" s="81">
        <v>0</v>
      </c>
      <c r="BC133" s="81">
        <v>0</v>
      </c>
      <c r="BD133" s="81">
        <v>0</v>
      </c>
      <c r="BE133" s="81" t="s">
        <v>564</v>
      </c>
      <c r="BF133" s="82"/>
      <c r="BG133" s="81">
        <v>0</v>
      </c>
      <c r="BH133" s="81">
        <v>0</v>
      </c>
      <c r="BI133" s="81">
        <v>122.004</v>
      </c>
      <c r="BJ133" s="81">
        <v>0</v>
      </c>
      <c r="BK133" s="81">
        <v>4.7640000000000002</v>
      </c>
      <c r="BL133" s="81">
        <v>0</v>
      </c>
      <c r="BM133" s="82"/>
      <c r="BN133" s="81">
        <v>0</v>
      </c>
      <c r="BO133" s="81">
        <v>0</v>
      </c>
      <c r="BP133" s="81">
        <v>6</v>
      </c>
      <c r="BQ133" s="81">
        <v>0</v>
      </c>
      <c r="BR133" s="81">
        <v>1</v>
      </c>
      <c r="BS133" s="81">
        <v>0</v>
      </c>
      <c r="BT133"/>
      <c r="BU133" s="80">
        <v>126.768</v>
      </c>
      <c r="BV133" s="80">
        <v>0</v>
      </c>
      <c r="BW133" s="80">
        <v>0</v>
      </c>
      <c r="BX133" s="80">
        <v>0</v>
      </c>
      <c r="BY133" s="80">
        <v>0</v>
      </c>
      <c r="BZ133" s="80">
        <v>0</v>
      </c>
      <c r="CA133" s="80">
        <v>0</v>
      </c>
      <c r="CB133" s="80">
        <v>0</v>
      </c>
      <c r="CC133" s="80">
        <v>0</v>
      </c>
    </row>
    <row r="134" spans="1:81">
      <c r="A134" s="80" t="s">
        <v>1858</v>
      </c>
      <c r="B134" s="80">
        <v>318</v>
      </c>
      <c r="C134" s="80">
        <v>12</v>
      </c>
      <c r="D134" s="80">
        <v>19</v>
      </c>
      <c r="E134" s="80">
        <v>2015</v>
      </c>
      <c r="F134" s="80" t="s">
        <v>91</v>
      </c>
      <c r="G134" s="80" t="s">
        <v>1846</v>
      </c>
      <c r="H134" s="80" t="s">
        <v>1847</v>
      </c>
      <c r="I134" s="177"/>
      <c r="J134" s="81">
        <v>157.67075414953334</v>
      </c>
      <c r="K134" s="81">
        <v>1.9656655189713998</v>
      </c>
      <c r="L134" s="81">
        <v>7.6790809812399887</v>
      </c>
      <c r="M134" s="81">
        <v>48.927771940334651</v>
      </c>
      <c r="N134" s="81">
        <v>33.573556621704661</v>
      </c>
      <c r="O134" s="81">
        <v>31.998697495625844</v>
      </c>
      <c r="P134" s="81">
        <v>33.508672922307994</v>
      </c>
      <c r="Q134" s="81">
        <v>1.8510950148714078</v>
      </c>
      <c r="R134" s="81">
        <v>0</v>
      </c>
      <c r="S134" s="81">
        <v>3.6567294588775949</v>
      </c>
      <c r="T134" s="82"/>
      <c r="U134" s="81">
        <v>8188920</v>
      </c>
      <c r="V134" s="81">
        <v>848</v>
      </c>
      <c r="W134" s="81">
        <v>134</v>
      </c>
      <c r="X134" s="81">
        <v>7800</v>
      </c>
      <c r="Y134" s="81">
        <v>9025</v>
      </c>
      <c r="Z134" s="81">
        <v>18591</v>
      </c>
      <c r="AA134" s="81">
        <v>6668</v>
      </c>
      <c r="AB134" s="81">
        <v>25477</v>
      </c>
      <c r="AC134" s="81">
        <v>0</v>
      </c>
      <c r="AD134" s="81">
        <v>3.6567294588775949</v>
      </c>
      <c r="AE134" s="82"/>
      <c r="AF134" s="81">
        <v>88481546.772609517</v>
      </c>
      <c r="AG134" s="81">
        <v>1539969.1064019047</v>
      </c>
      <c r="AH134" s="81">
        <v>1469822.0501160454</v>
      </c>
      <c r="AI134" s="81">
        <v>59823416.103650734</v>
      </c>
      <c r="AJ134" s="81">
        <v>48658204.180280931</v>
      </c>
      <c r="AK134" s="81">
        <v>0</v>
      </c>
      <c r="AL134" s="81">
        <v>0</v>
      </c>
      <c r="AM134" s="81">
        <v>3491515.9780045324</v>
      </c>
      <c r="AN134" s="81">
        <v>0</v>
      </c>
      <c r="AO134" s="81">
        <v>0</v>
      </c>
      <c r="AP134" s="82"/>
      <c r="AQ134" s="81">
        <v>275</v>
      </c>
      <c r="AR134" s="81">
        <v>279</v>
      </c>
      <c r="AS134" s="81">
        <v>0</v>
      </c>
      <c r="AT134" s="81">
        <v>0</v>
      </c>
      <c r="AU134" s="81">
        <v>0</v>
      </c>
      <c r="AV134" s="81">
        <v>0</v>
      </c>
      <c r="AW134" s="81" t="s">
        <v>564</v>
      </c>
      <c r="AX134" s="82"/>
      <c r="AY134" s="81">
        <v>1409.1000000000001</v>
      </c>
      <c r="AZ134" s="81">
        <v>13526.5</v>
      </c>
      <c r="BA134" s="81">
        <v>0</v>
      </c>
      <c r="BB134" s="81">
        <v>0</v>
      </c>
      <c r="BC134" s="81">
        <v>0</v>
      </c>
      <c r="BD134" s="81">
        <v>0</v>
      </c>
      <c r="BE134" s="81" t="s">
        <v>564</v>
      </c>
      <c r="BF134" s="82"/>
      <c r="BG134" s="81">
        <v>0</v>
      </c>
      <c r="BH134" s="81">
        <v>0</v>
      </c>
      <c r="BI134" s="81">
        <v>118.346</v>
      </c>
      <c r="BJ134" s="81">
        <v>0</v>
      </c>
      <c r="BK134" s="81">
        <v>4.673</v>
      </c>
      <c r="BL134" s="81">
        <v>0</v>
      </c>
      <c r="BM134" s="82"/>
      <c r="BN134" s="81">
        <v>0</v>
      </c>
      <c r="BO134" s="81">
        <v>0</v>
      </c>
      <c r="BP134" s="81">
        <v>5</v>
      </c>
      <c r="BQ134" s="81">
        <v>0</v>
      </c>
      <c r="BR134" s="81">
        <v>1</v>
      </c>
      <c r="BS134" s="81">
        <v>0</v>
      </c>
      <c r="BT134"/>
      <c r="BU134" s="80">
        <v>123.01900000000001</v>
      </c>
      <c r="BV134" s="80">
        <v>0</v>
      </c>
      <c r="BW134" s="80">
        <v>0</v>
      </c>
      <c r="BX134" s="80">
        <v>0</v>
      </c>
      <c r="BY134" s="80">
        <v>0</v>
      </c>
      <c r="BZ134" s="80">
        <v>0</v>
      </c>
      <c r="CA134" s="80">
        <v>0</v>
      </c>
      <c r="CB134" s="80">
        <v>0</v>
      </c>
      <c r="CC134" s="80">
        <v>0</v>
      </c>
    </row>
    <row r="135" spans="1:81">
      <c r="A135" s="80" t="s">
        <v>1859</v>
      </c>
      <c r="B135" s="80">
        <v>319</v>
      </c>
      <c r="C135" s="80">
        <v>13</v>
      </c>
      <c r="D135" s="80">
        <v>19</v>
      </c>
      <c r="E135" s="80">
        <v>2016</v>
      </c>
      <c r="F135" s="80" t="s">
        <v>92</v>
      </c>
      <c r="G135" s="80" t="s">
        <v>1846</v>
      </c>
      <c r="H135" s="80" t="s">
        <v>1847</v>
      </c>
      <c r="I135" s="177"/>
      <c r="J135" s="81">
        <v>168.05169692666274</v>
      </c>
      <c r="K135" s="81">
        <v>1.8261059007889087</v>
      </c>
      <c r="L135" s="81">
        <v>7.6250340648796717</v>
      </c>
      <c r="M135" s="81">
        <v>35.789402038336569</v>
      </c>
      <c r="N135" s="81">
        <v>30.155784990786479</v>
      </c>
      <c r="O135" s="81">
        <v>31.737644893070208</v>
      </c>
      <c r="P135" s="81">
        <v>32.572871845943055</v>
      </c>
      <c r="Q135" s="81">
        <v>1.7934178191725128</v>
      </c>
      <c r="R135" s="81">
        <v>0</v>
      </c>
      <c r="S135" s="81">
        <v>3.4268029637354998</v>
      </c>
      <c r="T135" s="82"/>
      <c r="U135" s="81">
        <v>7865078.9999999991</v>
      </c>
      <c r="V135" s="81">
        <v>848</v>
      </c>
      <c r="W135" s="81">
        <v>134</v>
      </c>
      <c r="X135" s="81">
        <v>7800</v>
      </c>
      <c r="Y135" s="81">
        <v>9207</v>
      </c>
      <c r="Z135" s="81">
        <v>18666</v>
      </c>
      <c r="AA135" s="81">
        <v>6704</v>
      </c>
      <c r="AB135" s="81">
        <v>25391</v>
      </c>
      <c r="AC135" s="81">
        <v>0</v>
      </c>
      <c r="AD135" s="81">
        <v>3.4268029637355002</v>
      </c>
      <c r="AE135" s="82"/>
      <c r="AF135" s="81">
        <v>94463827.090265527</v>
      </c>
      <c r="AG135" s="81">
        <v>1372974.1822041529</v>
      </c>
      <c r="AH135" s="81">
        <v>1317992.959486044</v>
      </c>
      <c r="AI135" s="81">
        <v>55674311.182897396</v>
      </c>
      <c r="AJ135" s="81">
        <v>43443296.527709007</v>
      </c>
      <c r="AK135" s="81">
        <v>0</v>
      </c>
      <c r="AL135" s="81">
        <v>0</v>
      </c>
      <c r="AM135" s="81">
        <v>3482433.4475730308</v>
      </c>
      <c r="AN135" s="81">
        <v>0</v>
      </c>
      <c r="AO135" s="81">
        <v>0</v>
      </c>
      <c r="AP135" s="82"/>
      <c r="AQ135" s="81">
        <v>318</v>
      </c>
      <c r="AR135" s="81">
        <v>316</v>
      </c>
      <c r="AS135" s="81">
        <v>0</v>
      </c>
      <c r="AT135" s="81">
        <v>0</v>
      </c>
      <c r="AU135" s="81">
        <v>0</v>
      </c>
      <c r="AV135" s="81">
        <v>0</v>
      </c>
      <c r="AW135" s="81" t="s">
        <v>564</v>
      </c>
      <c r="AX135" s="82"/>
      <c r="AY135" s="81">
        <v>1630.9</v>
      </c>
      <c r="AZ135" s="81">
        <v>15395.1</v>
      </c>
      <c r="BA135" s="81">
        <v>0</v>
      </c>
      <c r="BB135" s="81">
        <v>0</v>
      </c>
      <c r="BC135" s="81">
        <v>0</v>
      </c>
      <c r="BD135" s="81">
        <v>0</v>
      </c>
      <c r="BE135" s="81" t="s">
        <v>564</v>
      </c>
      <c r="BF135" s="82"/>
      <c r="BG135" s="81">
        <v>0</v>
      </c>
      <c r="BH135" s="81">
        <v>0</v>
      </c>
      <c r="BI135" s="81">
        <v>119.14700000000001</v>
      </c>
      <c r="BJ135" s="81">
        <v>0</v>
      </c>
      <c r="BK135" s="81">
        <v>4.6740000000000004</v>
      </c>
      <c r="BL135" s="81">
        <v>0</v>
      </c>
      <c r="BM135" s="82"/>
      <c r="BN135" s="81">
        <v>0</v>
      </c>
      <c r="BO135" s="81">
        <v>0</v>
      </c>
      <c r="BP135" s="81">
        <v>5</v>
      </c>
      <c r="BQ135" s="81">
        <v>0</v>
      </c>
      <c r="BR135" s="81">
        <v>1</v>
      </c>
      <c r="BS135" s="81">
        <v>0</v>
      </c>
      <c r="BT135"/>
      <c r="BU135" s="80">
        <v>123.821</v>
      </c>
      <c r="BV135" s="80">
        <v>0</v>
      </c>
      <c r="BW135" s="80">
        <v>0</v>
      </c>
      <c r="BX135" s="80">
        <v>0</v>
      </c>
      <c r="BY135" s="80">
        <v>0</v>
      </c>
      <c r="BZ135" s="80">
        <v>0</v>
      </c>
      <c r="CA135" s="80">
        <v>0</v>
      </c>
      <c r="CB135" s="80">
        <v>0</v>
      </c>
      <c r="CC135" s="80">
        <v>0</v>
      </c>
    </row>
    <row r="136" spans="1:81">
      <c r="A136" s="80" t="s">
        <v>1860</v>
      </c>
      <c r="B136" s="80">
        <v>320</v>
      </c>
      <c r="C136" s="80">
        <v>14</v>
      </c>
      <c r="D136" s="80">
        <v>19</v>
      </c>
      <c r="E136" s="80">
        <v>2017</v>
      </c>
      <c r="F136" s="80" t="s">
        <v>71</v>
      </c>
      <c r="G136" s="80" t="s">
        <v>1846</v>
      </c>
      <c r="H136" s="80" t="s">
        <v>1847</v>
      </c>
      <c r="I136" s="177"/>
      <c r="J136" s="81">
        <v>157.16608114115596</v>
      </c>
      <c r="K136" s="81">
        <v>1.818150133639193</v>
      </c>
      <c r="L136" s="81">
        <v>7.5929560708079951</v>
      </c>
      <c r="M136" s="81">
        <v>32.549266985127311</v>
      </c>
      <c r="N136" s="81">
        <v>33.051530372783873</v>
      </c>
      <c r="O136" s="81">
        <v>31.392034491259906</v>
      </c>
      <c r="P136" s="81">
        <v>32.23135191151453</v>
      </c>
      <c r="Q136" s="81">
        <v>1.729304381814321</v>
      </c>
      <c r="R136" s="81">
        <v>0</v>
      </c>
      <c r="S136" s="81">
        <v>3.5433121356912056</v>
      </c>
      <c r="T136" s="82"/>
      <c r="U136" s="81">
        <v>8678417</v>
      </c>
      <c r="V136" s="81">
        <v>848</v>
      </c>
      <c r="W136" s="81">
        <v>134</v>
      </c>
      <c r="X136" s="81">
        <v>7800</v>
      </c>
      <c r="Y136" s="81">
        <v>9364</v>
      </c>
      <c r="Z136" s="81">
        <v>18769</v>
      </c>
      <c r="AA136" s="81">
        <v>6676</v>
      </c>
      <c r="AB136" s="81">
        <v>25319</v>
      </c>
      <c r="AC136" s="81">
        <v>0</v>
      </c>
      <c r="AD136" s="81">
        <v>3.5433121356912061</v>
      </c>
      <c r="AE136" s="82"/>
      <c r="AF136" s="81">
        <v>97233614.745500937</v>
      </c>
      <c r="AG136" s="81">
        <v>1383533.408634406</v>
      </c>
      <c r="AH136" s="81">
        <v>1577586.118777507</v>
      </c>
      <c r="AI136" s="81">
        <v>52683985.799917743</v>
      </c>
      <c r="AJ136" s="81">
        <v>47822481.195204161</v>
      </c>
      <c r="AK136" s="81">
        <v>0</v>
      </c>
      <c r="AL136" s="81">
        <v>0</v>
      </c>
      <c r="AM136" s="81">
        <v>3477992.0897996891</v>
      </c>
      <c r="AN136" s="81">
        <v>0</v>
      </c>
      <c r="AO136" s="81">
        <v>0</v>
      </c>
      <c r="AP136" s="82"/>
      <c r="AQ136" s="81">
        <v>371</v>
      </c>
      <c r="AR136" s="81">
        <v>363</v>
      </c>
      <c r="AS136" s="81">
        <v>0</v>
      </c>
      <c r="AT136" s="81">
        <v>0</v>
      </c>
      <c r="AU136" s="81">
        <v>0</v>
      </c>
      <c r="AV136" s="81">
        <v>0</v>
      </c>
      <c r="AW136" s="81" t="s">
        <v>564</v>
      </c>
      <c r="AX136" s="82"/>
      <c r="AY136" s="81">
        <v>1921.5</v>
      </c>
      <c r="AZ136" s="81">
        <v>18602.2</v>
      </c>
      <c r="BA136" s="81">
        <v>0</v>
      </c>
      <c r="BB136" s="81">
        <v>0</v>
      </c>
      <c r="BC136" s="81">
        <v>0</v>
      </c>
      <c r="BD136" s="81">
        <v>0</v>
      </c>
      <c r="BE136" s="81" t="s">
        <v>564</v>
      </c>
      <c r="BF136" s="82"/>
      <c r="BG136" s="81">
        <v>0</v>
      </c>
      <c r="BH136" s="81">
        <v>0</v>
      </c>
      <c r="BI136" s="81">
        <v>124.063</v>
      </c>
      <c r="BJ136" s="81">
        <v>0</v>
      </c>
      <c r="BK136" s="81">
        <v>4.3929999999999998</v>
      </c>
      <c r="BL136" s="81">
        <v>0</v>
      </c>
      <c r="BM136" s="82"/>
      <c r="BN136" s="81">
        <v>0</v>
      </c>
      <c r="BO136" s="81">
        <v>0</v>
      </c>
      <c r="BP136" s="81">
        <v>6</v>
      </c>
      <c r="BQ136" s="81">
        <v>0</v>
      </c>
      <c r="BR136" s="81">
        <v>1</v>
      </c>
      <c r="BS136" s="81">
        <v>0</v>
      </c>
      <c r="BT136"/>
      <c r="BU136" s="80">
        <v>128.45599999999999</v>
      </c>
      <c r="BV136" s="80">
        <v>0</v>
      </c>
      <c r="BW136" s="80">
        <v>0</v>
      </c>
      <c r="BX136" s="80">
        <v>0</v>
      </c>
      <c r="BY136" s="80">
        <v>0</v>
      </c>
      <c r="BZ136" s="80">
        <v>0</v>
      </c>
      <c r="CA136" s="80">
        <v>0</v>
      </c>
      <c r="CB136" s="80">
        <v>0</v>
      </c>
      <c r="CC136" s="80">
        <v>0</v>
      </c>
    </row>
    <row r="137" spans="1:81">
      <c r="A137" s="80" t="s">
        <v>1861</v>
      </c>
      <c r="B137" s="80">
        <v>321</v>
      </c>
      <c r="C137" s="80">
        <v>15</v>
      </c>
      <c r="D137" s="80">
        <v>19</v>
      </c>
      <c r="E137" s="80">
        <v>2018</v>
      </c>
      <c r="F137" s="80" t="s">
        <v>93</v>
      </c>
      <c r="G137" s="80" t="s">
        <v>1846</v>
      </c>
      <c r="H137" s="80" t="s">
        <v>1847</v>
      </c>
      <c r="I137" s="177"/>
      <c r="J137" s="81">
        <v>164.23620890146159</v>
      </c>
      <c r="K137" s="81">
        <v>1.7155594669543803</v>
      </c>
      <c r="L137" s="81">
        <v>7.1219844117345854</v>
      </c>
      <c r="M137" s="81">
        <v>34.543800923049588</v>
      </c>
      <c r="N137" s="81">
        <v>31.959812494750047</v>
      </c>
      <c r="O137" s="81">
        <v>30.884302848718498</v>
      </c>
      <c r="P137" s="81">
        <v>31.494663374602631</v>
      </c>
      <c r="Q137" s="81">
        <v>1.6003340054995085</v>
      </c>
      <c r="R137" s="81">
        <v>0</v>
      </c>
      <c r="S137" s="81">
        <v>3.9377378808803094</v>
      </c>
      <c r="T137" s="82"/>
      <c r="U137" s="81">
        <v>9036820</v>
      </c>
      <c r="V137" s="81">
        <v>848</v>
      </c>
      <c r="W137" s="81">
        <v>134</v>
      </c>
      <c r="X137" s="81">
        <v>7800</v>
      </c>
      <c r="Y137" s="81">
        <v>9534</v>
      </c>
      <c r="Z137" s="81">
        <v>18819</v>
      </c>
      <c r="AA137" s="81">
        <v>6589</v>
      </c>
      <c r="AB137" s="81">
        <v>25250</v>
      </c>
      <c r="AC137" s="81">
        <v>0</v>
      </c>
      <c r="AD137" s="81">
        <v>3.937737880880309</v>
      </c>
      <c r="AE137" s="82"/>
      <c r="AF137" s="81">
        <v>99944844.21864593</v>
      </c>
      <c r="AG137" s="81">
        <v>1228585.003428078</v>
      </c>
      <c r="AH137" s="81">
        <v>1515551.1541723199</v>
      </c>
      <c r="AI137" s="81">
        <v>54594365.708419196</v>
      </c>
      <c r="AJ137" s="81">
        <v>48190469.641655743</v>
      </c>
      <c r="AK137" s="81">
        <v>0</v>
      </c>
      <c r="AL137" s="81">
        <v>0</v>
      </c>
      <c r="AM137" s="81">
        <v>3475690.5454691341</v>
      </c>
      <c r="AN137" s="81">
        <v>0</v>
      </c>
      <c r="AO137" s="81">
        <v>0</v>
      </c>
      <c r="AP137" s="82"/>
      <c r="AQ137" s="81">
        <v>427</v>
      </c>
      <c r="AR137" s="81">
        <v>401</v>
      </c>
      <c r="AS137" s="81">
        <v>0</v>
      </c>
      <c r="AT137" s="81">
        <v>0</v>
      </c>
      <c r="AU137" s="81">
        <v>0</v>
      </c>
      <c r="AV137" s="81">
        <v>0</v>
      </c>
      <c r="AW137" s="81" t="s">
        <v>564</v>
      </c>
      <c r="AX137" s="82"/>
      <c r="AY137" s="81">
        <v>2186.6999999999998</v>
      </c>
      <c r="AZ137" s="81">
        <v>20375</v>
      </c>
      <c r="BA137" s="81">
        <v>0</v>
      </c>
      <c r="BB137" s="81">
        <v>0</v>
      </c>
      <c r="BC137" s="81">
        <v>0</v>
      </c>
      <c r="BD137" s="81">
        <v>0</v>
      </c>
      <c r="BE137" s="81" t="s">
        <v>564</v>
      </c>
      <c r="BF137" s="82"/>
      <c r="BG137" s="81">
        <v>0</v>
      </c>
      <c r="BH137" s="81">
        <v>0</v>
      </c>
      <c r="BI137" s="81">
        <v>127.825</v>
      </c>
      <c r="BJ137" s="81">
        <v>0</v>
      </c>
      <c r="BK137" s="81">
        <v>4.1849999999999996</v>
      </c>
      <c r="BL137" s="81">
        <v>0</v>
      </c>
      <c r="BM137" s="82"/>
      <c r="BN137" s="81">
        <v>0</v>
      </c>
      <c r="BO137" s="81">
        <v>0</v>
      </c>
      <c r="BP137" s="81">
        <v>6</v>
      </c>
      <c r="BQ137" s="81">
        <v>0</v>
      </c>
      <c r="BR137" s="81">
        <v>1</v>
      </c>
      <c r="BS137" s="81">
        <v>0</v>
      </c>
      <c r="BT137"/>
      <c r="BU137" s="80">
        <v>132.01</v>
      </c>
      <c r="BV137" s="80">
        <v>0</v>
      </c>
      <c r="BW137" s="80">
        <v>0</v>
      </c>
      <c r="BX137" s="80">
        <v>0</v>
      </c>
      <c r="BY137" s="80">
        <v>0</v>
      </c>
      <c r="BZ137" s="80">
        <v>0</v>
      </c>
      <c r="CA137" s="80">
        <v>0</v>
      </c>
      <c r="CB137" s="80">
        <v>0</v>
      </c>
      <c r="CC137" s="80">
        <v>0</v>
      </c>
    </row>
    <row r="138" spans="1:81">
      <c r="A138" s="80" t="s">
        <v>1862</v>
      </c>
      <c r="B138" s="80">
        <v>322</v>
      </c>
      <c r="C138" s="80">
        <v>16</v>
      </c>
      <c r="D138" s="80">
        <v>19</v>
      </c>
      <c r="E138" s="80">
        <v>2019</v>
      </c>
      <c r="F138" s="80" t="s">
        <v>73</v>
      </c>
      <c r="G138" s="80" t="s">
        <v>1846</v>
      </c>
      <c r="H138" s="80" t="s">
        <v>1847</v>
      </c>
      <c r="I138" s="177"/>
      <c r="J138" s="81">
        <v>166.53147158515898</v>
      </c>
      <c r="K138" s="81">
        <v>1.5666229281634376</v>
      </c>
      <c r="L138" s="81">
        <v>7.1832616169974148</v>
      </c>
      <c r="M138" s="81">
        <v>33.766484655461547</v>
      </c>
      <c r="N138" s="81">
        <v>30.969442052988494</v>
      </c>
      <c r="O138" s="81">
        <v>30.261863244943974</v>
      </c>
      <c r="P138" s="81">
        <v>31.067562791728292</v>
      </c>
      <c r="Q138" s="81">
        <v>1.5500013852304446</v>
      </c>
      <c r="R138" s="81">
        <v>0</v>
      </c>
      <c r="S138" s="81">
        <v>3.7204219300622299</v>
      </c>
      <c r="T138" s="82"/>
      <c r="U138" s="81">
        <v>9190864</v>
      </c>
      <c r="V138" s="81">
        <v>848</v>
      </c>
      <c r="W138" s="81">
        <v>134</v>
      </c>
      <c r="X138" s="81">
        <v>7800</v>
      </c>
      <c r="Y138" s="81">
        <v>9689</v>
      </c>
      <c r="Z138" s="81">
        <v>18946</v>
      </c>
      <c r="AA138" s="81">
        <v>6451</v>
      </c>
      <c r="AB138" s="81">
        <v>25118</v>
      </c>
      <c r="AC138" s="81">
        <v>0</v>
      </c>
      <c r="AD138" s="81">
        <v>3.7204219300622299</v>
      </c>
      <c r="AE138" s="82"/>
      <c r="AF138" s="81">
        <v>100690962.26218919</v>
      </c>
      <c r="AG138" s="81">
        <v>1186314.982103765</v>
      </c>
      <c r="AH138" s="81">
        <v>1604213.0443646009</v>
      </c>
      <c r="AI138" s="81">
        <v>55549040.274990171</v>
      </c>
      <c r="AJ138" s="81">
        <v>46428480.776146755</v>
      </c>
      <c r="AK138" s="81">
        <v>0</v>
      </c>
      <c r="AL138" s="81">
        <v>0</v>
      </c>
      <c r="AM138" s="81">
        <v>3420882.5117972372</v>
      </c>
      <c r="AN138" s="81">
        <v>0</v>
      </c>
      <c r="AO138" s="81">
        <v>0</v>
      </c>
      <c r="AP138" s="82"/>
      <c r="AQ138" s="81">
        <v>489</v>
      </c>
      <c r="AR138" s="81">
        <v>443</v>
      </c>
      <c r="AS138" s="81">
        <v>0</v>
      </c>
      <c r="AT138" s="81">
        <v>0</v>
      </c>
      <c r="AU138" s="81">
        <v>0</v>
      </c>
      <c r="AV138" s="81">
        <v>0</v>
      </c>
      <c r="AW138" s="81" t="s">
        <v>564</v>
      </c>
      <c r="AX138" s="82"/>
      <c r="AY138" s="81">
        <v>2522.1000000000008</v>
      </c>
      <c r="AZ138" s="81">
        <v>23238.30000000001</v>
      </c>
      <c r="BA138" s="81">
        <v>0</v>
      </c>
      <c r="BB138" s="81">
        <v>0</v>
      </c>
      <c r="BC138" s="81">
        <v>0</v>
      </c>
      <c r="BD138" s="81">
        <v>0</v>
      </c>
      <c r="BE138" s="81" t="s">
        <v>564</v>
      </c>
      <c r="BF138" s="82"/>
      <c r="BG138" s="81">
        <v>0</v>
      </c>
      <c r="BH138" s="81">
        <v>0</v>
      </c>
      <c r="BI138" s="81">
        <v>128.119</v>
      </c>
      <c r="BJ138" s="81">
        <v>0</v>
      </c>
      <c r="BK138" s="81">
        <v>4.0860000000000003</v>
      </c>
      <c r="BL138" s="81">
        <v>0</v>
      </c>
      <c r="BM138" s="82"/>
      <c r="BN138" s="81">
        <v>0</v>
      </c>
      <c r="BO138" s="81">
        <v>0</v>
      </c>
      <c r="BP138" s="81">
        <v>6</v>
      </c>
      <c r="BQ138" s="81">
        <v>0</v>
      </c>
      <c r="BR138" s="81">
        <v>1</v>
      </c>
      <c r="BS138" s="81">
        <v>0</v>
      </c>
      <c r="BT138"/>
      <c r="BU138" s="80">
        <v>132.20500000000001</v>
      </c>
      <c r="BV138" s="80">
        <v>0</v>
      </c>
      <c r="BW138" s="80">
        <v>0</v>
      </c>
      <c r="BX138" s="80">
        <v>0</v>
      </c>
      <c r="BY138" s="80">
        <v>0</v>
      </c>
      <c r="BZ138" s="80">
        <v>0</v>
      </c>
      <c r="CA138" s="80">
        <v>0</v>
      </c>
      <c r="CB138" s="80">
        <v>0</v>
      </c>
      <c r="CC138" s="80">
        <v>0</v>
      </c>
    </row>
    <row r="139" spans="1:81">
      <c r="A139" s="80" t="s">
        <v>1863</v>
      </c>
      <c r="B139" s="80">
        <v>323</v>
      </c>
      <c r="C139" s="80">
        <v>17</v>
      </c>
      <c r="D139" s="80">
        <v>19</v>
      </c>
      <c r="E139" s="80">
        <v>2020</v>
      </c>
      <c r="F139" s="80" t="s">
        <v>218</v>
      </c>
      <c r="G139" s="80" t="s">
        <v>1846</v>
      </c>
      <c r="H139" s="80" t="s">
        <v>1847</v>
      </c>
      <c r="I139" s="177"/>
      <c r="J139" s="81">
        <v>144.2753864411882</v>
      </c>
      <c r="K139" s="81">
        <v>1.6303263763545441</v>
      </c>
      <c r="L139" s="81">
        <v>6.4765464602228056</v>
      </c>
      <c r="M139" s="81">
        <v>30.793311964480413</v>
      </c>
      <c r="N139" s="81">
        <v>30.159840022029233</v>
      </c>
      <c r="O139" s="81">
        <v>26.607436372074361</v>
      </c>
      <c r="P139" s="81">
        <v>28.953651930046409</v>
      </c>
      <c r="Q139" s="81">
        <v>1.4784425509628139</v>
      </c>
      <c r="R139" s="81">
        <v>0</v>
      </c>
      <c r="S139" s="81">
        <v>3.9206056894535561</v>
      </c>
      <c r="T139" s="82"/>
      <c r="U139" s="81">
        <v>9647709</v>
      </c>
      <c r="V139" s="81">
        <v>751</v>
      </c>
      <c r="W139" s="81">
        <v>131</v>
      </c>
      <c r="X139" s="81">
        <v>7911</v>
      </c>
      <c r="Y139" s="81">
        <v>9889</v>
      </c>
      <c r="Z139" s="81">
        <v>19013</v>
      </c>
      <c r="AA139" s="81">
        <v>6532</v>
      </c>
      <c r="AB139" s="81">
        <v>25074</v>
      </c>
      <c r="AC139" s="81">
        <v>0</v>
      </c>
      <c r="AD139" s="81">
        <v>3.9206056894535561</v>
      </c>
      <c r="AE139" s="82"/>
      <c r="AF139" s="81">
        <v>103610979.9401489</v>
      </c>
      <c r="AG139" s="81">
        <v>1164564.0573320515</v>
      </c>
      <c r="AH139" s="81">
        <v>1172545.7120019284</v>
      </c>
      <c r="AI139" s="81">
        <v>51460128.942748986</v>
      </c>
      <c r="AJ139" s="81">
        <v>46962790.30254975</v>
      </c>
      <c r="AK139" s="81"/>
      <c r="AL139" s="81"/>
      <c r="AM139" s="81">
        <v>3272435.5779503132</v>
      </c>
      <c r="AN139" s="81"/>
      <c r="AO139" s="81"/>
      <c r="AP139" s="82"/>
      <c r="AQ139" s="81">
        <v>541</v>
      </c>
      <c r="AR139" s="81">
        <v>483</v>
      </c>
      <c r="AS139" s="81">
        <v>0</v>
      </c>
      <c r="AT139" s="81">
        <v>0</v>
      </c>
      <c r="AU139" s="81">
        <v>0</v>
      </c>
      <c r="AV139" s="81">
        <v>0</v>
      </c>
      <c r="AW139" s="81">
        <v>0</v>
      </c>
      <c r="AX139" s="82"/>
      <c r="AY139" s="81">
        <v>2825.200000000003</v>
      </c>
      <c r="AZ139" s="81">
        <v>25174.30000000001</v>
      </c>
      <c r="BA139" s="81">
        <v>0</v>
      </c>
      <c r="BB139" s="81">
        <v>0</v>
      </c>
      <c r="BC139" s="81">
        <v>0</v>
      </c>
      <c r="BD139" s="81">
        <v>0</v>
      </c>
      <c r="BE139" s="81">
        <v>0</v>
      </c>
      <c r="BF139" s="82"/>
      <c r="BG139" s="81">
        <v>0</v>
      </c>
      <c r="BH139" s="81">
        <v>0</v>
      </c>
      <c r="BI139" s="81">
        <v>126.404</v>
      </c>
      <c r="BJ139" s="81">
        <v>0</v>
      </c>
      <c r="BK139" s="81">
        <v>4.3899999999999997</v>
      </c>
      <c r="BL139" s="81">
        <v>0</v>
      </c>
      <c r="BM139" s="82"/>
      <c r="BN139" s="81">
        <v>0</v>
      </c>
      <c r="BO139" s="81">
        <v>0</v>
      </c>
      <c r="BP139" s="81">
        <v>6</v>
      </c>
      <c r="BQ139" s="81">
        <v>0</v>
      </c>
      <c r="BR139" s="81">
        <v>1</v>
      </c>
      <c r="BS139" s="81">
        <v>0</v>
      </c>
      <c r="BT139"/>
      <c r="BU139" s="80">
        <v>130.79400000000001</v>
      </c>
      <c r="BV139" s="80">
        <v>0</v>
      </c>
      <c r="BW139" s="80">
        <v>0</v>
      </c>
      <c r="BX139" s="80">
        <v>0</v>
      </c>
      <c r="BY139" s="80">
        <v>0</v>
      </c>
      <c r="BZ139" s="80">
        <v>0</v>
      </c>
      <c r="CA139" s="80">
        <v>0</v>
      </c>
      <c r="CB139" s="80">
        <v>0</v>
      </c>
      <c r="CC139" s="80">
        <v>0</v>
      </c>
    </row>
    <row r="140" spans="1:81">
      <c r="A140" s="80" t="s">
        <v>1864</v>
      </c>
      <c r="B140" s="80">
        <v>323</v>
      </c>
      <c r="C140" s="80">
        <v>18</v>
      </c>
      <c r="D140" s="80">
        <v>19</v>
      </c>
      <c r="E140" s="80">
        <v>2021</v>
      </c>
      <c r="F140" s="80" t="s">
        <v>75</v>
      </c>
      <c r="G140" s="174" t="s">
        <v>1846</v>
      </c>
      <c r="H140" s="80" t="s">
        <v>1847</v>
      </c>
      <c r="I140" s="177"/>
      <c r="J140" s="81">
        <v>172.05785127809742</v>
      </c>
      <c r="K140" s="81">
        <v>1.7361662297518714</v>
      </c>
      <c r="L140" s="81">
        <v>5.3653576095133229</v>
      </c>
      <c r="M140" s="81">
        <v>32.601649388259702</v>
      </c>
      <c r="N140" s="81">
        <v>31.130123398737101</v>
      </c>
      <c r="O140" s="81">
        <v>25.920543925855263</v>
      </c>
      <c r="P140" s="81">
        <v>29.698937351574543</v>
      </c>
      <c r="Q140" s="81">
        <v>1.4874134562331256</v>
      </c>
      <c r="R140" s="81">
        <v>0</v>
      </c>
      <c r="S140" s="81">
        <v>3.6275902400257798</v>
      </c>
      <c r="T140" s="82"/>
      <c r="U140" s="81">
        <v>10410046</v>
      </c>
      <c r="V140" s="81">
        <v>751</v>
      </c>
      <c r="W140" s="81">
        <v>131</v>
      </c>
      <c r="X140" s="81">
        <v>7911</v>
      </c>
      <c r="Y140" s="81">
        <v>9967</v>
      </c>
      <c r="Z140" s="81">
        <v>19072</v>
      </c>
      <c r="AA140" s="81">
        <v>6534</v>
      </c>
      <c r="AB140" s="81">
        <v>24927</v>
      </c>
      <c r="AC140" s="81">
        <v>0</v>
      </c>
      <c r="AD140" s="81">
        <v>3.6275902400257798</v>
      </c>
      <c r="AE140" s="82"/>
      <c r="AF140" s="81">
        <v>105304737.00862651</v>
      </c>
      <c r="AG140" s="81">
        <v>1234161.9528630893</v>
      </c>
      <c r="AH140" s="81">
        <v>935549.65967214317</v>
      </c>
      <c r="AI140" s="81">
        <v>53842201.656742103</v>
      </c>
      <c r="AJ140" s="81">
        <v>45111025.907287739</v>
      </c>
      <c r="AK140" s="81">
        <v>0</v>
      </c>
      <c r="AL140" s="81">
        <v>0</v>
      </c>
      <c r="AM140" s="81">
        <v>3272014.9313851031</v>
      </c>
      <c r="AN140" s="81">
        <v>0</v>
      </c>
      <c r="AO140" s="81">
        <v>0</v>
      </c>
      <c r="AP140" s="82"/>
      <c r="AQ140" s="81">
        <v>593</v>
      </c>
      <c r="AR140" s="81">
        <v>505</v>
      </c>
      <c r="AS140" s="81">
        <v>0</v>
      </c>
      <c r="AT140" s="81">
        <v>0</v>
      </c>
      <c r="AU140" s="81">
        <v>0</v>
      </c>
      <c r="AV140" s="81">
        <v>0</v>
      </c>
      <c r="AW140" s="81"/>
      <c r="AX140" s="82"/>
      <c r="AY140" s="81">
        <v>3130.0000000000032</v>
      </c>
      <c r="AZ140" s="81">
        <v>26914.600000000009</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1865</v>
      </c>
      <c r="B141" s="80">
        <v>323</v>
      </c>
      <c r="C141" s="80">
        <v>19</v>
      </c>
      <c r="D141" s="80">
        <v>19</v>
      </c>
      <c r="E141" s="80">
        <v>2022</v>
      </c>
      <c r="F141" s="80" t="s">
        <v>568</v>
      </c>
      <c r="G141" s="174" t="s">
        <v>1846</v>
      </c>
      <c r="H141" s="80" t="s">
        <v>1847</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662</v>
      </c>
      <c r="AR141" s="81">
        <v>527</v>
      </c>
      <c r="AS141" s="81">
        <v>0</v>
      </c>
      <c r="AT141" s="81">
        <v>0</v>
      </c>
      <c r="AU141" s="81">
        <v>0</v>
      </c>
      <c r="AV141" s="81">
        <v>0</v>
      </c>
      <c r="AW141" s="81"/>
      <c r="AX141" s="82"/>
      <c r="AY141" s="81">
        <v>3590.6000000000049</v>
      </c>
      <c r="AZ141" s="81">
        <v>30824.800000000014</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1866</v>
      </c>
      <c r="B142" s="80">
        <v>137</v>
      </c>
      <c r="C142" s="80">
        <v>1</v>
      </c>
      <c r="D142" s="80">
        <v>9</v>
      </c>
      <c r="E142" s="80">
        <v>1990</v>
      </c>
      <c r="F142" s="80" t="s">
        <v>562</v>
      </c>
      <c r="G142" s="80" t="s">
        <v>1867</v>
      </c>
      <c r="H142" s="80" t="s">
        <v>1868</v>
      </c>
      <c r="I142" s="177"/>
      <c r="J142" s="81">
        <v>40.407175721480172</v>
      </c>
      <c r="K142" s="81">
        <v>10.374011944433503</v>
      </c>
      <c r="L142" s="81">
        <v>10.501344007152765</v>
      </c>
      <c r="M142" s="81">
        <v>23.178783905811436</v>
      </c>
      <c r="N142" s="81">
        <v>51.981827185103775</v>
      </c>
      <c r="O142" s="81">
        <v>26.857976974832443</v>
      </c>
      <c r="P142" s="81">
        <v>41.884412515596502</v>
      </c>
      <c r="Q142" s="81">
        <v>2.6312769657256969</v>
      </c>
      <c r="R142" s="81">
        <v>2.867112237258802</v>
      </c>
      <c r="S142" s="81">
        <v>2.8349778501447682</v>
      </c>
      <c r="T142" s="82"/>
      <c r="U142" s="81">
        <v>3027073</v>
      </c>
      <c r="V142" s="81">
        <v>2522</v>
      </c>
      <c r="W142" s="81">
        <v>194</v>
      </c>
      <c r="X142" s="81">
        <v>9210</v>
      </c>
      <c r="Y142" s="81">
        <v>12033</v>
      </c>
      <c r="Z142" s="81">
        <v>11047</v>
      </c>
      <c r="AA142" s="81">
        <v>10170</v>
      </c>
      <c r="AB142" s="81">
        <v>42723</v>
      </c>
      <c r="AC142" s="81">
        <v>496589</v>
      </c>
      <c r="AD142" s="81">
        <v>2.8349778501447682</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1869</v>
      </c>
      <c r="B143" s="80">
        <v>138</v>
      </c>
      <c r="C143" s="80">
        <v>2</v>
      </c>
      <c r="D143" s="80">
        <v>9</v>
      </c>
      <c r="E143" s="80">
        <v>2005</v>
      </c>
      <c r="F143" s="80" t="s">
        <v>565</v>
      </c>
      <c r="G143" s="80" t="s">
        <v>1867</v>
      </c>
      <c r="H143" s="80" t="s">
        <v>1868</v>
      </c>
      <c r="I143" s="177"/>
      <c r="J143" s="81">
        <v>21.690239877315104</v>
      </c>
      <c r="K143" s="81">
        <v>7.8793708463545578</v>
      </c>
      <c r="L143" s="81">
        <v>14.864687517421961</v>
      </c>
      <c r="M143" s="81">
        <v>40.505784963329695</v>
      </c>
      <c r="N143" s="81">
        <v>76.664612992312271</v>
      </c>
      <c r="O143" s="81">
        <v>37.593017042294839</v>
      </c>
      <c r="P143" s="81">
        <v>38.408931874365379</v>
      </c>
      <c r="Q143" s="81">
        <v>2.1075592439115178</v>
      </c>
      <c r="R143" s="81">
        <v>2.1914638179185295</v>
      </c>
      <c r="S143" s="81">
        <v>5.2026509000000001</v>
      </c>
      <c r="T143" s="82"/>
      <c r="U143" s="81">
        <v>1235631</v>
      </c>
      <c r="V143" s="81">
        <v>1971</v>
      </c>
      <c r="W143" s="81">
        <v>157</v>
      </c>
      <c r="X143" s="81">
        <v>6628</v>
      </c>
      <c r="Y143" s="81">
        <v>13265</v>
      </c>
      <c r="Z143" s="81">
        <v>17893</v>
      </c>
      <c r="AA143" s="81">
        <v>7638</v>
      </c>
      <c r="AB143" s="81">
        <v>35773</v>
      </c>
      <c r="AC143" s="81">
        <v>387515</v>
      </c>
      <c r="AD143" s="81">
        <v>5.2026509000000001</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1870</v>
      </c>
      <c r="B144" s="80">
        <v>139</v>
      </c>
      <c r="C144" s="80">
        <v>3</v>
      </c>
      <c r="D144" s="80">
        <v>9</v>
      </c>
      <c r="E144" s="80">
        <v>2006</v>
      </c>
      <c r="F144" s="80" t="s">
        <v>566</v>
      </c>
      <c r="G144" s="80" t="s">
        <v>1867</v>
      </c>
      <c r="H144" s="80" t="s">
        <v>1868</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1871</v>
      </c>
      <c r="B145" s="80">
        <v>140</v>
      </c>
      <c r="C145" s="80">
        <v>4</v>
      </c>
      <c r="D145" s="80">
        <v>9</v>
      </c>
      <c r="E145" s="80">
        <v>2007</v>
      </c>
      <c r="F145" s="80" t="s">
        <v>567</v>
      </c>
      <c r="G145" s="80" t="s">
        <v>1867</v>
      </c>
      <c r="H145" s="80" t="s">
        <v>1868</v>
      </c>
      <c r="I145" s="177"/>
      <c r="J145" s="81">
        <v>14.010200480019376</v>
      </c>
      <c r="K145" s="81">
        <v>5.3267566284390755</v>
      </c>
      <c r="L145" s="81">
        <v>8.7285701726474674</v>
      </c>
      <c r="M145" s="81">
        <v>41.459075742993655</v>
      </c>
      <c r="N145" s="81">
        <v>77.106859024118336</v>
      </c>
      <c r="O145" s="81">
        <v>35.588743606591358</v>
      </c>
      <c r="P145" s="81">
        <v>37.48682685365673</v>
      </c>
      <c r="Q145" s="81">
        <v>2.1404570737652082</v>
      </c>
      <c r="R145" s="81">
        <v>2.1243961860090681</v>
      </c>
      <c r="S145" s="81">
        <v>5.7805344232999989</v>
      </c>
      <c r="T145" s="82"/>
      <c r="U145" s="81">
        <v>1108016</v>
      </c>
      <c r="V145" s="81">
        <v>1779</v>
      </c>
      <c r="W145" s="81">
        <v>101</v>
      </c>
      <c r="X145" s="81">
        <v>8673</v>
      </c>
      <c r="Y145" s="81">
        <v>13244</v>
      </c>
      <c r="Z145" s="81">
        <v>17609</v>
      </c>
      <c r="AA145" s="81">
        <v>7341</v>
      </c>
      <c r="AB145" s="81">
        <v>34410</v>
      </c>
      <c r="AC145" s="81">
        <v>386434</v>
      </c>
      <c r="AD145" s="81">
        <v>5.7805344232999989</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1872</v>
      </c>
      <c r="B146" s="80">
        <v>141</v>
      </c>
      <c r="C146" s="80">
        <v>5</v>
      </c>
      <c r="D146" s="80">
        <v>9</v>
      </c>
      <c r="E146" s="80">
        <v>2008</v>
      </c>
      <c r="F146" s="80" t="s">
        <v>84</v>
      </c>
      <c r="G146" s="80" t="s">
        <v>1867</v>
      </c>
      <c r="H146" s="80" t="s">
        <v>1868</v>
      </c>
      <c r="I146" s="177"/>
      <c r="J146" s="81">
        <v>13.815947245255375</v>
      </c>
      <c r="K146" s="81">
        <v>4.0295347685288494</v>
      </c>
      <c r="L146" s="81">
        <v>7.8649862137276152</v>
      </c>
      <c r="M146" s="81">
        <v>43.338813185097607</v>
      </c>
      <c r="N146" s="81">
        <v>63.308319391796232</v>
      </c>
      <c r="O146" s="81">
        <v>34.139882826721013</v>
      </c>
      <c r="P146" s="81">
        <v>36.270948252505107</v>
      </c>
      <c r="Q146" s="81">
        <v>2.0647276994518062</v>
      </c>
      <c r="R146" s="81">
        <v>2.6050441659520978</v>
      </c>
      <c r="S146" s="81">
        <v>3.3813250796002938</v>
      </c>
      <c r="T146" s="82"/>
      <c r="U146" s="81">
        <v>1127068</v>
      </c>
      <c r="V146" s="81">
        <v>1779</v>
      </c>
      <c r="W146" s="81">
        <v>101</v>
      </c>
      <c r="X146" s="81">
        <v>8673</v>
      </c>
      <c r="Y146" s="81">
        <v>13256</v>
      </c>
      <c r="Z146" s="81">
        <v>17485</v>
      </c>
      <c r="AA146" s="81">
        <v>7111</v>
      </c>
      <c r="AB146" s="81">
        <v>33738</v>
      </c>
      <c r="AC146" s="81">
        <v>492057</v>
      </c>
      <c r="AD146" s="81">
        <v>3.3813250796002938</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1873</v>
      </c>
      <c r="B147" s="80">
        <v>142</v>
      </c>
      <c r="C147" s="80">
        <v>6</v>
      </c>
      <c r="D147" s="80">
        <v>9</v>
      </c>
      <c r="E147" s="80">
        <v>2009</v>
      </c>
      <c r="F147" s="80" t="s">
        <v>85</v>
      </c>
      <c r="G147" s="80" t="s">
        <v>1867</v>
      </c>
      <c r="H147" s="80" t="s">
        <v>1868</v>
      </c>
      <c r="I147" s="177"/>
      <c r="J147" s="81">
        <v>14.629973158076497</v>
      </c>
      <c r="K147" s="81">
        <v>4.2355856247964994</v>
      </c>
      <c r="L147" s="81">
        <v>10.979477544183966</v>
      </c>
      <c r="M147" s="81">
        <v>44.686399383513901</v>
      </c>
      <c r="N147" s="81">
        <v>62.801508929154075</v>
      </c>
      <c r="O147" s="81">
        <v>34.421680082807853</v>
      </c>
      <c r="P147" s="81">
        <v>34.833851174314979</v>
      </c>
      <c r="Q147" s="81">
        <v>1.9334020904014326</v>
      </c>
      <c r="R147" s="81">
        <v>2.6490491276023196</v>
      </c>
      <c r="S147" s="81">
        <v>3.383580640792279</v>
      </c>
      <c r="T147" s="82"/>
      <c r="U147" s="81">
        <v>878152</v>
      </c>
      <c r="V147" s="81">
        <v>1625</v>
      </c>
      <c r="W147" s="81">
        <v>234</v>
      </c>
      <c r="X147" s="81">
        <v>8571</v>
      </c>
      <c r="Y147" s="81">
        <v>13271</v>
      </c>
      <c r="Z147" s="81">
        <v>17401</v>
      </c>
      <c r="AA147" s="81">
        <v>7011</v>
      </c>
      <c r="AB147" s="81">
        <v>33164</v>
      </c>
      <c r="AC147" s="81">
        <v>488150</v>
      </c>
      <c r="AD147" s="81">
        <v>3.383580640792279</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6.9</v>
      </c>
      <c r="BJ147" s="81">
        <v>0</v>
      </c>
      <c r="BK147" s="81">
        <v>3.22</v>
      </c>
      <c r="BL147" s="81">
        <v>0</v>
      </c>
      <c r="BM147" s="82"/>
      <c r="BN147" s="81">
        <v>0</v>
      </c>
      <c r="BO147" s="81">
        <v>0</v>
      </c>
      <c r="BP147" s="81">
        <v>1</v>
      </c>
      <c r="BQ147" s="81">
        <v>0</v>
      </c>
      <c r="BR147" s="81">
        <v>1</v>
      </c>
      <c r="BS147" s="81">
        <v>0</v>
      </c>
      <c r="BT147"/>
      <c r="BU147" s="80"/>
      <c r="BV147" s="80"/>
      <c r="BW147" s="80"/>
      <c r="BX147" s="80"/>
      <c r="BY147" s="80"/>
      <c r="BZ147" s="80"/>
      <c r="CA147" s="80"/>
      <c r="CB147" s="80"/>
      <c r="CC147" s="80"/>
    </row>
    <row r="148" spans="1:81">
      <c r="A148" s="80" t="s">
        <v>1874</v>
      </c>
      <c r="B148" s="80">
        <v>143</v>
      </c>
      <c r="C148" s="80">
        <v>7</v>
      </c>
      <c r="D148" s="80">
        <v>9</v>
      </c>
      <c r="E148" s="80">
        <v>2010</v>
      </c>
      <c r="F148" s="80" t="s">
        <v>86</v>
      </c>
      <c r="G148" s="80" t="s">
        <v>1867</v>
      </c>
      <c r="H148" s="80" t="s">
        <v>1868</v>
      </c>
      <c r="I148" s="177"/>
      <c r="J148" s="81">
        <v>11.146587351800484</v>
      </c>
      <c r="K148" s="81">
        <v>4.1984838850140092</v>
      </c>
      <c r="L148" s="81">
        <v>10.577056177509695</v>
      </c>
      <c r="M148" s="81">
        <v>41.970703776867573</v>
      </c>
      <c r="N148" s="81">
        <v>73.48086278009535</v>
      </c>
      <c r="O148" s="81">
        <v>34.201430434361541</v>
      </c>
      <c r="P148" s="81">
        <v>34.880173967065815</v>
      </c>
      <c r="Q148" s="81">
        <v>1.9809918677811769</v>
      </c>
      <c r="R148" s="81">
        <v>2.2302364908623584</v>
      </c>
      <c r="S148" s="81">
        <v>3.5435246879126434</v>
      </c>
      <c r="T148" s="82"/>
      <c r="U148" s="81">
        <v>782611</v>
      </c>
      <c r="V148" s="81">
        <v>1625</v>
      </c>
      <c r="W148" s="81">
        <v>234</v>
      </c>
      <c r="X148" s="81">
        <v>8571</v>
      </c>
      <c r="Y148" s="81">
        <v>13273</v>
      </c>
      <c r="Z148" s="81">
        <v>17370</v>
      </c>
      <c r="AA148" s="81">
        <v>6845</v>
      </c>
      <c r="AB148" s="81">
        <v>32560</v>
      </c>
      <c r="AC148" s="81">
        <v>389463</v>
      </c>
      <c r="AD148" s="81">
        <v>3.5435246879126434</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9.6430000000000007</v>
      </c>
      <c r="BJ148" s="81">
        <v>0</v>
      </c>
      <c r="BK148" s="81">
        <v>3.173</v>
      </c>
      <c r="BL148" s="81">
        <v>0</v>
      </c>
      <c r="BM148" s="82"/>
      <c r="BN148" s="81">
        <v>0</v>
      </c>
      <c r="BO148" s="81">
        <v>0</v>
      </c>
      <c r="BP148" s="81">
        <v>1</v>
      </c>
      <c r="BQ148" s="81">
        <v>0</v>
      </c>
      <c r="BR148" s="81">
        <v>1</v>
      </c>
      <c r="BS148" s="81">
        <v>0</v>
      </c>
      <c r="BT148"/>
      <c r="BU148" s="80">
        <v>12.816000000000001</v>
      </c>
      <c r="BV148" s="80">
        <v>0</v>
      </c>
      <c r="BW148" s="80">
        <v>0</v>
      </c>
      <c r="BX148" s="80">
        <v>0</v>
      </c>
      <c r="BY148" s="80">
        <v>0</v>
      </c>
      <c r="BZ148" s="80">
        <v>0</v>
      </c>
      <c r="CA148" s="80">
        <v>0</v>
      </c>
      <c r="CB148" s="80">
        <v>0</v>
      </c>
      <c r="CC148" s="80">
        <v>0</v>
      </c>
    </row>
    <row r="149" spans="1:81">
      <c r="A149" s="80" t="s">
        <v>1875</v>
      </c>
      <c r="B149" s="80">
        <v>144</v>
      </c>
      <c r="C149" s="80">
        <v>8</v>
      </c>
      <c r="D149" s="80">
        <v>9</v>
      </c>
      <c r="E149" s="80">
        <v>2011</v>
      </c>
      <c r="F149" s="80" t="s">
        <v>87</v>
      </c>
      <c r="G149" s="80" t="s">
        <v>1867</v>
      </c>
      <c r="H149" s="80" t="s">
        <v>1868</v>
      </c>
      <c r="I149" s="177"/>
      <c r="J149" s="81">
        <v>32.772496573097392</v>
      </c>
      <c r="K149" s="81">
        <v>5.7032231027324443</v>
      </c>
      <c r="L149" s="81">
        <v>9.0277176859227755</v>
      </c>
      <c r="M149" s="81">
        <v>48.467404241515098</v>
      </c>
      <c r="N149" s="81">
        <v>68.510362613833081</v>
      </c>
      <c r="O149" s="81">
        <v>33.508891533733497</v>
      </c>
      <c r="P149" s="81">
        <v>33.085386734527027</v>
      </c>
      <c r="Q149" s="81">
        <v>2.2452148564645786</v>
      </c>
      <c r="R149" s="81">
        <v>2.1126793855963495</v>
      </c>
      <c r="S149" s="81">
        <v>2.5879057239224825</v>
      </c>
      <c r="T149" s="82"/>
      <c r="U149" s="81">
        <v>1776143</v>
      </c>
      <c r="V149" s="81">
        <v>1625</v>
      </c>
      <c r="W149" s="81">
        <v>234</v>
      </c>
      <c r="X149" s="81">
        <v>8571</v>
      </c>
      <c r="Y149" s="81">
        <v>13270</v>
      </c>
      <c r="Z149" s="81">
        <v>17388</v>
      </c>
      <c r="AA149" s="81">
        <v>6686</v>
      </c>
      <c r="AB149" s="81">
        <v>31993</v>
      </c>
      <c r="AC149" s="81">
        <v>368324</v>
      </c>
      <c r="AD149" s="81">
        <v>2.5879057239224825</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9.1470000000000002</v>
      </c>
      <c r="BJ149" s="81">
        <v>0</v>
      </c>
      <c r="BK149" s="81">
        <v>2.9980000000000002</v>
      </c>
      <c r="BL149" s="81">
        <v>0</v>
      </c>
      <c r="BM149" s="82"/>
      <c r="BN149" s="81">
        <v>0</v>
      </c>
      <c r="BO149" s="81">
        <v>0</v>
      </c>
      <c r="BP149" s="81">
        <v>1</v>
      </c>
      <c r="BQ149" s="81">
        <v>0</v>
      </c>
      <c r="BR149" s="81">
        <v>1</v>
      </c>
      <c r="BS149" s="81">
        <v>0</v>
      </c>
      <c r="BT149"/>
      <c r="BU149" s="80">
        <v>12.145</v>
      </c>
      <c r="BV149" s="80">
        <v>0</v>
      </c>
      <c r="BW149" s="80">
        <v>0</v>
      </c>
      <c r="BX149" s="80">
        <v>0</v>
      </c>
      <c r="BY149" s="80">
        <v>0</v>
      </c>
      <c r="BZ149" s="80">
        <v>0</v>
      </c>
      <c r="CA149" s="80">
        <v>0</v>
      </c>
      <c r="CB149" s="80">
        <v>0</v>
      </c>
      <c r="CC149" s="80">
        <v>0</v>
      </c>
    </row>
    <row r="150" spans="1:81">
      <c r="A150" s="80" t="s">
        <v>1876</v>
      </c>
      <c r="B150" s="80">
        <v>145</v>
      </c>
      <c r="C150" s="80">
        <v>9</v>
      </c>
      <c r="D150" s="80">
        <v>9</v>
      </c>
      <c r="E150" s="80">
        <v>2012</v>
      </c>
      <c r="F150" s="80" t="s">
        <v>88</v>
      </c>
      <c r="G150" s="80" t="s">
        <v>1867</v>
      </c>
      <c r="H150" s="80" t="s">
        <v>1868</v>
      </c>
      <c r="I150" s="177"/>
      <c r="J150" s="81">
        <v>21.449648430276877</v>
      </c>
      <c r="K150" s="81">
        <v>5.3020919846090946</v>
      </c>
      <c r="L150" s="81">
        <v>8.9144205114587631</v>
      </c>
      <c r="M150" s="81">
        <v>48.223164089225726</v>
      </c>
      <c r="N150" s="81">
        <v>73.456068575711768</v>
      </c>
      <c r="O150" s="81">
        <v>33.245203628528415</v>
      </c>
      <c r="P150" s="81">
        <v>32.975033431689518</v>
      </c>
      <c r="Q150" s="81">
        <v>2.392556580150055</v>
      </c>
      <c r="R150" s="81">
        <v>1.5687810231349217</v>
      </c>
      <c r="S150" s="81">
        <v>2.8617183613089776</v>
      </c>
      <c r="T150" s="82"/>
      <c r="U150" s="81">
        <v>1350147</v>
      </c>
      <c r="V150" s="81">
        <v>1625</v>
      </c>
      <c r="W150" s="81">
        <v>234</v>
      </c>
      <c r="X150" s="81">
        <v>8571</v>
      </c>
      <c r="Y150" s="81">
        <v>13316</v>
      </c>
      <c r="Z150" s="81">
        <v>17388</v>
      </c>
      <c r="AA150" s="81">
        <v>6626</v>
      </c>
      <c r="AB150" s="81">
        <v>31379</v>
      </c>
      <c r="AC150" s="81">
        <v>266417</v>
      </c>
      <c r="AD150" s="81">
        <v>2.8617183613089776</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9.6809999999999992</v>
      </c>
      <c r="BJ150" s="81">
        <v>0</v>
      </c>
      <c r="BK150" s="81">
        <v>3.613</v>
      </c>
      <c r="BL150" s="81">
        <v>0</v>
      </c>
      <c r="BM150" s="82"/>
      <c r="BN150" s="81">
        <v>0</v>
      </c>
      <c r="BO150" s="81">
        <v>0</v>
      </c>
      <c r="BP150" s="81">
        <v>1</v>
      </c>
      <c r="BQ150" s="81">
        <v>0</v>
      </c>
      <c r="BR150" s="81">
        <v>1</v>
      </c>
      <c r="BS150" s="81">
        <v>0</v>
      </c>
      <c r="BT150"/>
      <c r="BU150" s="80">
        <v>13.294</v>
      </c>
      <c r="BV150" s="80">
        <v>0</v>
      </c>
      <c r="BW150" s="80">
        <v>0</v>
      </c>
      <c r="BX150" s="80">
        <v>0</v>
      </c>
      <c r="BY150" s="80">
        <v>0</v>
      </c>
      <c r="BZ150" s="80">
        <v>0</v>
      </c>
      <c r="CA150" s="80">
        <v>0</v>
      </c>
      <c r="CB150" s="80">
        <v>0</v>
      </c>
      <c r="CC150" s="80">
        <v>0</v>
      </c>
    </row>
    <row r="151" spans="1:81">
      <c r="A151" s="80" t="s">
        <v>1877</v>
      </c>
      <c r="B151" s="80">
        <v>146</v>
      </c>
      <c r="C151" s="80">
        <v>10</v>
      </c>
      <c r="D151" s="80">
        <v>9</v>
      </c>
      <c r="E151" s="80">
        <v>2013</v>
      </c>
      <c r="F151" s="80" t="s">
        <v>89</v>
      </c>
      <c r="G151" s="80" t="s">
        <v>1867</v>
      </c>
      <c r="H151" s="80" t="s">
        <v>1868</v>
      </c>
      <c r="I151" s="177"/>
      <c r="J151" s="81">
        <v>18.172155960494312</v>
      </c>
      <c r="K151" s="81">
        <v>4.8114529966609609</v>
      </c>
      <c r="L151" s="81">
        <v>7.0598698432318621</v>
      </c>
      <c r="M151" s="81">
        <v>47.582502548177487</v>
      </c>
      <c r="N151" s="81">
        <v>83.69535055959183</v>
      </c>
      <c r="O151" s="81">
        <v>31.859081517159371</v>
      </c>
      <c r="P151" s="81">
        <v>32.599743441935836</v>
      </c>
      <c r="Q151" s="81">
        <v>2.3931692429710543</v>
      </c>
      <c r="R151" s="81">
        <v>2.3573187783992822</v>
      </c>
      <c r="S151" s="81">
        <v>3.489803449566208</v>
      </c>
      <c r="T151" s="82"/>
      <c r="U151" s="81">
        <v>1088551</v>
      </c>
      <c r="V151" s="81">
        <v>1625</v>
      </c>
      <c r="W151" s="81">
        <v>234</v>
      </c>
      <c r="X151" s="81">
        <v>8571</v>
      </c>
      <c r="Y151" s="81">
        <v>13302</v>
      </c>
      <c r="Z151" s="81">
        <v>17407</v>
      </c>
      <c r="AA151" s="81">
        <v>6526</v>
      </c>
      <c r="AB151" s="81">
        <v>30937</v>
      </c>
      <c r="AC151" s="81">
        <v>390777</v>
      </c>
      <c r="AD151" s="81">
        <v>3.489803449566208</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12.473000000000001</v>
      </c>
      <c r="BJ151" s="81">
        <v>0</v>
      </c>
      <c r="BK151" s="81">
        <v>3.5550000000000002</v>
      </c>
      <c r="BL151" s="81">
        <v>0</v>
      </c>
      <c r="BM151" s="82"/>
      <c r="BN151" s="81">
        <v>0</v>
      </c>
      <c r="BO151" s="81">
        <v>0</v>
      </c>
      <c r="BP151" s="81">
        <v>1</v>
      </c>
      <c r="BQ151" s="81">
        <v>0</v>
      </c>
      <c r="BR151" s="81">
        <v>1</v>
      </c>
      <c r="BS151" s="81">
        <v>0</v>
      </c>
      <c r="BT151"/>
      <c r="BU151" s="80">
        <v>16.027999999999999</v>
      </c>
      <c r="BV151" s="80">
        <v>0</v>
      </c>
      <c r="BW151" s="80">
        <v>0</v>
      </c>
      <c r="BX151" s="80">
        <v>0</v>
      </c>
      <c r="BY151" s="80">
        <v>0</v>
      </c>
      <c r="BZ151" s="80">
        <v>0</v>
      </c>
      <c r="CA151" s="80">
        <v>0</v>
      </c>
      <c r="CB151" s="80">
        <v>0</v>
      </c>
      <c r="CC151" s="80">
        <v>0</v>
      </c>
    </row>
    <row r="152" spans="1:81">
      <c r="A152" s="80" t="s">
        <v>1878</v>
      </c>
      <c r="B152" s="80">
        <v>147</v>
      </c>
      <c r="C152" s="80">
        <v>11</v>
      </c>
      <c r="D152" s="80">
        <v>9</v>
      </c>
      <c r="E152" s="80">
        <v>2014</v>
      </c>
      <c r="F152" s="80" t="s">
        <v>90</v>
      </c>
      <c r="G152" s="80" t="s">
        <v>1867</v>
      </c>
      <c r="H152" s="80" t="s">
        <v>1868</v>
      </c>
      <c r="I152" s="177"/>
      <c r="J152" s="81">
        <v>16.441608793988262</v>
      </c>
      <c r="K152" s="81">
        <v>4.9234204574493949</v>
      </c>
      <c r="L152" s="81">
        <v>9.5635167629370326</v>
      </c>
      <c r="M152" s="81">
        <v>43.099283501636606</v>
      </c>
      <c r="N152" s="81">
        <v>67.66067209325351</v>
      </c>
      <c r="O152" s="81">
        <v>30.145203699614591</v>
      </c>
      <c r="P152" s="81">
        <v>31.795156544153961</v>
      </c>
      <c r="Q152" s="81">
        <v>2.2443324057560874</v>
      </c>
      <c r="R152" s="81">
        <v>1.8198715138090804</v>
      </c>
      <c r="S152" s="81">
        <v>2.6641514443601757</v>
      </c>
      <c r="T152" s="82"/>
      <c r="U152" s="81">
        <v>1296437</v>
      </c>
      <c r="V152" s="81">
        <v>1557</v>
      </c>
      <c r="W152" s="81">
        <v>196</v>
      </c>
      <c r="X152" s="81">
        <v>7949</v>
      </c>
      <c r="Y152" s="81">
        <v>13276</v>
      </c>
      <c r="Z152" s="81">
        <v>17347</v>
      </c>
      <c r="AA152" s="81">
        <v>6332</v>
      </c>
      <c r="AB152" s="81">
        <v>30239</v>
      </c>
      <c r="AC152" s="81">
        <v>302632</v>
      </c>
      <c r="AD152" s="81">
        <v>2.6641514443601757</v>
      </c>
      <c r="AE152" s="82"/>
      <c r="AF152" s="81">
        <v>16850323.730523389</v>
      </c>
      <c r="AG152" s="81">
        <v>3629534.6640948453</v>
      </c>
      <c r="AH152" s="81">
        <v>2536981.526466467</v>
      </c>
      <c r="AI152" s="81">
        <v>50342987.691100881</v>
      </c>
      <c r="AJ152" s="81">
        <v>64941620.683343142</v>
      </c>
      <c r="AK152" s="81">
        <v>0</v>
      </c>
      <c r="AL152" s="81">
        <v>0</v>
      </c>
      <c r="AM152" s="81">
        <v>4151362.8321225969</v>
      </c>
      <c r="AN152" s="81">
        <v>0</v>
      </c>
      <c r="AO152" s="81">
        <v>0</v>
      </c>
      <c r="AP152" s="82"/>
      <c r="AQ152" s="81">
        <v>105</v>
      </c>
      <c r="AR152" s="81">
        <v>15</v>
      </c>
      <c r="AS152" s="81">
        <v>2</v>
      </c>
      <c r="AT152" s="81">
        <v>0</v>
      </c>
      <c r="AU152" s="81">
        <v>0</v>
      </c>
      <c r="AV152" s="81">
        <v>0</v>
      </c>
      <c r="AW152" s="81" t="s">
        <v>564</v>
      </c>
      <c r="AX152" s="82"/>
      <c r="AY152" s="81">
        <v>437.1</v>
      </c>
      <c r="AZ152" s="81">
        <v>4575.8</v>
      </c>
      <c r="BA152" s="81">
        <v>30300</v>
      </c>
      <c r="BB152" s="81">
        <v>0</v>
      </c>
      <c r="BC152" s="81">
        <v>0</v>
      </c>
      <c r="BD152" s="81">
        <v>0</v>
      </c>
      <c r="BE152" s="81" t="s">
        <v>564</v>
      </c>
      <c r="BF152" s="82"/>
      <c r="BG152" s="81">
        <v>0</v>
      </c>
      <c r="BH152" s="81">
        <v>0</v>
      </c>
      <c r="BI152" s="81">
        <v>11.692</v>
      </c>
      <c r="BJ152" s="81">
        <v>0</v>
      </c>
      <c r="BK152" s="81">
        <v>3.472</v>
      </c>
      <c r="BL152" s="81">
        <v>0</v>
      </c>
      <c r="BM152" s="82"/>
      <c r="BN152" s="81">
        <v>0</v>
      </c>
      <c r="BO152" s="81">
        <v>0</v>
      </c>
      <c r="BP152" s="81">
        <v>1</v>
      </c>
      <c r="BQ152" s="81">
        <v>0</v>
      </c>
      <c r="BR152" s="81">
        <v>1</v>
      </c>
      <c r="BS152" s="81">
        <v>0</v>
      </c>
      <c r="BT152"/>
      <c r="BU152" s="80">
        <v>15.164</v>
      </c>
      <c r="BV152" s="80">
        <v>0</v>
      </c>
      <c r="BW152" s="80">
        <v>0</v>
      </c>
      <c r="BX152" s="80">
        <v>0</v>
      </c>
      <c r="BY152" s="80">
        <v>0</v>
      </c>
      <c r="BZ152" s="80">
        <v>0</v>
      </c>
      <c r="CA152" s="80">
        <v>0</v>
      </c>
      <c r="CB152" s="80">
        <v>0</v>
      </c>
      <c r="CC152" s="80">
        <v>0</v>
      </c>
    </row>
    <row r="153" spans="1:81">
      <c r="A153" s="80" t="s">
        <v>1879</v>
      </c>
      <c r="B153" s="80">
        <v>148</v>
      </c>
      <c r="C153" s="80">
        <v>12</v>
      </c>
      <c r="D153" s="80">
        <v>9</v>
      </c>
      <c r="E153" s="80">
        <v>2015</v>
      </c>
      <c r="F153" s="80" t="s">
        <v>91</v>
      </c>
      <c r="G153" s="80" t="s">
        <v>1867</v>
      </c>
      <c r="H153" s="80" t="s">
        <v>1868</v>
      </c>
      <c r="I153" s="177"/>
      <c r="J153" s="81">
        <v>16.075835445404461</v>
      </c>
      <c r="K153" s="81">
        <v>4.6433582537679303</v>
      </c>
      <c r="L153" s="81">
        <v>10.238607886368175</v>
      </c>
      <c r="M153" s="81">
        <v>40.931204251520263</v>
      </c>
      <c r="N153" s="81">
        <v>65.410424268113587</v>
      </c>
      <c r="O153" s="81">
        <v>29.659596323200724</v>
      </c>
      <c r="P153" s="81">
        <v>31.126682675581236</v>
      </c>
      <c r="Q153" s="81">
        <v>2.1557478938350148</v>
      </c>
      <c r="R153" s="81">
        <v>2.2165954772461478</v>
      </c>
      <c r="S153" s="81">
        <v>3.1406904493000165</v>
      </c>
      <c r="T153" s="82"/>
      <c r="U153" s="81">
        <v>1247560</v>
      </c>
      <c r="V153" s="81">
        <v>1557</v>
      </c>
      <c r="W153" s="81">
        <v>196</v>
      </c>
      <c r="X153" s="81">
        <v>7949</v>
      </c>
      <c r="Y153" s="81">
        <v>13260</v>
      </c>
      <c r="Z153" s="81">
        <v>17232</v>
      </c>
      <c r="AA153" s="81">
        <v>6194</v>
      </c>
      <c r="AB153" s="81">
        <v>29670</v>
      </c>
      <c r="AC153" s="81">
        <v>379709</v>
      </c>
      <c r="AD153" s="81">
        <v>3.1406904493000165</v>
      </c>
      <c r="AE153" s="82"/>
      <c r="AF153" s="81">
        <v>17501393.755053826</v>
      </c>
      <c r="AG153" s="81">
        <v>3265446.034967049</v>
      </c>
      <c r="AH153" s="81">
        <v>2587342.6193425404</v>
      </c>
      <c r="AI153" s="81">
        <v>50796468.308324456</v>
      </c>
      <c r="AJ153" s="81">
        <v>70400918.830604151</v>
      </c>
      <c r="AK153" s="81">
        <v>0</v>
      </c>
      <c r="AL153" s="81">
        <v>0</v>
      </c>
      <c r="AM153" s="81">
        <v>4066149.0390310669</v>
      </c>
      <c r="AN153" s="81">
        <v>0</v>
      </c>
      <c r="AO153" s="81">
        <v>0</v>
      </c>
      <c r="AP153" s="82"/>
      <c r="AQ153" s="81">
        <v>116</v>
      </c>
      <c r="AR153" s="81">
        <v>30</v>
      </c>
      <c r="AS153" s="81">
        <v>5</v>
      </c>
      <c r="AT153" s="81">
        <v>0</v>
      </c>
      <c r="AU153" s="81">
        <v>0</v>
      </c>
      <c r="AV153" s="81">
        <v>0</v>
      </c>
      <c r="AW153" s="81" t="s">
        <v>564</v>
      </c>
      <c r="AX153" s="82"/>
      <c r="AY153" s="81">
        <v>486.8</v>
      </c>
      <c r="AZ153" s="81">
        <v>7475</v>
      </c>
      <c r="BA153" s="81">
        <v>30348.2</v>
      </c>
      <c r="BB153" s="81">
        <v>0</v>
      </c>
      <c r="BC153" s="81">
        <v>0</v>
      </c>
      <c r="BD153" s="81">
        <v>0</v>
      </c>
      <c r="BE153" s="81" t="s">
        <v>564</v>
      </c>
      <c r="BF153" s="82"/>
      <c r="BG153" s="81">
        <v>0</v>
      </c>
      <c r="BH153" s="81">
        <v>0</v>
      </c>
      <c r="BI153" s="81">
        <v>12.201000000000001</v>
      </c>
      <c r="BJ153" s="81">
        <v>0</v>
      </c>
      <c r="BK153" s="81">
        <v>3.4009999999999998</v>
      </c>
      <c r="BL153" s="81">
        <v>0</v>
      </c>
      <c r="BM153" s="82"/>
      <c r="BN153" s="81">
        <v>0</v>
      </c>
      <c r="BO153" s="81">
        <v>0</v>
      </c>
      <c r="BP153" s="81">
        <v>1</v>
      </c>
      <c r="BQ153" s="81">
        <v>0</v>
      </c>
      <c r="BR153" s="81">
        <v>1</v>
      </c>
      <c r="BS153" s="81">
        <v>0</v>
      </c>
      <c r="BT153"/>
      <c r="BU153" s="80">
        <v>15.602</v>
      </c>
      <c r="BV153" s="80">
        <v>0</v>
      </c>
      <c r="BW153" s="80">
        <v>0</v>
      </c>
      <c r="BX153" s="80">
        <v>0</v>
      </c>
      <c r="BY153" s="80">
        <v>0</v>
      </c>
      <c r="BZ153" s="80">
        <v>0</v>
      </c>
      <c r="CA153" s="80">
        <v>0</v>
      </c>
      <c r="CB153" s="80">
        <v>0</v>
      </c>
      <c r="CC153" s="80">
        <v>0</v>
      </c>
    </row>
    <row r="154" spans="1:81">
      <c r="A154" s="80" t="s">
        <v>1880</v>
      </c>
      <c r="B154" s="80">
        <v>149</v>
      </c>
      <c r="C154" s="80">
        <v>13</v>
      </c>
      <c r="D154" s="80">
        <v>9</v>
      </c>
      <c r="E154" s="80">
        <v>2016</v>
      </c>
      <c r="F154" s="80" t="s">
        <v>92</v>
      </c>
      <c r="G154" s="80" t="s">
        <v>1867</v>
      </c>
      <c r="H154" s="80" t="s">
        <v>1868</v>
      </c>
      <c r="I154" s="177"/>
      <c r="J154" s="81">
        <v>22.301906081142032</v>
      </c>
      <c r="K154" s="81">
        <v>4.9356773908676903</v>
      </c>
      <c r="L154" s="81">
        <v>9.7017514878931106</v>
      </c>
      <c r="M154" s="81">
        <v>35.578287380706008</v>
      </c>
      <c r="N154" s="81">
        <v>66.195930732423534</v>
      </c>
      <c r="O154" s="81">
        <v>29.108993923141647</v>
      </c>
      <c r="P154" s="81">
        <v>30.590513296846282</v>
      </c>
      <c r="Q154" s="81">
        <v>2.0515778809690364</v>
      </c>
      <c r="R154" s="81">
        <v>1.6506539274961236</v>
      </c>
      <c r="S154" s="81">
        <v>4.3800781807560618</v>
      </c>
      <c r="T154" s="82"/>
      <c r="U154" s="81">
        <v>1365198</v>
      </c>
      <c r="V154" s="81">
        <v>1557</v>
      </c>
      <c r="W154" s="81">
        <v>196</v>
      </c>
      <c r="X154" s="81">
        <v>7949</v>
      </c>
      <c r="Y154" s="81">
        <v>13188</v>
      </c>
      <c r="Z154" s="81">
        <v>17120</v>
      </c>
      <c r="AA154" s="81">
        <v>6296</v>
      </c>
      <c r="AB154" s="81">
        <v>29046</v>
      </c>
      <c r="AC154" s="81">
        <v>281915.44263733737</v>
      </c>
      <c r="AD154" s="81">
        <v>4.3800781807560618</v>
      </c>
      <c r="AE154" s="82"/>
      <c r="AF154" s="81">
        <v>27947688.270594161</v>
      </c>
      <c r="AG154" s="81">
        <v>3434087.3168855249</v>
      </c>
      <c r="AH154" s="81">
        <v>1746366.862665853</v>
      </c>
      <c r="AI154" s="81">
        <v>49146234.417987898</v>
      </c>
      <c r="AJ154" s="81">
        <v>73547657.650908142</v>
      </c>
      <c r="AK154" s="81">
        <v>0</v>
      </c>
      <c r="AL154" s="81">
        <v>0</v>
      </c>
      <c r="AM154" s="81">
        <v>3983725.0174552491</v>
      </c>
      <c r="AN154" s="81">
        <v>0</v>
      </c>
      <c r="AO154" s="81">
        <v>0</v>
      </c>
      <c r="AP154" s="82"/>
      <c r="AQ154" s="81">
        <v>137</v>
      </c>
      <c r="AR154" s="81">
        <v>37</v>
      </c>
      <c r="AS154" s="81">
        <v>32</v>
      </c>
      <c r="AT154" s="81">
        <v>0</v>
      </c>
      <c r="AU154" s="81">
        <v>0</v>
      </c>
      <c r="AV154" s="81">
        <v>0</v>
      </c>
      <c r="AW154" s="81" t="s">
        <v>564</v>
      </c>
      <c r="AX154" s="82"/>
      <c r="AY154" s="81">
        <v>602.29999999999995</v>
      </c>
      <c r="AZ154" s="81">
        <v>11619.4</v>
      </c>
      <c r="BA154" s="81">
        <v>38329.199999999997</v>
      </c>
      <c r="BB154" s="81">
        <v>0</v>
      </c>
      <c r="BC154" s="81">
        <v>0</v>
      </c>
      <c r="BD154" s="81">
        <v>0</v>
      </c>
      <c r="BE154" s="81" t="s">
        <v>564</v>
      </c>
      <c r="BF154" s="82"/>
      <c r="BG154" s="81">
        <v>0</v>
      </c>
      <c r="BH154" s="81">
        <v>0</v>
      </c>
      <c r="BI154" s="81">
        <v>13.007999999999999</v>
      </c>
      <c r="BJ154" s="81">
        <v>0</v>
      </c>
      <c r="BK154" s="81">
        <v>3.528</v>
      </c>
      <c r="BL154" s="81">
        <v>0</v>
      </c>
      <c r="BM154" s="82"/>
      <c r="BN154" s="81">
        <v>0</v>
      </c>
      <c r="BO154" s="81">
        <v>0</v>
      </c>
      <c r="BP154" s="81">
        <v>1</v>
      </c>
      <c r="BQ154" s="81">
        <v>0</v>
      </c>
      <c r="BR154" s="81">
        <v>1</v>
      </c>
      <c r="BS154" s="81">
        <v>0</v>
      </c>
      <c r="BT154"/>
      <c r="BU154" s="80">
        <v>16.536000000000001</v>
      </c>
      <c r="BV154" s="80">
        <v>0</v>
      </c>
      <c r="BW154" s="80">
        <v>0</v>
      </c>
      <c r="BX154" s="80">
        <v>0</v>
      </c>
      <c r="BY154" s="80">
        <v>0</v>
      </c>
      <c r="BZ154" s="80">
        <v>0</v>
      </c>
      <c r="CA154" s="80">
        <v>0</v>
      </c>
      <c r="CB154" s="80">
        <v>0</v>
      </c>
      <c r="CC154" s="80">
        <v>0</v>
      </c>
    </row>
    <row r="155" spans="1:81">
      <c r="A155" s="80" t="s">
        <v>1881</v>
      </c>
      <c r="B155" s="80">
        <v>150</v>
      </c>
      <c r="C155" s="80">
        <v>14</v>
      </c>
      <c r="D155" s="80">
        <v>9</v>
      </c>
      <c r="E155" s="80">
        <v>2017</v>
      </c>
      <c r="F155" s="80" t="s">
        <v>71</v>
      </c>
      <c r="G155" s="80" t="s">
        <v>1867</v>
      </c>
      <c r="H155" s="80" t="s">
        <v>1868</v>
      </c>
      <c r="I155" s="177"/>
      <c r="J155" s="81">
        <v>18.282424468731623</v>
      </c>
      <c r="K155" s="81">
        <v>4.7889864821947183</v>
      </c>
      <c r="L155" s="81">
        <v>9.3705333076370074</v>
      </c>
      <c r="M155" s="81">
        <v>32.003929443126381</v>
      </c>
      <c r="N155" s="81">
        <v>70.856208251441544</v>
      </c>
      <c r="O155" s="81">
        <v>28.2392834114994</v>
      </c>
      <c r="P155" s="81">
        <v>29.870487459038408</v>
      </c>
      <c r="Q155" s="81">
        <v>1.9402168163908295</v>
      </c>
      <c r="R155" s="81">
        <v>2.1366411786177482</v>
      </c>
      <c r="S155" s="81">
        <v>4.5256712151866685</v>
      </c>
      <c r="T155" s="82"/>
      <c r="U155" s="81">
        <v>1386401</v>
      </c>
      <c r="V155" s="81">
        <v>1557</v>
      </c>
      <c r="W155" s="81">
        <v>196</v>
      </c>
      <c r="X155" s="81">
        <v>7949</v>
      </c>
      <c r="Y155" s="81">
        <v>13130</v>
      </c>
      <c r="Z155" s="81">
        <v>16884</v>
      </c>
      <c r="AA155" s="81">
        <v>6187</v>
      </c>
      <c r="AB155" s="81">
        <v>28407</v>
      </c>
      <c r="AC155" s="81">
        <v>372157.99999999988</v>
      </c>
      <c r="AD155" s="81">
        <v>4.5256712151866676</v>
      </c>
      <c r="AE155" s="82"/>
      <c r="AF155" s="81">
        <v>23397385.320314921</v>
      </c>
      <c r="AG155" s="81">
        <v>3287959.7396356659</v>
      </c>
      <c r="AH155" s="81">
        <v>2026398.5265629711</v>
      </c>
      <c r="AI155" s="81">
        <v>46835823.574690789</v>
      </c>
      <c r="AJ155" s="81">
        <v>73238176.526013136</v>
      </c>
      <c r="AK155" s="81">
        <v>0</v>
      </c>
      <c r="AL155" s="81">
        <v>0</v>
      </c>
      <c r="AM155" s="81">
        <v>3902181.0219574142</v>
      </c>
      <c r="AN155" s="81">
        <v>0</v>
      </c>
      <c r="AO155" s="81">
        <v>0</v>
      </c>
      <c r="AP155" s="82"/>
      <c r="AQ155" s="81">
        <v>144</v>
      </c>
      <c r="AR155" s="81">
        <v>46</v>
      </c>
      <c r="AS155" s="81">
        <v>79</v>
      </c>
      <c r="AT155" s="81">
        <v>0</v>
      </c>
      <c r="AU155" s="81">
        <v>0</v>
      </c>
      <c r="AV155" s="81">
        <v>0</v>
      </c>
      <c r="AW155" s="81" t="s">
        <v>564</v>
      </c>
      <c r="AX155" s="82"/>
      <c r="AY155" s="81">
        <v>642.29999999999995</v>
      </c>
      <c r="AZ155" s="81">
        <v>12463.2</v>
      </c>
      <c r="BA155" s="81">
        <v>39239.4</v>
      </c>
      <c r="BB155" s="81">
        <v>0</v>
      </c>
      <c r="BC155" s="81">
        <v>0</v>
      </c>
      <c r="BD155" s="81">
        <v>0</v>
      </c>
      <c r="BE155" s="81" t="s">
        <v>564</v>
      </c>
      <c r="BF155" s="82"/>
      <c r="BG155" s="81">
        <v>0</v>
      </c>
      <c r="BH155" s="81">
        <v>0</v>
      </c>
      <c r="BI155" s="81">
        <v>12.695</v>
      </c>
      <c r="BJ155" s="81">
        <v>0</v>
      </c>
      <c r="BK155" s="81">
        <v>3.339</v>
      </c>
      <c r="BL155" s="81">
        <v>0</v>
      </c>
      <c r="BM155" s="82"/>
      <c r="BN155" s="81">
        <v>0</v>
      </c>
      <c r="BO155" s="81">
        <v>0</v>
      </c>
      <c r="BP155" s="81">
        <v>1</v>
      </c>
      <c r="BQ155" s="81">
        <v>0</v>
      </c>
      <c r="BR155" s="81">
        <v>1</v>
      </c>
      <c r="BS155" s="81">
        <v>0</v>
      </c>
      <c r="BT155"/>
      <c r="BU155" s="80">
        <v>16.033999999999999</v>
      </c>
      <c r="BV155" s="80">
        <v>0</v>
      </c>
      <c r="BW155" s="80">
        <v>0</v>
      </c>
      <c r="BX155" s="80">
        <v>0</v>
      </c>
      <c r="BY155" s="80">
        <v>0</v>
      </c>
      <c r="BZ155" s="80">
        <v>0</v>
      </c>
      <c r="CA155" s="80">
        <v>0</v>
      </c>
      <c r="CB155" s="80">
        <v>0</v>
      </c>
      <c r="CC155" s="80">
        <v>0</v>
      </c>
    </row>
    <row r="156" spans="1:81">
      <c r="A156" s="80" t="s">
        <v>1882</v>
      </c>
      <c r="B156" s="80">
        <v>151</v>
      </c>
      <c r="C156" s="80">
        <v>15</v>
      </c>
      <c r="D156" s="80">
        <v>9</v>
      </c>
      <c r="E156" s="80">
        <v>2018</v>
      </c>
      <c r="F156" s="80" t="s">
        <v>93</v>
      </c>
      <c r="G156" s="80" t="s">
        <v>1867</v>
      </c>
      <c r="H156" s="80" t="s">
        <v>1868</v>
      </c>
      <c r="I156" s="177"/>
      <c r="J156" s="81">
        <v>19.81285231777759</v>
      </c>
      <c r="K156" s="81">
        <v>4.5284986144778623</v>
      </c>
      <c r="L156" s="81">
        <v>8.5879225291999237</v>
      </c>
      <c r="M156" s="81">
        <v>33.533187236978179</v>
      </c>
      <c r="N156" s="81">
        <v>59.744568667944272</v>
      </c>
      <c r="O156" s="81">
        <v>27.265625566109204</v>
      </c>
      <c r="P156" s="81">
        <v>29.028242627707055</v>
      </c>
      <c r="Q156" s="81">
        <v>1.7509238509278982</v>
      </c>
      <c r="R156" s="81">
        <v>1.6878855827247705</v>
      </c>
      <c r="S156" s="81">
        <v>3.7685052221902673</v>
      </c>
      <c r="T156" s="82"/>
      <c r="U156" s="81">
        <v>1353987</v>
      </c>
      <c r="V156" s="81">
        <v>1557</v>
      </c>
      <c r="W156" s="81">
        <v>196</v>
      </c>
      <c r="X156" s="81">
        <v>7949</v>
      </c>
      <c r="Y156" s="81">
        <v>12992</v>
      </c>
      <c r="Z156" s="81">
        <v>16614</v>
      </c>
      <c r="AA156" s="81">
        <v>6073</v>
      </c>
      <c r="AB156" s="81">
        <v>27626</v>
      </c>
      <c r="AC156" s="81">
        <v>292842</v>
      </c>
      <c r="AD156" s="81">
        <v>3.7685052221902668</v>
      </c>
      <c r="AE156" s="82"/>
      <c r="AF156" s="81">
        <v>24950256.367072631</v>
      </c>
      <c r="AG156" s="81">
        <v>3076442.4212708138</v>
      </c>
      <c r="AH156" s="81">
        <v>1952780.4483790109</v>
      </c>
      <c r="AI156" s="81">
        <v>47299456.635014959</v>
      </c>
      <c r="AJ156" s="81">
        <v>65522649.078863204</v>
      </c>
      <c r="AK156" s="81">
        <v>0</v>
      </c>
      <c r="AL156" s="81">
        <v>0</v>
      </c>
      <c r="AM156" s="81">
        <v>3802749.5845200121</v>
      </c>
      <c r="AN156" s="81">
        <v>0</v>
      </c>
      <c r="AO156" s="81">
        <v>0</v>
      </c>
      <c r="AP156" s="82"/>
      <c r="AQ156" s="81">
        <v>147</v>
      </c>
      <c r="AR156" s="81">
        <v>57</v>
      </c>
      <c r="AS156" s="81">
        <v>138</v>
      </c>
      <c r="AT156" s="81">
        <v>0</v>
      </c>
      <c r="AU156" s="81">
        <v>0</v>
      </c>
      <c r="AV156" s="81">
        <v>0</v>
      </c>
      <c r="AW156" s="81" t="s">
        <v>564</v>
      </c>
      <c r="AX156" s="82"/>
      <c r="AY156" s="81">
        <v>659.9</v>
      </c>
      <c r="AZ156" s="81">
        <v>13786</v>
      </c>
      <c r="BA156" s="81">
        <v>40392</v>
      </c>
      <c r="BB156" s="81">
        <v>0</v>
      </c>
      <c r="BC156" s="81">
        <v>0</v>
      </c>
      <c r="BD156" s="81">
        <v>0</v>
      </c>
      <c r="BE156" s="81" t="s">
        <v>564</v>
      </c>
      <c r="BF156" s="82"/>
      <c r="BG156" s="81">
        <v>0</v>
      </c>
      <c r="BH156" s="81">
        <v>0</v>
      </c>
      <c r="BI156" s="81">
        <v>12.103999999999999</v>
      </c>
      <c r="BJ156" s="81">
        <v>0</v>
      </c>
      <c r="BK156" s="81">
        <v>3.1139999999999999</v>
      </c>
      <c r="BL156" s="81">
        <v>0</v>
      </c>
      <c r="BM156" s="82"/>
      <c r="BN156" s="81">
        <v>0</v>
      </c>
      <c r="BO156" s="81">
        <v>0</v>
      </c>
      <c r="BP156" s="81">
        <v>1</v>
      </c>
      <c r="BQ156" s="81">
        <v>0</v>
      </c>
      <c r="BR156" s="81">
        <v>1</v>
      </c>
      <c r="BS156" s="81">
        <v>0</v>
      </c>
      <c r="BT156"/>
      <c r="BU156" s="80">
        <v>15.218</v>
      </c>
      <c r="BV156" s="80">
        <v>0</v>
      </c>
      <c r="BW156" s="80">
        <v>0</v>
      </c>
      <c r="BX156" s="80">
        <v>0</v>
      </c>
      <c r="BY156" s="80">
        <v>0</v>
      </c>
      <c r="BZ156" s="80">
        <v>0</v>
      </c>
      <c r="CA156" s="80">
        <v>0</v>
      </c>
      <c r="CB156" s="80">
        <v>0</v>
      </c>
      <c r="CC156" s="80">
        <v>0</v>
      </c>
    </row>
    <row r="157" spans="1:81">
      <c r="A157" s="80" t="s">
        <v>1883</v>
      </c>
      <c r="B157" s="80">
        <v>152</v>
      </c>
      <c r="C157" s="80">
        <v>16</v>
      </c>
      <c r="D157" s="80">
        <v>9</v>
      </c>
      <c r="E157" s="80">
        <v>2019</v>
      </c>
      <c r="F157" s="80" t="s">
        <v>73</v>
      </c>
      <c r="G157" s="80" t="s">
        <v>1867</v>
      </c>
      <c r="H157" s="80" t="s">
        <v>1868</v>
      </c>
      <c r="I157" s="177"/>
      <c r="J157" s="81">
        <v>18.760842992553698</v>
      </c>
      <c r="K157" s="81">
        <v>4.2438766472717759</v>
      </c>
      <c r="L157" s="81">
        <v>8.6674467956168471</v>
      </c>
      <c r="M157" s="81">
        <v>31.69076052073757</v>
      </c>
      <c r="N157" s="81">
        <v>55.728465282647306</v>
      </c>
      <c r="O157" s="81">
        <v>26.059447843410798</v>
      </c>
      <c r="P157" s="81">
        <v>27.42671990371921</v>
      </c>
      <c r="Q157" s="81">
        <v>1.6591025258104042</v>
      </c>
      <c r="R157" s="81">
        <v>1.9806448942668724</v>
      </c>
      <c r="S157" s="81">
        <v>3.9110767635986474</v>
      </c>
      <c r="T157" s="82"/>
      <c r="U157" s="81">
        <v>1352212</v>
      </c>
      <c r="V157" s="81">
        <v>1557</v>
      </c>
      <c r="W157" s="81">
        <v>196</v>
      </c>
      <c r="X157" s="81">
        <v>7949</v>
      </c>
      <c r="Y157" s="81">
        <v>12875</v>
      </c>
      <c r="Z157" s="81">
        <v>16315</v>
      </c>
      <c r="AA157" s="81">
        <v>5695</v>
      </c>
      <c r="AB157" s="81">
        <v>26886</v>
      </c>
      <c r="AC157" s="81">
        <v>349263</v>
      </c>
      <c r="AD157" s="81">
        <v>3.911076763598647</v>
      </c>
      <c r="AE157" s="82"/>
      <c r="AF157" s="81">
        <v>25226908.11868953</v>
      </c>
      <c r="AG157" s="81">
        <v>2959934.9826506861</v>
      </c>
      <c r="AH157" s="81">
        <v>2033382.8333824889</v>
      </c>
      <c r="AI157" s="81">
        <v>45770079.192788668</v>
      </c>
      <c r="AJ157" s="81">
        <v>61814059.123029843</v>
      </c>
      <c r="AK157" s="81">
        <v>0</v>
      </c>
      <c r="AL157" s="81">
        <v>0</v>
      </c>
      <c r="AM157" s="81">
        <v>3661670.8023003628</v>
      </c>
      <c r="AN157" s="81">
        <v>0</v>
      </c>
      <c r="AO157" s="81">
        <v>0</v>
      </c>
      <c r="AP157" s="82"/>
      <c r="AQ157" s="81">
        <v>157</v>
      </c>
      <c r="AR157" s="81">
        <v>65</v>
      </c>
      <c r="AS157" s="81">
        <v>166</v>
      </c>
      <c r="AT157" s="81">
        <v>0</v>
      </c>
      <c r="AU157" s="81">
        <v>0</v>
      </c>
      <c r="AV157" s="81">
        <v>0</v>
      </c>
      <c r="AW157" s="81" t="s">
        <v>564</v>
      </c>
      <c r="AX157" s="82"/>
      <c r="AY157" s="81">
        <v>712.79999999999984</v>
      </c>
      <c r="AZ157" s="81">
        <v>14166.2</v>
      </c>
      <c r="BA157" s="81">
        <v>64721.8</v>
      </c>
      <c r="BB157" s="81">
        <v>0</v>
      </c>
      <c r="BC157" s="81">
        <v>0</v>
      </c>
      <c r="BD157" s="81">
        <v>0</v>
      </c>
      <c r="BE157" s="81" t="s">
        <v>564</v>
      </c>
      <c r="BF157" s="82"/>
      <c r="BG157" s="81">
        <v>0</v>
      </c>
      <c r="BH157" s="81">
        <v>0</v>
      </c>
      <c r="BI157" s="81">
        <v>0</v>
      </c>
      <c r="BJ157" s="81">
        <v>0</v>
      </c>
      <c r="BK157" s="81">
        <v>2.94</v>
      </c>
      <c r="BL157" s="81">
        <v>0</v>
      </c>
      <c r="BM157" s="82"/>
      <c r="BN157" s="81">
        <v>0</v>
      </c>
      <c r="BO157" s="81">
        <v>0</v>
      </c>
      <c r="BP157" s="81">
        <v>0</v>
      </c>
      <c r="BQ157" s="81">
        <v>0</v>
      </c>
      <c r="BR157" s="81">
        <v>1</v>
      </c>
      <c r="BS157" s="81">
        <v>0</v>
      </c>
      <c r="BT157"/>
      <c r="BU157" s="80">
        <v>2.94</v>
      </c>
      <c r="BV157" s="80">
        <v>0</v>
      </c>
      <c r="BW157" s="80">
        <v>0</v>
      </c>
      <c r="BX157" s="80">
        <v>0</v>
      </c>
      <c r="BY157" s="80">
        <v>0</v>
      </c>
      <c r="BZ157" s="80">
        <v>0</v>
      </c>
      <c r="CA157" s="80">
        <v>0</v>
      </c>
      <c r="CB157" s="80">
        <v>0</v>
      </c>
      <c r="CC157" s="80">
        <v>0</v>
      </c>
    </row>
    <row r="158" spans="1:81">
      <c r="A158" s="80" t="s">
        <v>1884</v>
      </c>
      <c r="B158" s="80">
        <v>153</v>
      </c>
      <c r="C158" s="80">
        <v>17</v>
      </c>
      <c r="D158" s="80">
        <v>9</v>
      </c>
      <c r="E158" s="80">
        <v>2020</v>
      </c>
      <c r="F158" s="80" t="s">
        <v>218</v>
      </c>
      <c r="G158" s="174" t="s">
        <v>1867</v>
      </c>
      <c r="H158" s="80" t="s">
        <v>1868</v>
      </c>
      <c r="I158" s="177"/>
      <c r="J158" s="81">
        <v>18.00810603267778</v>
      </c>
      <c r="K158" s="81">
        <v>3.8498887717980761</v>
      </c>
      <c r="L158" s="81">
        <v>7.5702382128998229</v>
      </c>
      <c r="M158" s="81">
        <v>26.982954917001486</v>
      </c>
      <c r="N158" s="81">
        <v>52.046623991774304</v>
      </c>
      <c r="O158" s="81">
        <v>22.563072457105925</v>
      </c>
      <c r="P158" s="81">
        <v>25.992684463838355</v>
      </c>
      <c r="Q158" s="81">
        <v>1.54754738743599</v>
      </c>
      <c r="R158" s="81">
        <v>1.3158224071986191</v>
      </c>
      <c r="S158" s="81">
        <v>2.299196154271002</v>
      </c>
      <c r="T158" s="82"/>
      <c r="U158" s="81">
        <v>1366810</v>
      </c>
      <c r="V158" s="81">
        <v>1216</v>
      </c>
      <c r="W158" s="81">
        <v>205</v>
      </c>
      <c r="X158" s="81">
        <v>7217</v>
      </c>
      <c r="Y158" s="81">
        <v>12782</v>
      </c>
      <c r="Z158" s="81">
        <v>16123</v>
      </c>
      <c r="AA158" s="81">
        <v>5864</v>
      </c>
      <c r="AB158" s="81">
        <v>26246</v>
      </c>
      <c r="AC158" s="81">
        <v>233239.99999999997</v>
      </c>
      <c r="AD158" s="81">
        <v>2.299196154271002</v>
      </c>
      <c r="AE158" s="82"/>
      <c r="AF158" s="81">
        <v>24058950.268079441</v>
      </c>
      <c r="AG158" s="81">
        <v>2738401.0725603034</v>
      </c>
      <c r="AH158" s="81">
        <v>1835466.8345091329</v>
      </c>
      <c r="AI158" s="81">
        <v>41499833.664085433</v>
      </c>
      <c r="AJ158" s="81">
        <v>59254072.575677</v>
      </c>
      <c r="AK158" s="81"/>
      <c r="AL158" s="81"/>
      <c r="AM158" s="81">
        <v>3425394.5991418967</v>
      </c>
      <c r="AN158" s="81"/>
      <c r="AO158" s="81"/>
      <c r="AP158" s="82"/>
      <c r="AQ158" s="81">
        <v>162</v>
      </c>
      <c r="AR158" s="81">
        <v>90</v>
      </c>
      <c r="AS158" s="81">
        <v>188</v>
      </c>
      <c r="AT158" s="81">
        <v>0</v>
      </c>
      <c r="AU158" s="81">
        <v>0</v>
      </c>
      <c r="AV158" s="81">
        <v>0</v>
      </c>
      <c r="AW158" s="81">
        <v>188</v>
      </c>
      <c r="AX158" s="82"/>
      <c r="AY158" s="81">
        <v>738.8</v>
      </c>
      <c r="AZ158" s="81">
        <v>15338.8</v>
      </c>
      <c r="BA158" s="81">
        <v>65150.2</v>
      </c>
      <c r="BB158" s="81">
        <v>0</v>
      </c>
      <c r="BC158" s="81">
        <v>0</v>
      </c>
      <c r="BD158" s="81">
        <v>0</v>
      </c>
      <c r="BE158" s="81">
        <v>65150.200000000004</v>
      </c>
      <c r="BF158" s="82"/>
      <c r="BG158" s="81">
        <v>0</v>
      </c>
      <c r="BH158" s="81">
        <v>0</v>
      </c>
      <c r="BI158" s="81">
        <v>9.5830000000000002</v>
      </c>
      <c r="BJ158" s="81">
        <v>0</v>
      </c>
      <c r="BK158" s="81">
        <v>3.1859999999999999</v>
      </c>
      <c r="BL158" s="81">
        <v>0</v>
      </c>
      <c r="BM158" s="82"/>
      <c r="BN158" s="81">
        <v>0</v>
      </c>
      <c r="BO158" s="81">
        <v>0</v>
      </c>
      <c r="BP158" s="81">
        <v>1</v>
      </c>
      <c r="BQ158" s="81">
        <v>0</v>
      </c>
      <c r="BR158" s="81">
        <v>1</v>
      </c>
      <c r="BS158" s="81">
        <v>0</v>
      </c>
      <c r="BT158"/>
      <c r="BU158" s="80">
        <v>12.769</v>
      </c>
      <c r="BV158" s="80">
        <v>0</v>
      </c>
      <c r="BW158" s="80">
        <v>0</v>
      </c>
      <c r="BX158" s="80">
        <v>0</v>
      </c>
      <c r="BY158" s="80">
        <v>0</v>
      </c>
      <c r="BZ158" s="80">
        <v>0</v>
      </c>
      <c r="CA158" s="80">
        <v>0</v>
      </c>
      <c r="CB158" s="80">
        <v>0</v>
      </c>
      <c r="CC158" s="80">
        <v>0</v>
      </c>
    </row>
    <row r="159" spans="1:81">
      <c r="A159" s="80" t="s">
        <v>1885</v>
      </c>
      <c r="B159" s="80">
        <v>153</v>
      </c>
      <c r="C159" s="80">
        <v>18</v>
      </c>
      <c r="D159" s="80">
        <v>9</v>
      </c>
      <c r="E159" s="80">
        <v>2021</v>
      </c>
      <c r="F159" s="80" t="s">
        <v>75</v>
      </c>
      <c r="G159" s="174" t="s">
        <v>1867</v>
      </c>
      <c r="H159" s="80" t="s">
        <v>1868</v>
      </c>
      <c r="I159" s="177"/>
      <c r="J159" s="81">
        <v>19.103355849662311</v>
      </c>
      <c r="K159" s="81">
        <v>3.7666152711627552</v>
      </c>
      <c r="L159" s="81">
        <v>7.9166603242139333</v>
      </c>
      <c r="M159" s="81">
        <v>31.175640786337787</v>
      </c>
      <c r="N159" s="81">
        <v>54.649664688655221</v>
      </c>
      <c r="O159" s="81">
        <v>21.552432129625249</v>
      </c>
      <c r="P159" s="81">
        <v>26.289968417739079</v>
      </c>
      <c r="Q159" s="81">
        <v>1.5234546054915525</v>
      </c>
      <c r="R159" s="81">
        <v>1.9740209811599114</v>
      </c>
      <c r="S159" s="81">
        <v>2.4717492434317219</v>
      </c>
      <c r="T159" s="82"/>
      <c r="U159" s="81">
        <v>1505055</v>
      </c>
      <c r="V159" s="81">
        <v>1216</v>
      </c>
      <c r="W159" s="81">
        <v>205</v>
      </c>
      <c r="X159" s="81">
        <v>7217</v>
      </c>
      <c r="Y159" s="81">
        <v>12676</v>
      </c>
      <c r="Z159" s="81">
        <v>15858</v>
      </c>
      <c r="AA159" s="81">
        <v>5784</v>
      </c>
      <c r="AB159" s="81">
        <v>25531</v>
      </c>
      <c r="AC159" s="81">
        <v>339156</v>
      </c>
      <c r="AD159" s="81">
        <v>2.4717492434317219</v>
      </c>
      <c r="AE159" s="82"/>
      <c r="AF159" s="81">
        <v>25967842.91045773</v>
      </c>
      <c r="AG159" s="81">
        <v>2571164.1485482515</v>
      </c>
      <c r="AH159" s="81">
        <v>1682858.5075536582</v>
      </c>
      <c r="AI159" s="81">
        <v>46978265.363243394</v>
      </c>
      <c r="AJ159" s="81">
        <v>64134968.828553498</v>
      </c>
      <c r="AK159" s="81">
        <v>0</v>
      </c>
      <c r="AL159" s="81">
        <v>0</v>
      </c>
      <c r="AM159" s="81">
        <v>3351298.3196210163</v>
      </c>
      <c r="AN159" s="81">
        <v>0</v>
      </c>
      <c r="AO159" s="81">
        <v>0</v>
      </c>
      <c r="AP159" s="82"/>
      <c r="AQ159" s="81">
        <v>166</v>
      </c>
      <c r="AR159" s="81">
        <v>99</v>
      </c>
      <c r="AS159" s="81">
        <v>203</v>
      </c>
      <c r="AT159" s="81">
        <v>0</v>
      </c>
      <c r="AU159" s="81">
        <v>0</v>
      </c>
      <c r="AV159" s="81">
        <v>0</v>
      </c>
      <c r="AW159" s="81"/>
      <c r="AX159" s="82"/>
      <c r="AY159" s="81">
        <v>766.19999999999993</v>
      </c>
      <c r="AZ159" s="81">
        <v>15751.6</v>
      </c>
      <c r="BA159" s="81">
        <v>65439.4</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1886</v>
      </c>
      <c r="B160" s="80">
        <v>153</v>
      </c>
      <c r="C160" s="80">
        <v>19</v>
      </c>
      <c r="D160" s="80">
        <v>9</v>
      </c>
      <c r="E160" s="80">
        <v>2022</v>
      </c>
      <c r="F160" s="80" t="s">
        <v>568</v>
      </c>
      <c r="G160" s="80" t="s">
        <v>1867</v>
      </c>
      <c r="H160" s="80" t="s">
        <v>1868</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173</v>
      </c>
      <c r="AR160" s="81">
        <v>106</v>
      </c>
      <c r="AS160" s="81">
        <v>224</v>
      </c>
      <c r="AT160" s="81">
        <v>0</v>
      </c>
      <c r="AU160" s="81">
        <v>0</v>
      </c>
      <c r="AV160" s="81">
        <v>0</v>
      </c>
      <c r="AW160" s="81"/>
      <c r="AX160" s="82"/>
      <c r="AY160" s="81">
        <v>810.39999999999986</v>
      </c>
      <c r="AZ160" s="81">
        <v>16070.2</v>
      </c>
      <c r="BA160" s="81">
        <v>65930.8</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1887</v>
      </c>
      <c r="B161" s="80">
        <v>477</v>
      </c>
      <c r="C161" s="80">
        <v>1</v>
      </c>
      <c r="D161" s="80">
        <v>29</v>
      </c>
      <c r="E161" s="80">
        <v>1990</v>
      </c>
      <c r="F161" s="80" t="s">
        <v>562</v>
      </c>
      <c r="G161" s="80" t="s">
        <v>1888</v>
      </c>
      <c r="H161" s="80" t="s">
        <v>1889</v>
      </c>
      <c r="I161" s="177"/>
      <c r="J161" s="81">
        <v>46.249347836490962</v>
      </c>
      <c r="K161" s="81">
        <v>5.0500062160477732</v>
      </c>
      <c r="L161" s="81">
        <v>9.2786428996577204</v>
      </c>
      <c r="M161" s="81">
        <v>24.792728125597346</v>
      </c>
      <c r="N161" s="81">
        <v>26.230177145098708</v>
      </c>
      <c r="O161" s="81">
        <v>24.536136836245948</v>
      </c>
      <c r="P161" s="81">
        <v>38.095458777705765</v>
      </c>
      <c r="Q161" s="81">
        <v>2.0335534221457077</v>
      </c>
      <c r="R161" s="81">
        <v>0</v>
      </c>
      <c r="S161" s="81">
        <v>1.8809250806433204</v>
      </c>
      <c r="T161" s="82"/>
      <c r="U161" s="81">
        <v>3729826</v>
      </c>
      <c r="V161" s="81">
        <v>1485</v>
      </c>
      <c r="W161" s="81">
        <v>121</v>
      </c>
      <c r="X161" s="81">
        <v>9726</v>
      </c>
      <c r="Y161" s="81">
        <v>9477</v>
      </c>
      <c r="Z161" s="81">
        <v>10092</v>
      </c>
      <c r="AA161" s="81">
        <v>9250</v>
      </c>
      <c r="AB161" s="81">
        <v>33018</v>
      </c>
      <c r="AC161" s="81">
        <v>0</v>
      </c>
      <c r="AD161" s="81">
        <v>1.8809250806433204</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1890</v>
      </c>
      <c r="B162" s="80">
        <v>478</v>
      </c>
      <c r="C162" s="80">
        <v>2</v>
      </c>
      <c r="D162" s="80">
        <v>29</v>
      </c>
      <c r="E162" s="80">
        <v>2005</v>
      </c>
      <c r="F162" s="80" t="s">
        <v>565</v>
      </c>
      <c r="G162" s="80" t="s">
        <v>1888</v>
      </c>
      <c r="H162" s="80" t="s">
        <v>1889</v>
      </c>
      <c r="I162" s="177"/>
      <c r="J162" s="81">
        <v>59.331836183598703</v>
      </c>
      <c r="K162" s="81">
        <v>2.5376927083322331</v>
      </c>
      <c r="L162" s="81">
        <v>4.6256724162354157</v>
      </c>
      <c r="M162" s="81">
        <v>35.221584247735116</v>
      </c>
      <c r="N162" s="81">
        <v>32.460156469821477</v>
      </c>
      <c r="O162" s="81">
        <v>34.8050030918603</v>
      </c>
      <c r="P162" s="81">
        <v>39.801871666090854</v>
      </c>
      <c r="Q162" s="81">
        <v>1.7725696746587045</v>
      </c>
      <c r="R162" s="81">
        <v>0</v>
      </c>
      <c r="S162" s="81">
        <v>0.66282646424647185</v>
      </c>
      <c r="T162" s="82"/>
      <c r="U162" s="81">
        <v>5468932</v>
      </c>
      <c r="V162" s="81">
        <v>1021</v>
      </c>
      <c r="W162" s="81">
        <v>61</v>
      </c>
      <c r="X162" s="81">
        <v>7804</v>
      </c>
      <c r="Y162" s="81">
        <v>10703</v>
      </c>
      <c r="Z162" s="81">
        <v>16566</v>
      </c>
      <c r="AA162" s="81">
        <v>7915</v>
      </c>
      <c r="AB162" s="81">
        <v>30087</v>
      </c>
      <c r="AC162" s="81">
        <v>0</v>
      </c>
      <c r="AD162" s="81">
        <v>0.66282646424647185</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1891</v>
      </c>
      <c r="B163" s="80">
        <v>479</v>
      </c>
      <c r="C163" s="80">
        <v>3</v>
      </c>
      <c r="D163" s="80">
        <v>29</v>
      </c>
      <c r="E163" s="80">
        <v>2006</v>
      </c>
      <c r="F163" s="80" t="s">
        <v>566</v>
      </c>
      <c r="G163" s="80" t="s">
        <v>1888</v>
      </c>
      <c r="H163" s="80" t="s">
        <v>1889</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1892</v>
      </c>
      <c r="B164" s="80">
        <v>480</v>
      </c>
      <c r="C164" s="80">
        <v>4</v>
      </c>
      <c r="D164" s="80">
        <v>29</v>
      </c>
      <c r="E164" s="80">
        <v>2007</v>
      </c>
      <c r="F164" s="80" t="s">
        <v>567</v>
      </c>
      <c r="G164" s="80" t="s">
        <v>1888</v>
      </c>
      <c r="H164" s="80" t="s">
        <v>1889</v>
      </c>
      <c r="I164" s="177"/>
      <c r="J164" s="81">
        <v>58.416115938564623</v>
      </c>
      <c r="K164" s="81">
        <v>2.4402390008477925</v>
      </c>
      <c r="L164" s="81">
        <v>5.666150287282294</v>
      </c>
      <c r="M164" s="81">
        <v>37.108695849494879</v>
      </c>
      <c r="N164" s="81">
        <v>33.071877148411687</v>
      </c>
      <c r="O164" s="81">
        <v>34.121458249195406</v>
      </c>
      <c r="P164" s="81">
        <v>38.77877171048484</v>
      </c>
      <c r="Q164" s="81">
        <v>1.8379565579349202</v>
      </c>
      <c r="R164" s="81">
        <v>0</v>
      </c>
      <c r="S164" s="81">
        <v>0.45380176264772076</v>
      </c>
      <c r="T164" s="82"/>
      <c r="U164" s="81">
        <v>6125349</v>
      </c>
      <c r="V164" s="81">
        <v>1001</v>
      </c>
      <c r="W164" s="81">
        <v>73</v>
      </c>
      <c r="X164" s="81">
        <v>9473</v>
      </c>
      <c r="Y164" s="81">
        <v>10859</v>
      </c>
      <c r="Z164" s="81">
        <v>16883</v>
      </c>
      <c r="AA164" s="81">
        <v>7594</v>
      </c>
      <c r="AB164" s="81">
        <v>29547</v>
      </c>
      <c r="AC164" s="81">
        <v>0</v>
      </c>
      <c r="AD164" s="81">
        <v>0.45380176264772076</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1893</v>
      </c>
      <c r="B165" s="80">
        <v>481</v>
      </c>
      <c r="C165" s="80">
        <v>5</v>
      </c>
      <c r="D165" s="80">
        <v>29</v>
      </c>
      <c r="E165" s="80">
        <v>2008</v>
      </c>
      <c r="F165" s="80" t="s">
        <v>84</v>
      </c>
      <c r="G165" s="80" t="s">
        <v>1888</v>
      </c>
      <c r="H165" s="80" t="s">
        <v>1889</v>
      </c>
      <c r="I165" s="177"/>
      <c r="J165" s="81">
        <v>58.229995907294622</v>
      </c>
      <c r="K165" s="81">
        <v>1.8073341336753124</v>
      </c>
      <c r="L165" s="81">
        <v>5.077540646751479</v>
      </c>
      <c r="M165" s="81">
        <v>38.652270970030791</v>
      </c>
      <c r="N165" s="81">
        <v>29.75737063082034</v>
      </c>
      <c r="O165" s="81">
        <v>33.362778259089623</v>
      </c>
      <c r="P165" s="81">
        <v>38.061287562957823</v>
      </c>
      <c r="Q165" s="81">
        <v>1.7953302445645321</v>
      </c>
      <c r="R165" s="81">
        <v>0</v>
      </c>
      <c r="S165" s="81">
        <v>0.45025095973406576</v>
      </c>
      <c r="T165" s="82"/>
      <c r="U165" s="81">
        <v>6296324</v>
      </c>
      <c r="V165" s="81">
        <v>1001</v>
      </c>
      <c r="W165" s="81">
        <v>73</v>
      </c>
      <c r="X165" s="81">
        <v>9473</v>
      </c>
      <c r="Y165" s="81">
        <v>10960</v>
      </c>
      <c r="Z165" s="81">
        <v>17087</v>
      </c>
      <c r="AA165" s="81">
        <v>7462</v>
      </c>
      <c r="AB165" s="81">
        <v>29336</v>
      </c>
      <c r="AC165" s="81">
        <v>0</v>
      </c>
      <c r="AD165" s="81">
        <v>0.45025095973406576</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1894</v>
      </c>
      <c r="B166" s="80">
        <v>482</v>
      </c>
      <c r="C166" s="80">
        <v>6</v>
      </c>
      <c r="D166" s="80">
        <v>29</v>
      </c>
      <c r="E166" s="80">
        <v>2009</v>
      </c>
      <c r="F166" s="80" t="s">
        <v>85</v>
      </c>
      <c r="G166" s="80" t="s">
        <v>1888</v>
      </c>
      <c r="H166" s="80" t="s">
        <v>1889</v>
      </c>
      <c r="I166" s="177"/>
      <c r="J166" s="81">
        <v>47.595048223378441</v>
      </c>
      <c r="K166" s="81">
        <v>1.7636213694223295</v>
      </c>
      <c r="L166" s="81">
        <v>19.638856307486403</v>
      </c>
      <c r="M166" s="81">
        <v>37.517308988329859</v>
      </c>
      <c r="N166" s="81">
        <v>28.815753034724892</v>
      </c>
      <c r="O166" s="81">
        <v>34.229800135216777</v>
      </c>
      <c r="P166" s="81">
        <v>36.473441944180038</v>
      </c>
      <c r="Q166" s="81">
        <v>1.6906483120745854</v>
      </c>
      <c r="R166" s="81">
        <v>0</v>
      </c>
      <c r="S166" s="81">
        <v>0</v>
      </c>
      <c r="T166" s="82"/>
      <c r="U166" s="81">
        <v>4650969</v>
      </c>
      <c r="V166" s="81">
        <v>931</v>
      </c>
      <c r="W166" s="81">
        <v>406</v>
      </c>
      <c r="X166" s="81">
        <v>9810</v>
      </c>
      <c r="Y166" s="81">
        <v>11024</v>
      </c>
      <c r="Z166" s="81">
        <v>17304</v>
      </c>
      <c r="AA166" s="81">
        <v>7341</v>
      </c>
      <c r="AB166" s="81">
        <v>29000</v>
      </c>
      <c r="AC166" s="81">
        <v>0</v>
      </c>
      <c r="AD166" s="81">
        <v>0</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9.0519999999999996</v>
      </c>
      <c r="BJ166" s="81">
        <v>0</v>
      </c>
      <c r="BK166" s="81">
        <v>4.38</v>
      </c>
      <c r="BL166" s="81">
        <v>0</v>
      </c>
      <c r="BM166" s="82"/>
      <c r="BN166" s="81">
        <v>0</v>
      </c>
      <c r="BO166" s="81">
        <v>0</v>
      </c>
      <c r="BP166" s="81">
        <v>2</v>
      </c>
      <c r="BQ166" s="81">
        <v>0</v>
      </c>
      <c r="BR166" s="81">
        <v>1</v>
      </c>
      <c r="BS166" s="81">
        <v>0</v>
      </c>
      <c r="BT166"/>
      <c r="BU166" s="80"/>
      <c r="BV166" s="80"/>
      <c r="BW166" s="80"/>
      <c r="BX166" s="80"/>
      <c r="BY166" s="80"/>
      <c r="BZ166" s="80"/>
      <c r="CA166" s="80"/>
      <c r="CB166" s="80"/>
      <c r="CC166" s="80"/>
    </row>
    <row r="167" spans="1:81">
      <c r="A167" s="80" t="s">
        <v>1895</v>
      </c>
      <c r="B167" s="80">
        <v>483</v>
      </c>
      <c r="C167" s="80">
        <v>7</v>
      </c>
      <c r="D167" s="80">
        <v>29</v>
      </c>
      <c r="E167" s="80">
        <v>2010</v>
      </c>
      <c r="F167" s="80" t="s">
        <v>86</v>
      </c>
      <c r="G167" s="80" t="s">
        <v>1888</v>
      </c>
      <c r="H167" s="80" t="s">
        <v>1889</v>
      </c>
      <c r="I167" s="177"/>
      <c r="J167" s="81">
        <v>79.075878094052783</v>
      </c>
      <c r="K167" s="81">
        <v>1.9001322573786708</v>
      </c>
      <c r="L167" s="81">
        <v>18.911557774528472</v>
      </c>
      <c r="M167" s="81">
        <v>39.63074451396448</v>
      </c>
      <c r="N167" s="81">
        <v>34.969599205342291</v>
      </c>
      <c r="O167" s="81">
        <v>34.14039161205497</v>
      </c>
      <c r="P167" s="81">
        <v>36.796163070296892</v>
      </c>
      <c r="Q167" s="81">
        <v>1.7454144564774694</v>
      </c>
      <c r="R167" s="81">
        <v>0</v>
      </c>
      <c r="S167" s="81">
        <v>0</v>
      </c>
      <c r="T167" s="82"/>
      <c r="U167" s="81">
        <v>7676236</v>
      </c>
      <c r="V167" s="81">
        <v>931</v>
      </c>
      <c r="W167" s="81">
        <v>406</v>
      </c>
      <c r="X167" s="81">
        <v>9810</v>
      </c>
      <c r="Y167" s="81">
        <v>11050</v>
      </c>
      <c r="Z167" s="81">
        <v>17339</v>
      </c>
      <c r="AA167" s="81">
        <v>7221</v>
      </c>
      <c r="AB167" s="81">
        <v>28688</v>
      </c>
      <c r="AC167" s="81">
        <v>0</v>
      </c>
      <c r="AD167" s="81">
        <v>0</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9.7870000000000008</v>
      </c>
      <c r="BJ167" s="81">
        <v>0</v>
      </c>
      <c r="BK167" s="81">
        <v>4.3529999999999998</v>
      </c>
      <c r="BL167" s="81">
        <v>0</v>
      </c>
      <c r="BM167" s="82"/>
      <c r="BN167" s="81">
        <v>0</v>
      </c>
      <c r="BO167" s="81">
        <v>0</v>
      </c>
      <c r="BP167" s="81">
        <v>2</v>
      </c>
      <c r="BQ167" s="81">
        <v>0</v>
      </c>
      <c r="BR167" s="81">
        <v>1</v>
      </c>
      <c r="BS167" s="81">
        <v>0</v>
      </c>
      <c r="BT167"/>
      <c r="BU167" s="80">
        <v>14.14</v>
      </c>
      <c r="BV167" s="80">
        <v>0</v>
      </c>
      <c r="BW167" s="80">
        <v>0</v>
      </c>
      <c r="BX167" s="80">
        <v>0</v>
      </c>
      <c r="BY167" s="80">
        <v>0</v>
      </c>
      <c r="BZ167" s="80">
        <v>0</v>
      </c>
      <c r="CA167" s="80">
        <v>0</v>
      </c>
      <c r="CB167" s="80">
        <v>0</v>
      </c>
      <c r="CC167" s="80">
        <v>0</v>
      </c>
    </row>
    <row r="168" spans="1:81">
      <c r="A168" s="80" t="s">
        <v>1896</v>
      </c>
      <c r="B168" s="80">
        <v>484</v>
      </c>
      <c r="C168" s="80">
        <v>8</v>
      </c>
      <c r="D168" s="80">
        <v>29</v>
      </c>
      <c r="E168" s="80">
        <v>2011</v>
      </c>
      <c r="F168" s="80" t="s">
        <v>87</v>
      </c>
      <c r="G168" s="80" t="s">
        <v>1888</v>
      </c>
      <c r="H168" s="80" t="s">
        <v>1889</v>
      </c>
      <c r="I168" s="177"/>
      <c r="J168" s="81">
        <v>93.148649062250442</v>
      </c>
      <c r="K168" s="81">
        <v>2.5104544883022877</v>
      </c>
      <c r="L168" s="81">
        <v>16.748907201853761</v>
      </c>
      <c r="M168" s="81">
        <v>45.511848932959339</v>
      </c>
      <c r="N168" s="81">
        <v>43.049726482544436</v>
      </c>
      <c r="O168" s="81">
        <v>33.809523410847738</v>
      </c>
      <c r="P168" s="81">
        <v>35.327037974542094</v>
      </c>
      <c r="Q168" s="81">
        <v>1.9971345102137645</v>
      </c>
      <c r="R168" s="81">
        <v>0</v>
      </c>
      <c r="S168" s="81">
        <v>0</v>
      </c>
      <c r="T168" s="82"/>
      <c r="U168" s="81">
        <v>7799967</v>
      </c>
      <c r="V168" s="81">
        <v>931</v>
      </c>
      <c r="W168" s="81">
        <v>406</v>
      </c>
      <c r="X168" s="81">
        <v>9810</v>
      </c>
      <c r="Y168" s="81">
        <v>11068</v>
      </c>
      <c r="Z168" s="81">
        <v>17544</v>
      </c>
      <c r="AA168" s="81">
        <v>7139</v>
      </c>
      <c r="AB168" s="81">
        <v>28458</v>
      </c>
      <c r="AC168" s="81">
        <v>0</v>
      </c>
      <c r="AD168" s="81">
        <v>0</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13.226000000000001</v>
      </c>
      <c r="BJ168" s="81">
        <v>0</v>
      </c>
      <c r="BK168" s="81">
        <v>4.3970000000000002</v>
      </c>
      <c r="BL168" s="81">
        <v>0</v>
      </c>
      <c r="BM168" s="82"/>
      <c r="BN168" s="81">
        <v>0</v>
      </c>
      <c r="BO168" s="81">
        <v>0</v>
      </c>
      <c r="BP168" s="81">
        <v>4</v>
      </c>
      <c r="BQ168" s="81">
        <v>0</v>
      </c>
      <c r="BR168" s="81">
        <v>1</v>
      </c>
      <c r="BS168" s="81">
        <v>0</v>
      </c>
      <c r="BT168"/>
      <c r="BU168" s="80">
        <v>17.623000000000001</v>
      </c>
      <c r="BV168" s="80">
        <v>0</v>
      </c>
      <c r="BW168" s="80">
        <v>0</v>
      </c>
      <c r="BX168" s="80">
        <v>0</v>
      </c>
      <c r="BY168" s="80">
        <v>0</v>
      </c>
      <c r="BZ168" s="80">
        <v>0</v>
      </c>
      <c r="CA168" s="80">
        <v>0</v>
      </c>
      <c r="CB168" s="80">
        <v>0</v>
      </c>
      <c r="CC168" s="80">
        <v>0</v>
      </c>
    </row>
    <row r="169" spans="1:81">
      <c r="A169" s="80" t="s">
        <v>1897</v>
      </c>
      <c r="B169" s="80">
        <v>485</v>
      </c>
      <c r="C169" s="80">
        <v>9</v>
      </c>
      <c r="D169" s="80">
        <v>29</v>
      </c>
      <c r="E169" s="80">
        <v>2012</v>
      </c>
      <c r="F169" s="80" t="s">
        <v>88</v>
      </c>
      <c r="G169" s="80" t="s">
        <v>1888</v>
      </c>
      <c r="H169" s="80" t="s">
        <v>1889</v>
      </c>
      <c r="I169" s="177"/>
      <c r="J169" s="81">
        <v>102.20234350040336</v>
      </c>
      <c r="K169" s="81">
        <v>2.4271228914195393</v>
      </c>
      <c r="L169" s="81">
        <v>16.585266558688637</v>
      </c>
      <c r="M169" s="81">
        <v>51.308786375914835</v>
      </c>
      <c r="N169" s="81">
        <v>46.538564136147734</v>
      </c>
      <c r="O169" s="81">
        <v>33.931598159391179</v>
      </c>
      <c r="P169" s="81">
        <v>35.896304881191746</v>
      </c>
      <c r="Q169" s="81">
        <v>2.1535220386168508</v>
      </c>
      <c r="R169" s="81">
        <v>0</v>
      </c>
      <c r="S169" s="81">
        <v>0</v>
      </c>
      <c r="T169" s="82"/>
      <c r="U169" s="81">
        <v>7662338</v>
      </c>
      <c r="V169" s="81">
        <v>931</v>
      </c>
      <c r="W169" s="81">
        <v>406</v>
      </c>
      <c r="X169" s="81">
        <v>9810</v>
      </c>
      <c r="Y169" s="81">
        <v>11178</v>
      </c>
      <c r="Z169" s="81">
        <v>17747</v>
      </c>
      <c r="AA169" s="81">
        <v>7213</v>
      </c>
      <c r="AB169" s="81">
        <v>28244</v>
      </c>
      <c r="AC169" s="81">
        <v>0</v>
      </c>
      <c r="AD169" s="81">
        <v>0</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19.164000000000001</v>
      </c>
      <c r="BJ169" s="81">
        <v>0</v>
      </c>
      <c r="BK169" s="81">
        <v>4.9640000000000004</v>
      </c>
      <c r="BL169" s="81">
        <v>0</v>
      </c>
      <c r="BM169" s="82"/>
      <c r="BN169" s="81">
        <v>0</v>
      </c>
      <c r="BO169" s="81">
        <v>0</v>
      </c>
      <c r="BP169" s="81">
        <v>4</v>
      </c>
      <c r="BQ169" s="81">
        <v>0</v>
      </c>
      <c r="BR169" s="81">
        <v>1</v>
      </c>
      <c r="BS169" s="81">
        <v>0</v>
      </c>
      <c r="BT169"/>
      <c r="BU169" s="80">
        <v>24.128</v>
      </c>
      <c r="BV169" s="80">
        <v>0</v>
      </c>
      <c r="BW169" s="80">
        <v>0</v>
      </c>
      <c r="BX169" s="80">
        <v>0</v>
      </c>
      <c r="BY169" s="80">
        <v>0</v>
      </c>
      <c r="BZ169" s="80">
        <v>0</v>
      </c>
      <c r="CA169" s="80">
        <v>0</v>
      </c>
      <c r="CB169" s="80">
        <v>0</v>
      </c>
      <c r="CC169" s="80">
        <v>0</v>
      </c>
    </row>
    <row r="170" spans="1:81">
      <c r="A170" s="80" t="s">
        <v>1898</v>
      </c>
      <c r="B170" s="80">
        <v>486</v>
      </c>
      <c r="C170" s="80">
        <v>10</v>
      </c>
      <c r="D170" s="80">
        <v>29</v>
      </c>
      <c r="E170" s="80">
        <v>2013</v>
      </c>
      <c r="F170" s="80" t="s">
        <v>89</v>
      </c>
      <c r="G170" s="80" t="s">
        <v>1888</v>
      </c>
      <c r="H170" s="80" t="s">
        <v>1889</v>
      </c>
      <c r="I170" s="177"/>
      <c r="J170" s="81">
        <v>104.54248259638632</v>
      </c>
      <c r="K170" s="81">
        <v>2.0932158671980932</v>
      </c>
      <c r="L170" s="81">
        <v>15.61559148669649</v>
      </c>
      <c r="M170" s="81">
        <v>50.327941078290067</v>
      </c>
      <c r="N170" s="81">
        <v>51.232171634817668</v>
      </c>
      <c r="O170" s="81">
        <v>32.6918431699604</v>
      </c>
      <c r="P170" s="81">
        <v>36.171428480394937</v>
      </c>
      <c r="Q170" s="81">
        <v>2.1790472381049106</v>
      </c>
      <c r="R170" s="81">
        <v>0</v>
      </c>
      <c r="S170" s="81">
        <v>0</v>
      </c>
      <c r="T170" s="82"/>
      <c r="U170" s="81">
        <v>7372964</v>
      </c>
      <c r="V170" s="81">
        <v>931</v>
      </c>
      <c r="W170" s="81">
        <v>406</v>
      </c>
      <c r="X170" s="81">
        <v>9810</v>
      </c>
      <c r="Y170" s="81">
        <v>11232</v>
      </c>
      <c r="Z170" s="81">
        <v>17862</v>
      </c>
      <c r="AA170" s="81">
        <v>7241</v>
      </c>
      <c r="AB170" s="81">
        <v>28169</v>
      </c>
      <c r="AC170" s="81">
        <v>0</v>
      </c>
      <c r="AD170" s="81">
        <v>0</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21.207999999999998</v>
      </c>
      <c r="BJ170" s="81">
        <v>0</v>
      </c>
      <c r="BK170" s="81">
        <v>5.1040000000000001</v>
      </c>
      <c r="BL170" s="81">
        <v>0</v>
      </c>
      <c r="BM170" s="82"/>
      <c r="BN170" s="81">
        <v>0</v>
      </c>
      <c r="BO170" s="81">
        <v>0</v>
      </c>
      <c r="BP170" s="81">
        <v>4</v>
      </c>
      <c r="BQ170" s="81">
        <v>0</v>
      </c>
      <c r="BR170" s="81">
        <v>1</v>
      </c>
      <c r="BS170" s="81">
        <v>0</v>
      </c>
      <c r="BT170"/>
      <c r="BU170" s="80">
        <v>26.312000000000001</v>
      </c>
      <c r="BV170" s="80">
        <v>0</v>
      </c>
      <c r="BW170" s="80">
        <v>0</v>
      </c>
      <c r="BX170" s="80">
        <v>0</v>
      </c>
      <c r="BY170" s="80">
        <v>0</v>
      </c>
      <c r="BZ170" s="80">
        <v>0</v>
      </c>
      <c r="CA170" s="80">
        <v>0</v>
      </c>
      <c r="CB170" s="80">
        <v>0</v>
      </c>
      <c r="CC170" s="80">
        <v>0</v>
      </c>
    </row>
    <row r="171" spans="1:81">
      <c r="A171" s="80" t="s">
        <v>1899</v>
      </c>
      <c r="B171" s="80">
        <v>487</v>
      </c>
      <c r="C171" s="80">
        <v>11</v>
      </c>
      <c r="D171" s="80">
        <v>29</v>
      </c>
      <c r="E171" s="80">
        <v>2014</v>
      </c>
      <c r="F171" s="80" t="s">
        <v>90</v>
      </c>
      <c r="G171" s="80" t="s">
        <v>1888</v>
      </c>
      <c r="H171" s="80" t="s">
        <v>1889</v>
      </c>
      <c r="I171" s="177"/>
      <c r="J171" s="81">
        <v>90.033057503338085</v>
      </c>
      <c r="K171" s="81">
        <v>2.5318221758640473</v>
      </c>
      <c r="L171" s="81">
        <v>17.273450932333223</v>
      </c>
      <c r="M171" s="81">
        <v>47.586648597495667</v>
      </c>
      <c r="N171" s="81">
        <v>40.546204427078891</v>
      </c>
      <c r="O171" s="81">
        <v>31.30430042340792</v>
      </c>
      <c r="P171" s="81">
        <v>35.762019094672219</v>
      </c>
      <c r="Q171" s="81">
        <v>2.0681346104829319</v>
      </c>
      <c r="R171" s="81">
        <v>0</v>
      </c>
      <c r="S171" s="81">
        <v>0</v>
      </c>
      <c r="T171" s="82"/>
      <c r="U171" s="81">
        <v>6935364</v>
      </c>
      <c r="V171" s="81">
        <v>1016</v>
      </c>
      <c r="W171" s="81">
        <v>394</v>
      </c>
      <c r="X171" s="81">
        <v>9217</v>
      </c>
      <c r="Y171" s="81">
        <v>11294</v>
      </c>
      <c r="Z171" s="81">
        <v>18014</v>
      </c>
      <c r="AA171" s="81">
        <v>7122</v>
      </c>
      <c r="AB171" s="81">
        <v>27865</v>
      </c>
      <c r="AC171" s="81">
        <v>0</v>
      </c>
      <c r="AD171" s="81">
        <v>0</v>
      </c>
      <c r="AE171" s="82"/>
      <c r="AF171" s="81">
        <v>86292759.251267314</v>
      </c>
      <c r="AG171" s="81">
        <v>1960552.4647421089</v>
      </c>
      <c r="AH171" s="81">
        <v>4383126.2788592791</v>
      </c>
      <c r="AI171" s="81">
        <v>58914877.515690245</v>
      </c>
      <c r="AJ171" s="81">
        <v>56487524.541627176</v>
      </c>
      <c r="AK171" s="81">
        <v>0</v>
      </c>
      <c r="AL171" s="81">
        <v>0</v>
      </c>
      <c r="AM171" s="81">
        <v>3825448.1073149303</v>
      </c>
      <c r="AN171" s="81">
        <v>0</v>
      </c>
      <c r="AO171" s="81">
        <v>0</v>
      </c>
      <c r="AP171" s="82"/>
      <c r="AQ171" s="81">
        <v>523</v>
      </c>
      <c r="AR171" s="81">
        <v>113</v>
      </c>
      <c r="AS171" s="81">
        <v>1</v>
      </c>
      <c r="AT171" s="81">
        <v>2</v>
      </c>
      <c r="AU171" s="81">
        <v>0</v>
      </c>
      <c r="AV171" s="81">
        <v>0</v>
      </c>
      <c r="AW171" s="81" t="s">
        <v>564</v>
      </c>
      <c r="AX171" s="82"/>
      <c r="AY171" s="81">
        <v>2524.509</v>
      </c>
      <c r="AZ171" s="81">
        <v>3162.9</v>
      </c>
      <c r="BA171" s="81">
        <v>1500</v>
      </c>
      <c r="BB171" s="81">
        <v>6.3</v>
      </c>
      <c r="BC171" s="81">
        <v>0</v>
      </c>
      <c r="BD171" s="81">
        <v>0</v>
      </c>
      <c r="BE171" s="81" t="s">
        <v>564</v>
      </c>
      <c r="BF171" s="82"/>
      <c r="BG171" s="81">
        <v>0</v>
      </c>
      <c r="BH171" s="81">
        <v>0</v>
      </c>
      <c r="BI171" s="81">
        <v>25.893000000000001</v>
      </c>
      <c r="BJ171" s="81">
        <v>0</v>
      </c>
      <c r="BK171" s="81">
        <v>5.0270000000000001</v>
      </c>
      <c r="BL171" s="81">
        <v>0</v>
      </c>
      <c r="BM171" s="82"/>
      <c r="BN171" s="81">
        <v>0</v>
      </c>
      <c r="BO171" s="81">
        <v>0</v>
      </c>
      <c r="BP171" s="81">
        <v>5</v>
      </c>
      <c r="BQ171" s="81">
        <v>0</v>
      </c>
      <c r="BR171" s="81">
        <v>1</v>
      </c>
      <c r="BS171" s="81">
        <v>0</v>
      </c>
      <c r="BT171"/>
      <c r="BU171" s="80">
        <v>30.92</v>
      </c>
      <c r="BV171" s="80">
        <v>0</v>
      </c>
      <c r="BW171" s="80">
        <v>0</v>
      </c>
      <c r="BX171" s="80">
        <v>0</v>
      </c>
      <c r="BY171" s="80">
        <v>0</v>
      </c>
      <c r="BZ171" s="80">
        <v>0</v>
      </c>
      <c r="CA171" s="80">
        <v>0</v>
      </c>
      <c r="CB171" s="80">
        <v>0</v>
      </c>
      <c r="CC171" s="80">
        <v>0</v>
      </c>
    </row>
    <row r="172" spans="1:81">
      <c r="A172" s="80" t="s">
        <v>1900</v>
      </c>
      <c r="B172" s="80">
        <v>488</v>
      </c>
      <c r="C172" s="80">
        <v>12</v>
      </c>
      <c r="D172" s="80">
        <v>29</v>
      </c>
      <c r="E172" s="80">
        <v>2015</v>
      </c>
      <c r="F172" s="80" t="s">
        <v>91</v>
      </c>
      <c r="G172" s="80" t="s">
        <v>1888</v>
      </c>
      <c r="H172" s="80" t="s">
        <v>1889</v>
      </c>
      <c r="I172" s="177"/>
      <c r="J172" s="81">
        <v>67.027838021370286</v>
      </c>
      <c r="K172" s="81">
        <v>2.3864085589892636</v>
      </c>
      <c r="L172" s="81">
        <v>17.046901015194443</v>
      </c>
      <c r="M172" s="81">
        <v>42.529669419035066</v>
      </c>
      <c r="N172" s="81">
        <v>36.726952105832488</v>
      </c>
      <c r="O172" s="81">
        <v>30.947048624138173</v>
      </c>
      <c r="P172" s="81">
        <v>35.508740682217791</v>
      </c>
      <c r="Q172" s="81">
        <v>2.0066547129064856</v>
      </c>
      <c r="R172" s="81">
        <v>0</v>
      </c>
      <c r="S172" s="81">
        <v>0</v>
      </c>
      <c r="T172" s="82"/>
      <c r="U172" s="81">
        <v>6457289</v>
      </c>
      <c r="V172" s="81">
        <v>1016</v>
      </c>
      <c r="W172" s="81">
        <v>394</v>
      </c>
      <c r="X172" s="81">
        <v>9217</v>
      </c>
      <c r="Y172" s="81">
        <v>11364</v>
      </c>
      <c r="Z172" s="81">
        <v>17980</v>
      </c>
      <c r="AA172" s="81">
        <v>7066</v>
      </c>
      <c r="AB172" s="81">
        <v>27618</v>
      </c>
      <c r="AC172" s="81">
        <v>0</v>
      </c>
      <c r="AD172" s="81">
        <v>0</v>
      </c>
      <c r="AE172" s="82"/>
      <c r="AF172" s="81">
        <v>67445162.326108903</v>
      </c>
      <c r="AG172" s="81">
        <v>1803744.7686834401</v>
      </c>
      <c r="AH172" s="81">
        <v>3550227.1356866588</v>
      </c>
      <c r="AI172" s="81">
        <v>56471310.887936831</v>
      </c>
      <c r="AJ172" s="81">
        <v>56108797.50507535</v>
      </c>
      <c r="AK172" s="81">
        <v>0</v>
      </c>
      <c r="AL172" s="81">
        <v>0</v>
      </c>
      <c r="AM172" s="81">
        <v>3784931.0468473202</v>
      </c>
      <c r="AN172" s="81">
        <v>0</v>
      </c>
      <c r="AO172" s="81">
        <v>0</v>
      </c>
      <c r="AP172" s="82"/>
      <c r="AQ172" s="81">
        <v>575</v>
      </c>
      <c r="AR172" s="81">
        <v>144</v>
      </c>
      <c r="AS172" s="81">
        <v>1</v>
      </c>
      <c r="AT172" s="81">
        <v>2</v>
      </c>
      <c r="AU172" s="81">
        <v>0</v>
      </c>
      <c r="AV172" s="81">
        <v>0</v>
      </c>
      <c r="AW172" s="81" t="s">
        <v>564</v>
      </c>
      <c r="AX172" s="82"/>
      <c r="AY172" s="81">
        <v>2915.6089999999999</v>
      </c>
      <c r="AZ172" s="81">
        <v>10220.9</v>
      </c>
      <c r="BA172" s="81">
        <v>1500</v>
      </c>
      <c r="BB172" s="81">
        <v>6.3</v>
      </c>
      <c r="BC172" s="81">
        <v>0</v>
      </c>
      <c r="BD172" s="81">
        <v>0</v>
      </c>
      <c r="BE172" s="81" t="s">
        <v>564</v>
      </c>
      <c r="BF172" s="82"/>
      <c r="BG172" s="81">
        <v>0</v>
      </c>
      <c r="BH172" s="81">
        <v>0</v>
      </c>
      <c r="BI172" s="81">
        <v>21.46</v>
      </c>
      <c r="BJ172" s="81">
        <v>0</v>
      </c>
      <c r="BK172" s="81">
        <v>4.9059999999999997</v>
      </c>
      <c r="BL172" s="81">
        <v>0</v>
      </c>
      <c r="BM172" s="82"/>
      <c r="BN172" s="81">
        <v>0</v>
      </c>
      <c r="BO172" s="81">
        <v>0</v>
      </c>
      <c r="BP172" s="81">
        <v>4</v>
      </c>
      <c r="BQ172" s="81">
        <v>0</v>
      </c>
      <c r="BR172" s="81">
        <v>1</v>
      </c>
      <c r="BS172" s="81">
        <v>0</v>
      </c>
      <c r="BT172"/>
      <c r="BU172" s="80">
        <v>26.366</v>
      </c>
      <c r="BV172" s="80">
        <v>0</v>
      </c>
      <c r="BW172" s="80">
        <v>0</v>
      </c>
      <c r="BX172" s="80">
        <v>0</v>
      </c>
      <c r="BY172" s="80">
        <v>0</v>
      </c>
      <c r="BZ172" s="80">
        <v>0</v>
      </c>
      <c r="CA172" s="80">
        <v>0</v>
      </c>
      <c r="CB172" s="80">
        <v>0</v>
      </c>
      <c r="CC172" s="80">
        <v>0</v>
      </c>
    </row>
    <row r="173" spans="1:81">
      <c r="A173" s="80" t="s">
        <v>1901</v>
      </c>
      <c r="B173" s="80">
        <v>489</v>
      </c>
      <c r="C173" s="80">
        <v>13</v>
      </c>
      <c r="D173" s="80">
        <v>29</v>
      </c>
      <c r="E173" s="80">
        <v>2016</v>
      </c>
      <c r="F173" s="80" t="s">
        <v>92</v>
      </c>
      <c r="G173" s="80" t="s">
        <v>1888</v>
      </c>
      <c r="H173" s="80" t="s">
        <v>1889</v>
      </c>
      <c r="I173" s="177"/>
      <c r="J173" s="81">
        <v>95.551745867123699</v>
      </c>
      <c r="K173" s="81">
        <v>2.2930085439074301</v>
      </c>
      <c r="L173" s="81">
        <v>16.654319108332736</v>
      </c>
      <c r="M173" s="81">
        <v>34.104785149633834</v>
      </c>
      <c r="N173" s="81">
        <v>36.274409568488473</v>
      </c>
      <c r="O173" s="81">
        <v>30.69876666368706</v>
      </c>
      <c r="P173" s="81">
        <v>35.594996888928819</v>
      </c>
      <c r="Q173" s="81">
        <v>1.9214736856669306</v>
      </c>
      <c r="R173" s="81">
        <v>0</v>
      </c>
      <c r="S173" s="81">
        <v>0</v>
      </c>
      <c r="T173" s="82"/>
      <c r="U173" s="81">
        <v>9787693</v>
      </c>
      <c r="V173" s="81">
        <v>1016</v>
      </c>
      <c r="W173" s="81">
        <v>394</v>
      </c>
      <c r="X173" s="81">
        <v>9217</v>
      </c>
      <c r="Y173" s="81">
        <v>11376</v>
      </c>
      <c r="Z173" s="81">
        <v>18055</v>
      </c>
      <c r="AA173" s="81">
        <v>7326</v>
      </c>
      <c r="AB173" s="81">
        <v>27204</v>
      </c>
      <c r="AC173" s="81">
        <v>0</v>
      </c>
      <c r="AD173" s="81">
        <v>0</v>
      </c>
      <c r="AE173" s="82"/>
      <c r="AF173" s="81">
        <v>103860520.30640569</v>
      </c>
      <c r="AG173" s="81">
        <v>1713483.7411904021</v>
      </c>
      <c r="AH173" s="81">
        <v>2964399.897283155</v>
      </c>
      <c r="AI173" s="81">
        <v>53770405.684400313</v>
      </c>
      <c r="AJ173" s="81">
        <v>60988267.767903611</v>
      </c>
      <c r="AK173" s="81">
        <v>0</v>
      </c>
      <c r="AL173" s="81">
        <v>0</v>
      </c>
      <c r="AM173" s="81">
        <v>3731090.524507768</v>
      </c>
      <c r="AN173" s="81">
        <v>0</v>
      </c>
      <c r="AO173" s="81">
        <v>0</v>
      </c>
      <c r="AP173" s="82"/>
      <c r="AQ173" s="81">
        <v>601</v>
      </c>
      <c r="AR173" s="81">
        <v>149</v>
      </c>
      <c r="AS173" s="81">
        <v>1</v>
      </c>
      <c r="AT173" s="81">
        <v>2</v>
      </c>
      <c r="AU173" s="81">
        <v>0</v>
      </c>
      <c r="AV173" s="81">
        <v>0</v>
      </c>
      <c r="AW173" s="81" t="s">
        <v>564</v>
      </c>
      <c r="AX173" s="82"/>
      <c r="AY173" s="81">
        <v>3089.8090000000002</v>
      </c>
      <c r="AZ173" s="81">
        <v>11905</v>
      </c>
      <c r="BA173" s="81">
        <v>1500</v>
      </c>
      <c r="BB173" s="81">
        <v>6.3</v>
      </c>
      <c r="BC173" s="81">
        <v>0</v>
      </c>
      <c r="BD173" s="81">
        <v>0</v>
      </c>
      <c r="BE173" s="81" t="s">
        <v>564</v>
      </c>
      <c r="BF173" s="82"/>
      <c r="BG173" s="81">
        <v>0</v>
      </c>
      <c r="BH173" s="81">
        <v>0</v>
      </c>
      <c r="BI173" s="81">
        <v>22.547000000000001</v>
      </c>
      <c r="BJ173" s="81">
        <v>0</v>
      </c>
      <c r="BK173" s="81">
        <v>3.4239999999999999</v>
      </c>
      <c r="BL173" s="81">
        <v>0</v>
      </c>
      <c r="BM173" s="82"/>
      <c r="BN173" s="81">
        <v>0</v>
      </c>
      <c r="BO173" s="81">
        <v>0</v>
      </c>
      <c r="BP173" s="81">
        <v>5</v>
      </c>
      <c r="BQ173" s="81">
        <v>0</v>
      </c>
      <c r="BR173" s="81">
        <v>1</v>
      </c>
      <c r="BS173" s="81">
        <v>0</v>
      </c>
      <c r="BT173"/>
      <c r="BU173" s="80">
        <v>25.971</v>
      </c>
      <c r="BV173" s="80">
        <v>0</v>
      </c>
      <c r="BW173" s="80">
        <v>0</v>
      </c>
      <c r="BX173" s="80">
        <v>0</v>
      </c>
      <c r="BY173" s="80">
        <v>0</v>
      </c>
      <c r="BZ173" s="80">
        <v>0</v>
      </c>
      <c r="CA173" s="80">
        <v>0</v>
      </c>
      <c r="CB173" s="80">
        <v>0</v>
      </c>
      <c r="CC173" s="80">
        <v>0</v>
      </c>
    </row>
    <row r="174" spans="1:81">
      <c r="A174" s="80" t="s">
        <v>1902</v>
      </c>
      <c r="B174" s="80">
        <v>490</v>
      </c>
      <c r="C174" s="80">
        <v>14</v>
      </c>
      <c r="D174" s="80">
        <v>29</v>
      </c>
      <c r="E174" s="80">
        <v>2017</v>
      </c>
      <c r="F174" s="80" t="s">
        <v>71</v>
      </c>
      <c r="G174" s="80" t="s">
        <v>1888</v>
      </c>
      <c r="H174" s="80" t="s">
        <v>1889</v>
      </c>
      <c r="I174" s="177"/>
      <c r="J174" s="81">
        <v>90.211760193671282</v>
      </c>
      <c r="K174" s="81">
        <v>2.2071690522525409</v>
      </c>
      <c r="L174" s="81">
        <v>15.377501978215127</v>
      </c>
      <c r="M174" s="81">
        <v>31.038022576964206</v>
      </c>
      <c r="N174" s="81">
        <v>34.278374710281447</v>
      </c>
      <c r="O174" s="81">
        <v>30.09581057252548</v>
      </c>
      <c r="P174" s="81">
        <v>35.683331632415204</v>
      </c>
      <c r="Q174" s="81">
        <v>1.8286135398046848</v>
      </c>
      <c r="R174" s="81">
        <v>0</v>
      </c>
      <c r="S174" s="81">
        <v>0</v>
      </c>
      <c r="T174" s="82"/>
      <c r="U174" s="81">
        <v>10015617</v>
      </c>
      <c r="V174" s="81">
        <v>1016</v>
      </c>
      <c r="W174" s="81">
        <v>394</v>
      </c>
      <c r="X174" s="81">
        <v>9217</v>
      </c>
      <c r="Y174" s="81">
        <v>11413</v>
      </c>
      <c r="Z174" s="81">
        <v>17994</v>
      </c>
      <c r="AA174" s="81">
        <v>7391</v>
      </c>
      <c r="AB174" s="81">
        <v>26773</v>
      </c>
      <c r="AC174" s="81">
        <v>0</v>
      </c>
      <c r="AD174" s="81">
        <v>0</v>
      </c>
      <c r="AE174" s="82"/>
      <c r="AF174" s="81">
        <v>110807167.307345</v>
      </c>
      <c r="AG174" s="81">
        <v>1682830.001842329</v>
      </c>
      <c r="AH174" s="81">
        <v>3579897.8135030158</v>
      </c>
      <c r="AI174" s="81">
        <v>51800771.698769443</v>
      </c>
      <c r="AJ174" s="81">
        <v>61555491.438264862</v>
      </c>
      <c r="AK174" s="81">
        <v>0</v>
      </c>
      <c r="AL174" s="81">
        <v>0</v>
      </c>
      <c r="AM174" s="81">
        <v>3677723.536482763</v>
      </c>
      <c r="AN174" s="81">
        <v>0</v>
      </c>
      <c r="AO174" s="81">
        <v>0</v>
      </c>
      <c r="AP174" s="82"/>
      <c r="AQ174" s="81">
        <v>679</v>
      </c>
      <c r="AR174" s="81">
        <v>163</v>
      </c>
      <c r="AS174" s="81">
        <v>1</v>
      </c>
      <c r="AT174" s="81">
        <v>2</v>
      </c>
      <c r="AU174" s="81">
        <v>0</v>
      </c>
      <c r="AV174" s="81">
        <v>0</v>
      </c>
      <c r="AW174" s="81" t="s">
        <v>564</v>
      </c>
      <c r="AX174" s="82"/>
      <c r="AY174" s="81">
        <v>3614.569</v>
      </c>
      <c r="AZ174" s="81">
        <v>12296</v>
      </c>
      <c r="BA174" s="81">
        <v>1500</v>
      </c>
      <c r="BB174" s="81">
        <v>6.3</v>
      </c>
      <c r="BC174" s="81">
        <v>0</v>
      </c>
      <c r="BD174" s="81">
        <v>0</v>
      </c>
      <c r="BE174" s="81" t="s">
        <v>564</v>
      </c>
      <c r="BF174" s="82"/>
      <c r="BG174" s="81">
        <v>0</v>
      </c>
      <c r="BH174" s="81">
        <v>0</v>
      </c>
      <c r="BI174" s="81">
        <v>18.742999999999999</v>
      </c>
      <c r="BJ174" s="81">
        <v>0</v>
      </c>
      <c r="BK174" s="81">
        <v>4.3520000000000003</v>
      </c>
      <c r="BL174" s="81">
        <v>0</v>
      </c>
      <c r="BM174" s="82"/>
      <c r="BN174" s="81">
        <v>0</v>
      </c>
      <c r="BO174" s="81">
        <v>0</v>
      </c>
      <c r="BP174" s="81">
        <v>4</v>
      </c>
      <c r="BQ174" s="81">
        <v>0</v>
      </c>
      <c r="BR174" s="81">
        <v>1</v>
      </c>
      <c r="BS174" s="81">
        <v>0</v>
      </c>
      <c r="BT174"/>
      <c r="BU174" s="80">
        <v>23.094999999999999</v>
      </c>
      <c r="BV174" s="80">
        <v>0</v>
      </c>
      <c r="BW174" s="80">
        <v>0</v>
      </c>
      <c r="BX174" s="80">
        <v>0</v>
      </c>
      <c r="BY174" s="80">
        <v>0</v>
      </c>
      <c r="BZ174" s="80">
        <v>0</v>
      </c>
      <c r="CA174" s="80">
        <v>0</v>
      </c>
      <c r="CB174" s="80">
        <v>0</v>
      </c>
      <c r="CC174" s="80">
        <v>0</v>
      </c>
    </row>
    <row r="175" spans="1:81">
      <c r="A175" s="80" t="s">
        <v>1903</v>
      </c>
      <c r="B175" s="80">
        <v>491</v>
      </c>
      <c r="C175" s="80">
        <v>15</v>
      </c>
      <c r="D175" s="80">
        <v>29</v>
      </c>
      <c r="E175" s="80">
        <v>2018</v>
      </c>
      <c r="F175" s="80" t="s">
        <v>93</v>
      </c>
      <c r="G175" s="80" t="s">
        <v>1888</v>
      </c>
      <c r="H175" s="80" t="s">
        <v>1889</v>
      </c>
      <c r="I175" s="177"/>
      <c r="J175" s="81">
        <v>72.330856338969042</v>
      </c>
      <c r="K175" s="81">
        <v>1.9327843732390875</v>
      </c>
      <c r="L175" s="81">
        <v>13.481118104791218</v>
      </c>
      <c r="M175" s="81">
        <v>28.139097510189305</v>
      </c>
      <c r="N175" s="81">
        <v>25.9064737065857</v>
      </c>
      <c r="O175" s="81">
        <v>29.445037553095663</v>
      </c>
      <c r="P175" s="81">
        <v>35.318571509324457</v>
      </c>
      <c r="Q175" s="81">
        <v>1.6753120303908322</v>
      </c>
      <c r="R175" s="81">
        <v>0</v>
      </c>
      <c r="S175" s="81">
        <v>0</v>
      </c>
      <c r="T175" s="82"/>
      <c r="U175" s="81">
        <v>8871917</v>
      </c>
      <c r="V175" s="81">
        <v>1016</v>
      </c>
      <c r="W175" s="81">
        <v>394</v>
      </c>
      <c r="X175" s="81">
        <v>9217</v>
      </c>
      <c r="Y175" s="81">
        <v>11495</v>
      </c>
      <c r="Z175" s="81">
        <v>17942</v>
      </c>
      <c r="AA175" s="81">
        <v>7389</v>
      </c>
      <c r="AB175" s="81">
        <v>26433</v>
      </c>
      <c r="AC175" s="81">
        <v>0</v>
      </c>
      <c r="AD175" s="81">
        <v>0</v>
      </c>
      <c r="AE175" s="82"/>
      <c r="AF175" s="81">
        <v>104506570.04456811</v>
      </c>
      <c r="AG175" s="81">
        <v>1498559.904251548</v>
      </c>
      <c r="AH175" s="81">
        <v>3257504.716904704</v>
      </c>
      <c r="AI175" s="81">
        <v>50861783.772715203</v>
      </c>
      <c r="AJ175" s="81">
        <v>55619679.530081883</v>
      </c>
      <c r="AK175" s="81">
        <v>0</v>
      </c>
      <c r="AL175" s="81">
        <v>0</v>
      </c>
      <c r="AM175" s="81">
        <v>3638531.8094410142</v>
      </c>
      <c r="AN175" s="81">
        <v>0</v>
      </c>
      <c r="AO175" s="81">
        <v>0</v>
      </c>
      <c r="AP175" s="82"/>
      <c r="AQ175" s="81">
        <v>740</v>
      </c>
      <c r="AR175" s="81">
        <v>173</v>
      </c>
      <c r="AS175" s="81">
        <v>1</v>
      </c>
      <c r="AT175" s="81">
        <v>2</v>
      </c>
      <c r="AU175" s="81">
        <v>0</v>
      </c>
      <c r="AV175" s="81">
        <v>0</v>
      </c>
      <c r="AW175" s="81" t="s">
        <v>564</v>
      </c>
      <c r="AX175" s="82"/>
      <c r="AY175" s="81">
        <v>4030.529</v>
      </c>
      <c r="AZ175" s="81">
        <v>12847</v>
      </c>
      <c r="BA175" s="81">
        <v>1500</v>
      </c>
      <c r="BB175" s="81">
        <v>6</v>
      </c>
      <c r="BC175" s="81">
        <v>0</v>
      </c>
      <c r="BD175" s="81">
        <v>0</v>
      </c>
      <c r="BE175" s="81" t="s">
        <v>564</v>
      </c>
      <c r="BF175" s="82"/>
      <c r="BG175" s="81">
        <v>0</v>
      </c>
      <c r="BH175" s="81">
        <v>0</v>
      </c>
      <c r="BI175" s="81">
        <v>17.805</v>
      </c>
      <c r="BJ175" s="81">
        <v>0</v>
      </c>
      <c r="BK175" s="81">
        <v>3.819</v>
      </c>
      <c r="BL175" s="81">
        <v>0</v>
      </c>
      <c r="BM175" s="82"/>
      <c r="BN175" s="81">
        <v>0</v>
      </c>
      <c r="BO175" s="81">
        <v>0</v>
      </c>
      <c r="BP175" s="81">
        <v>4</v>
      </c>
      <c r="BQ175" s="81">
        <v>0</v>
      </c>
      <c r="BR175" s="81">
        <v>1</v>
      </c>
      <c r="BS175" s="81">
        <v>0</v>
      </c>
      <c r="BT175"/>
      <c r="BU175" s="80">
        <v>21.623999999999999</v>
      </c>
      <c r="BV175" s="80">
        <v>0</v>
      </c>
      <c r="BW175" s="80">
        <v>0</v>
      </c>
      <c r="BX175" s="80">
        <v>0</v>
      </c>
      <c r="BY175" s="80">
        <v>0</v>
      </c>
      <c r="BZ175" s="80">
        <v>0</v>
      </c>
      <c r="CA175" s="80">
        <v>0</v>
      </c>
      <c r="CB175" s="80">
        <v>0</v>
      </c>
      <c r="CC175" s="80">
        <v>0</v>
      </c>
    </row>
    <row r="176" spans="1:81">
      <c r="A176" s="80" t="s">
        <v>1904</v>
      </c>
      <c r="B176" s="80">
        <v>492</v>
      </c>
      <c r="C176" s="80">
        <v>16</v>
      </c>
      <c r="D176" s="80">
        <v>29</v>
      </c>
      <c r="E176" s="80">
        <v>2019</v>
      </c>
      <c r="F176" s="80" t="s">
        <v>73</v>
      </c>
      <c r="G176" s="80" t="s">
        <v>1888</v>
      </c>
      <c r="H176" s="80" t="s">
        <v>1889</v>
      </c>
      <c r="I176" s="177"/>
      <c r="J176" s="81">
        <v>74.969467783735084</v>
      </c>
      <c r="K176" s="81">
        <v>1.8178642479062186</v>
      </c>
      <c r="L176" s="81">
        <v>13.740162782806289</v>
      </c>
      <c r="M176" s="81">
        <v>31.442647260874089</v>
      </c>
      <c r="N176" s="81">
        <v>24.594755736481787</v>
      </c>
      <c r="O176" s="81">
        <v>28.4457681056269</v>
      </c>
      <c r="P176" s="81">
        <v>35.478954439104378</v>
      </c>
      <c r="Q176" s="81">
        <v>1.5997386699066025</v>
      </c>
      <c r="R176" s="81">
        <v>0</v>
      </c>
      <c r="S176" s="81">
        <v>0</v>
      </c>
      <c r="T176" s="82"/>
      <c r="U176" s="81">
        <v>9025715</v>
      </c>
      <c r="V176" s="81">
        <v>1016</v>
      </c>
      <c r="W176" s="81">
        <v>394</v>
      </c>
      <c r="X176" s="81">
        <v>9217</v>
      </c>
      <c r="Y176" s="81">
        <v>11502</v>
      </c>
      <c r="Z176" s="81">
        <v>17809</v>
      </c>
      <c r="AA176" s="81">
        <v>7367</v>
      </c>
      <c r="AB176" s="81">
        <v>25924</v>
      </c>
      <c r="AC176" s="81">
        <v>0</v>
      </c>
      <c r="AD176" s="81">
        <v>0</v>
      </c>
      <c r="AE176" s="82"/>
      <c r="AF176" s="81">
        <v>105771399.8900658</v>
      </c>
      <c r="AG176" s="81">
        <v>1452029.7706593091</v>
      </c>
      <c r="AH176" s="81">
        <v>3621902.1879157042</v>
      </c>
      <c r="AI176" s="81">
        <v>51268253.650102913</v>
      </c>
      <c r="AJ176" s="81">
        <v>50325466.716786742</v>
      </c>
      <c r="AK176" s="81">
        <v>0</v>
      </c>
      <c r="AL176" s="81">
        <v>0</v>
      </c>
      <c r="AM176" s="81">
        <v>3530653.6442324854</v>
      </c>
      <c r="AN176" s="81">
        <v>0</v>
      </c>
      <c r="AO176" s="81">
        <v>0</v>
      </c>
      <c r="AP176" s="82"/>
      <c r="AQ176" s="81">
        <v>817</v>
      </c>
      <c r="AR176" s="81">
        <v>197</v>
      </c>
      <c r="AS176" s="81">
        <v>1</v>
      </c>
      <c r="AT176" s="81">
        <v>2</v>
      </c>
      <c r="AU176" s="81">
        <v>0</v>
      </c>
      <c r="AV176" s="81">
        <v>0</v>
      </c>
      <c r="AW176" s="81" t="s">
        <v>564</v>
      </c>
      <c r="AX176" s="82"/>
      <c r="AY176" s="81">
        <v>4505.9890000000041</v>
      </c>
      <c r="AZ176" s="81">
        <v>14771.3</v>
      </c>
      <c r="BA176" s="81">
        <v>1500</v>
      </c>
      <c r="BB176" s="81">
        <v>6.3</v>
      </c>
      <c r="BC176" s="81">
        <v>0</v>
      </c>
      <c r="BD176" s="81">
        <v>0</v>
      </c>
      <c r="BE176" s="81" t="s">
        <v>564</v>
      </c>
      <c r="BF176" s="82"/>
      <c r="BG176" s="81">
        <v>0</v>
      </c>
      <c r="BH176" s="81">
        <v>0</v>
      </c>
      <c r="BI176" s="81">
        <v>13.032999999999999</v>
      </c>
      <c r="BJ176" s="81">
        <v>0</v>
      </c>
      <c r="BK176" s="81">
        <v>3.9049999999999998</v>
      </c>
      <c r="BL176" s="81">
        <v>0</v>
      </c>
      <c r="BM176" s="82"/>
      <c r="BN176" s="81">
        <v>0</v>
      </c>
      <c r="BO176" s="81">
        <v>0</v>
      </c>
      <c r="BP176" s="81">
        <v>4</v>
      </c>
      <c r="BQ176" s="81">
        <v>0</v>
      </c>
      <c r="BR176" s="81">
        <v>1</v>
      </c>
      <c r="BS176" s="81">
        <v>0</v>
      </c>
      <c r="BT176"/>
      <c r="BU176" s="80">
        <v>16.937999999999999</v>
      </c>
      <c r="BV176" s="80">
        <v>0</v>
      </c>
      <c r="BW176" s="80">
        <v>0</v>
      </c>
      <c r="BX176" s="80">
        <v>0</v>
      </c>
      <c r="BY176" s="80">
        <v>0</v>
      </c>
      <c r="BZ176" s="80">
        <v>0</v>
      </c>
      <c r="CA176" s="80">
        <v>0</v>
      </c>
      <c r="CB176" s="80">
        <v>0</v>
      </c>
      <c r="CC176" s="80">
        <v>0</v>
      </c>
    </row>
    <row r="177" spans="1:81">
      <c r="A177" s="80" t="s">
        <v>1905</v>
      </c>
      <c r="B177" s="80">
        <v>493</v>
      </c>
      <c r="C177" s="80">
        <v>17</v>
      </c>
      <c r="D177" s="80">
        <v>29</v>
      </c>
      <c r="E177" s="80">
        <v>2020</v>
      </c>
      <c r="F177" s="80" t="s">
        <v>218</v>
      </c>
      <c r="G177" s="80" t="s">
        <v>1888</v>
      </c>
      <c r="H177" s="80" t="s">
        <v>1889</v>
      </c>
      <c r="I177" s="177"/>
      <c r="J177" s="81">
        <v>66.567253681449472</v>
      </c>
      <c r="K177" s="81">
        <v>1.8310427238769147</v>
      </c>
      <c r="L177" s="81">
        <v>15.052365611421553</v>
      </c>
      <c r="M177" s="81">
        <v>28.545347938830197</v>
      </c>
      <c r="N177" s="81">
        <v>25.790403971902723</v>
      </c>
      <c r="O177" s="81">
        <v>24.684614220113588</v>
      </c>
      <c r="P177" s="81">
        <v>32.920816424441931</v>
      </c>
      <c r="Q177" s="81">
        <v>1.502617451094215</v>
      </c>
      <c r="R177" s="81">
        <v>0</v>
      </c>
      <c r="S177" s="81">
        <v>0</v>
      </c>
      <c r="T177" s="82"/>
      <c r="U177" s="81">
        <v>8018501</v>
      </c>
      <c r="V177" s="81">
        <v>939</v>
      </c>
      <c r="W177" s="81">
        <v>485</v>
      </c>
      <c r="X177" s="81">
        <v>8844</v>
      </c>
      <c r="Y177" s="81">
        <v>11485</v>
      </c>
      <c r="Z177" s="81">
        <v>17639</v>
      </c>
      <c r="AA177" s="81">
        <v>7427</v>
      </c>
      <c r="AB177" s="81">
        <v>25484</v>
      </c>
      <c r="AC177" s="81">
        <v>0</v>
      </c>
      <c r="AD177" s="81">
        <v>0</v>
      </c>
      <c r="AE177" s="82"/>
      <c r="AF177" s="81">
        <v>92492260.701328829</v>
      </c>
      <c r="AG177" s="81">
        <v>1346510.5588685956</v>
      </c>
      <c r="AH177" s="81">
        <v>4616643.9326583752</v>
      </c>
      <c r="AI177" s="81">
        <v>45370633.484970577</v>
      </c>
      <c r="AJ177" s="81">
        <v>53384544.847410828</v>
      </c>
      <c r="AK177" s="81"/>
      <c r="AL177" s="81"/>
      <c r="AM177" s="81">
        <v>3325945.1331453207</v>
      </c>
      <c r="AN177" s="81"/>
      <c r="AO177" s="81"/>
      <c r="AP177" s="82"/>
      <c r="AQ177" s="81">
        <v>846</v>
      </c>
      <c r="AR177" s="81">
        <v>210</v>
      </c>
      <c r="AS177" s="81">
        <v>1</v>
      </c>
      <c r="AT177" s="81">
        <v>2</v>
      </c>
      <c r="AU177" s="81">
        <v>0</v>
      </c>
      <c r="AV177" s="81">
        <v>0</v>
      </c>
      <c r="AW177" s="81">
        <v>1</v>
      </c>
      <c r="AX177" s="82"/>
      <c r="AY177" s="81">
        <v>4711.8590000000067</v>
      </c>
      <c r="AZ177" s="81">
        <v>16751.100000000009</v>
      </c>
      <c r="BA177" s="81">
        <v>1500</v>
      </c>
      <c r="BB177" s="81">
        <v>6.3</v>
      </c>
      <c r="BC177" s="81">
        <v>0</v>
      </c>
      <c r="BD177" s="81">
        <v>0</v>
      </c>
      <c r="BE177" s="81">
        <v>1500</v>
      </c>
      <c r="BF177" s="82"/>
      <c r="BG177" s="81">
        <v>0</v>
      </c>
      <c r="BH177" s="81">
        <v>0</v>
      </c>
      <c r="BI177" s="81">
        <v>12.991</v>
      </c>
      <c r="BJ177" s="81">
        <v>0</v>
      </c>
      <c r="BK177" s="81">
        <v>4.0919999999999996</v>
      </c>
      <c r="BL177" s="81">
        <v>0</v>
      </c>
      <c r="BM177" s="82"/>
      <c r="BN177" s="81">
        <v>0</v>
      </c>
      <c r="BO177" s="81">
        <v>0</v>
      </c>
      <c r="BP177" s="81">
        <v>4</v>
      </c>
      <c r="BQ177" s="81">
        <v>0</v>
      </c>
      <c r="BR177" s="81">
        <v>1</v>
      </c>
      <c r="BS177" s="81">
        <v>0</v>
      </c>
      <c r="BT177"/>
      <c r="BU177" s="80">
        <v>17.082999999999998</v>
      </c>
      <c r="BV177" s="80">
        <v>0</v>
      </c>
      <c r="BW177" s="80">
        <v>0</v>
      </c>
      <c r="BX177" s="80">
        <v>0</v>
      </c>
      <c r="BY177" s="80">
        <v>0</v>
      </c>
      <c r="BZ177" s="80">
        <v>0</v>
      </c>
      <c r="CA177" s="80">
        <v>0</v>
      </c>
      <c r="CB177" s="80">
        <v>0</v>
      </c>
      <c r="CC177" s="80">
        <v>0</v>
      </c>
    </row>
    <row r="178" spans="1:81">
      <c r="A178" s="80" t="s">
        <v>1906</v>
      </c>
      <c r="B178" s="80">
        <v>493</v>
      </c>
      <c r="C178" s="80">
        <v>18</v>
      </c>
      <c r="D178" s="80">
        <v>29</v>
      </c>
      <c r="E178" s="80">
        <v>2021</v>
      </c>
      <c r="F178" s="80" t="s">
        <v>75</v>
      </c>
      <c r="G178" s="174" t="s">
        <v>1888</v>
      </c>
      <c r="H178" s="80" t="s">
        <v>1889</v>
      </c>
      <c r="I178" s="177"/>
      <c r="J178" s="81">
        <v>74.595934769353477</v>
      </c>
      <c r="K178" s="81">
        <v>1.8744750502276177</v>
      </c>
      <c r="L178" s="81">
        <v>13.448088987496252</v>
      </c>
      <c r="M178" s="81">
        <v>26.19489832223935</v>
      </c>
      <c r="N178" s="81">
        <v>19.62480339081025</v>
      </c>
      <c r="O178" s="81">
        <v>23.706588071449943</v>
      </c>
      <c r="P178" s="81">
        <v>33.985147624383664</v>
      </c>
      <c r="Q178" s="81">
        <v>1.5044792984316522</v>
      </c>
      <c r="R178" s="81">
        <v>0</v>
      </c>
      <c r="S178" s="81">
        <v>0</v>
      </c>
      <c r="T178" s="82"/>
      <c r="U178" s="81">
        <v>11482339</v>
      </c>
      <c r="V178" s="81">
        <v>939</v>
      </c>
      <c r="W178" s="81">
        <v>485</v>
      </c>
      <c r="X178" s="81">
        <v>8844</v>
      </c>
      <c r="Y178" s="81">
        <v>11580</v>
      </c>
      <c r="Z178" s="81">
        <v>17443</v>
      </c>
      <c r="AA178" s="81">
        <v>7477</v>
      </c>
      <c r="AB178" s="81">
        <v>25213</v>
      </c>
      <c r="AC178" s="81">
        <v>0</v>
      </c>
      <c r="AD178" s="81">
        <v>0</v>
      </c>
      <c r="AE178" s="82"/>
      <c r="AF178" s="81">
        <v>115455892.7774495</v>
      </c>
      <c r="AG178" s="81">
        <v>1441340.5365758843</v>
      </c>
      <c r="AH178" s="81">
        <v>4271136.7099229377</v>
      </c>
      <c r="AI178" s="81">
        <v>49879038.243434198</v>
      </c>
      <c r="AJ178" s="81">
        <v>48374700.58277607</v>
      </c>
      <c r="AK178" s="81">
        <v>0</v>
      </c>
      <c r="AL178" s="81">
        <v>0</v>
      </c>
      <c r="AM178" s="81">
        <v>3309556.4032981349</v>
      </c>
      <c r="AN178" s="81">
        <v>0</v>
      </c>
      <c r="AO178" s="81">
        <v>0</v>
      </c>
      <c r="AP178" s="82"/>
      <c r="AQ178" s="81">
        <v>911</v>
      </c>
      <c r="AR178" s="81">
        <v>214</v>
      </c>
      <c r="AS178" s="81">
        <v>1</v>
      </c>
      <c r="AT178" s="81">
        <v>2</v>
      </c>
      <c r="AU178" s="81">
        <v>0</v>
      </c>
      <c r="AV178" s="81">
        <v>0</v>
      </c>
      <c r="AW178" s="81"/>
      <c r="AX178" s="82"/>
      <c r="AY178" s="81">
        <v>5160.5890000000099</v>
      </c>
      <c r="AZ178" s="81">
        <v>17364.30000000001</v>
      </c>
      <c r="BA178" s="81">
        <v>1500</v>
      </c>
      <c r="BB178" s="81">
        <v>6.3</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1907</v>
      </c>
      <c r="B179" s="80">
        <v>493</v>
      </c>
      <c r="C179" s="80">
        <v>19</v>
      </c>
      <c r="D179" s="80">
        <v>29</v>
      </c>
      <c r="E179" s="80">
        <v>2022</v>
      </c>
      <c r="F179" s="80" t="s">
        <v>568</v>
      </c>
      <c r="G179" s="174" t="s">
        <v>1888</v>
      </c>
      <c r="H179" s="80" t="s">
        <v>1889</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969</v>
      </c>
      <c r="AR179" s="81">
        <v>219</v>
      </c>
      <c r="AS179" s="81">
        <v>1</v>
      </c>
      <c r="AT179" s="81">
        <v>2</v>
      </c>
      <c r="AU179" s="81">
        <v>0</v>
      </c>
      <c r="AV179" s="81">
        <v>0</v>
      </c>
      <c r="AW179" s="81"/>
      <c r="AX179" s="82"/>
      <c r="AY179" s="81">
        <v>5503.4890000000105</v>
      </c>
      <c r="AZ179" s="81">
        <v>17572.500000000007</v>
      </c>
      <c r="BA179" s="81">
        <v>1500</v>
      </c>
      <c r="BB179" s="81">
        <v>6.3</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1908</v>
      </c>
      <c r="B180" s="80">
        <v>358</v>
      </c>
      <c r="C180" s="80">
        <v>1</v>
      </c>
      <c r="D180" s="80">
        <v>22</v>
      </c>
      <c r="E180" s="80">
        <v>1990</v>
      </c>
      <c r="F180" s="80" t="s">
        <v>562</v>
      </c>
      <c r="G180" s="80" t="s">
        <v>1909</v>
      </c>
      <c r="H180" s="80" t="s">
        <v>1910</v>
      </c>
      <c r="I180" s="177"/>
      <c r="J180" s="81">
        <v>83.44927583996791</v>
      </c>
      <c r="K180" s="81">
        <v>2.9285955188002153</v>
      </c>
      <c r="L180" s="81">
        <v>2.0373349737486119</v>
      </c>
      <c r="M180" s="81">
        <v>11.123371319124303</v>
      </c>
      <c r="N180" s="81">
        <v>25.340117593611463</v>
      </c>
      <c r="O180" s="81">
        <v>19.267626280940267</v>
      </c>
      <c r="P180" s="81">
        <v>27.70054656636205</v>
      </c>
      <c r="Q180" s="81">
        <v>1.3950578037743784</v>
      </c>
      <c r="R180" s="81">
        <v>0</v>
      </c>
      <c r="S180" s="81">
        <v>1.257626448784269</v>
      </c>
      <c r="T180" s="82"/>
      <c r="U180" s="81">
        <v>12423691</v>
      </c>
      <c r="V180" s="81">
        <v>854</v>
      </c>
      <c r="W180" s="81">
        <v>29</v>
      </c>
      <c r="X180" s="81">
        <v>3828</v>
      </c>
      <c r="Y180" s="81">
        <v>6298</v>
      </c>
      <c r="Z180" s="81">
        <v>7925</v>
      </c>
      <c r="AA180" s="81">
        <v>6726</v>
      </c>
      <c r="AB180" s="81">
        <v>22651</v>
      </c>
      <c r="AC180" s="81">
        <v>0</v>
      </c>
      <c r="AD180" s="81">
        <v>1.257626448784269</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1911</v>
      </c>
      <c r="B181" s="80">
        <v>359</v>
      </c>
      <c r="C181" s="80">
        <v>2</v>
      </c>
      <c r="D181" s="80">
        <v>22</v>
      </c>
      <c r="E181" s="80">
        <v>2005</v>
      </c>
      <c r="F181" s="80" t="s">
        <v>565</v>
      </c>
      <c r="G181" s="80" t="s">
        <v>1909</v>
      </c>
      <c r="H181" s="80" t="s">
        <v>1910</v>
      </c>
      <c r="I181" s="177"/>
      <c r="J181" s="81">
        <v>91.221206649102569</v>
      </c>
      <c r="K181" s="81">
        <v>1.9914565648313429</v>
      </c>
      <c r="L181" s="81">
        <v>3.6644121761850181</v>
      </c>
      <c r="M181" s="81">
        <v>30.398958906620834</v>
      </c>
      <c r="N181" s="81">
        <v>43.94205179782908</v>
      </c>
      <c r="O181" s="81">
        <v>33.294391162423651</v>
      </c>
      <c r="P181" s="81">
        <v>29.538369446193009</v>
      </c>
      <c r="Q181" s="81">
        <v>1.4631491298616988</v>
      </c>
      <c r="R181" s="81">
        <v>0</v>
      </c>
      <c r="S181" s="81">
        <v>0.98289165604159767</v>
      </c>
      <c r="T181" s="82"/>
      <c r="U181" s="81">
        <v>16436853</v>
      </c>
      <c r="V181" s="81">
        <v>765</v>
      </c>
      <c r="W181" s="81">
        <v>49</v>
      </c>
      <c r="X181" s="81">
        <v>5579</v>
      </c>
      <c r="Y181" s="81">
        <v>8211</v>
      </c>
      <c r="Z181" s="81">
        <v>15847</v>
      </c>
      <c r="AA181" s="81">
        <v>5874</v>
      </c>
      <c r="AB181" s="81">
        <v>24835</v>
      </c>
      <c r="AC181" s="81">
        <v>0</v>
      </c>
      <c r="AD181" s="81">
        <v>0.98289165604159767</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1912</v>
      </c>
      <c r="B182" s="80">
        <v>360</v>
      </c>
      <c r="C182" s="80">
        <v>3</v>
      </c>
      <c r="D182" s="80">
        <v>22</v>
      </c>
      <c r="E182" s="80">
        <v>2006</v>
      </c>
      <c r="F182" s="80" t="s">
        <v>566</v>
      </c>
      <c r="G182" s="80" t="s">
        <v>1909</v>
      </c>
      <c r="H182" s="80" t="s">
        <v>1910</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1913</v>
      </c>
      <c r="B183" s="80">
        <v>361</v>
      </c>
      <c r="C183" s="80">
        <v>4</v>
      </c>
      <c r="D183" s="80">
        <v>22</v>
      </c>
      <c r="E183" s="80">
        <v>2007</v>
      </c>
      <c r="F183" s="80" t="s">
        <v>567</v>
      </c>
      <c r="G183" s="80" t="s">
        <v>1909</v>
      </c>
      <c r="H183" s="80" t="s">
        <v>1910</v>
      </c>
      <c r="I183" s="177"/>
      <c r="J183" s="81">
        <v>97.698386404367909</v>
      </c>
      <c r="K183" s="81">
        <v>1.8945253912678341</v>
      </c>
      <c r="L183" s="81">
        <v>3.1317390655397723</v>
      </c>
      <c r="M183" s="81">
        <v>26.734987909382681</v>
      </c>
      <c r="N183" s="81">
        <v>39.668779680446377</v>
      </c>
      <c r="O183" s="81">
        <v>32.771394036054225</v>
      </c>
      <c r="P183" s="81">
        <v>29.515578152041396</v>
      </c>
      <c r="Q183" s="81">
        <v>1.5482079659675172</v>
      </c>
      <c r="R183" s="81">
        <v>0</v>
      </c>
      <c r="S183" s="81">
        <v>1.0011530008320688</v>
      </c>
      <c r="T183" s="82"/>
      <c r="U183" s="81">
        <v>18009321</v>
      </c>
      <c r="V183" s="81">
        <v>708</v>
      </c>
      <c r="W183" s="81">
        <v>51</v>
      </c>
      <c r="X183" s="81">
        <v>5725</v>
      </c>
      <c r="Y183" s="81">
        <v>8444</v>
      </c>
      <c r="Z183" s="81">
        <v>16215</v>
      </c>
      <c r="AA183" s="81">
        <v>5780</v>
      </c>
      <c r="AB183" s="81">
        <v>24889</v>
      </c>
      <c r="AC183" s="81">
        <v>0</v>
      </c>
      <c r="AD183" s="81">
        <v>1.0011530008320688</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1914</v>
      </c>
      <c r="B184" s="80">
        <v>362</v>
      </c>
      <c r="C184" s="80">
        <v>5</v>
      </c>
      <c r="D184" s="80">
        <v>22</v>
      </c>
      <c r="E184" s="80">
        <v>2008</v>
      </c>
      <c r="F184" s="80" t="s">
        <v>84</v>
      </c>
      <c r="G184" s="80" t="s">
        <v>1909</v>
      </c>
      <c r="H184" s="80" t="s">
        <v>1910</v>
      </c>
      <c r="I184" s="177"/>
      <c r="J184" s="81">
        <v>73.731681072509417</v>
      </c>
      <c r="K184" s="81">
        <v>1.4043844843648503</v>
      </c>
      <c r="L184" s="81">
        <v>2.8452575872954946</v>
      </c>
      <c r="M184" s="81">
        <v>28.922014638305622</v>
      </c>
      <c r="N184" s="81">
        <v>36.4371067753099</v>
      </c>
      <c r="O184" s="81">
        <v>31.800759027669727</v>
      </c>
      <c r="P184" s="81">
        <v>28.951469875013213</v>
      </c>
      <c r="Q184" s="81">
        <v>1.5256267952941513</v>
      </c>
      <c r="R184" s="81">
        <v>0</v>
      </c>
      <c r="S184" s="81">
        <v>0.88449738585828774</v>
      </c>
      <c r="T184" s="82"/>
      <c r="U184" s="81">
        <v>15771684</v>
      </c>
      <c r="V184" s="81">
        <v>708</v>
      </c>
      <c r="W184" s="81">
        <v>51</v>
      </c>
      <c r="X184" s="81">
        <v>5725</v>
      </c>
      <c r="Y184" s="81">
        <v>8534</v>
      </c>
      <c r="Z184" s="81">
        <v>16287</v>
      </c>
      <c r="AA184" s="81">
        <v>5676</v>
      </c>
      <c r="AB184" s="81">
        <v>24929</v>
      </c>
      <c r="AC184" s="81">
        <v>0</v>
      </c>
      <c r="AD184" s="81">
        <v>0.88449738585828774</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1915</v>
      </c>
      <c r="B185" s="80">
        <v>363</v>
      </c>
      <c r="C185" s="80">
        <v>6</v>
      </c>
      <c r="D185" s="80">
        <v>22</v>
      </c>
      <c r="E185" s="80">
        <v>2009</v>
      </c>
      <c r="F185" s="80" t="s">
        <v>85</v>
      </c>
      <c r="G185" s="80" t="s">
        <v>1909</v>
      </c>
      <c r="H185" s="80" t="s">
        <v>1910</v>
      </c>
      <c r="I185" s="177"/>
      <c r="J185" s="81">
        <v>73.1840004942337</v>
      </c>
      <c r="K185" s="81">
        <v>1.3994376101247723</v>
      </c>
      <c r="L185" s="81">
        <v>2.6432000290842002</v>
      </c>
      <c r="M185" s="81">
        <v>34.479232434652033</v>
      </c>
      <c r="N185" s="81">
        <v>36.741233976358167</v>
      </c>
      <c r="O185" s="81">
        <v>32.10131741760852</v>
      </c>
      <c r="P185" s="81">
        <v>27.704115553841149</v>
      </c>
      <c r="Q185" s="81">
        <v>1.4470783587005296</v>
      </c>
      <c r="R185" s="81">
        <v>0</v>
      </c>
      <c r="S185" s="81">
        <v>1.0606147349333717</v>
      </c>
      <c r="T185" s="82"/>
      <c r="U185" s="81">
        <v>11629098</v>
      </c>
      <c r="V185" s="81">
        <v>676</v>
      </c>
      <c r="W185" s="81">
        <v>66</v>
      </c>
      <c r="X185" s="81">
        <v>6959</v>
      </c>
      <c r="Y185" s="81">
        <v>8539</v>
      </c>
      <c r="Z185" s="81">
        <v>16228</v>
      </c>
      <c r="AA185" s="81">
        <v>5576</v>
      </c>
      <c r="AB185" s="81">
        <v>24822</v>
      </c>
      <c r="AC185" s="81">
        <v>0</v>
      </c>
      <c r="AD185" s="81">
        <v>1.0606147349333717</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42.643999999999998</v>
      </c>
      <c r="BJ185" s="81">
        <v>0</v>
      </c>
      <c r="BK185" s="81">
        <v>0</v>
      </c>
      <c r="BL185" s="81">
        <v>0</v>
      </c>
      <c r="BM185" s="82"/>
      <c r="BN185" s="81">
        <v>0</v>
      </c>
      <c r="BO185" s="81">
        <v>0</v>
      </c>
      <c r="BP185" s="81">
        <v>7</v>
      </c>
      <c r="BQ185" s="81">
        <v>0</v>
      </c>
      <c r="BR185" s="81">
        <v>0</v>
      </c>
      <c r="BS185" s="81">
        <v>0</v>
      </c>
      <c r="BT185"/>
      <c r="BU185" s="80"/>
      <c r="BV185" s="80"/>
      <c r="BW185" s="80"/>
      <c r="BX185" s="80"/>
      <c r="BY185" s="80"/>
      <c r="BZ185" s="80"/>
      <c r="CA185" s="80"/>
      <c r="CB185" s="80"/>
      <c r="CC185" s="80"/>
    </row>
    <row r="186" spans="1:81">
      <c r="A186" s="80" t="s">
        <v>1916</v>
      </c>
      <c r="B186" s="80">
        <v>364</v>
      </c>
      <c r="C186" s="80">
        <v>7</v>
      </c>
      <c r="D186" s="80">
        <v>22</v>
      </c>
      <c r="E186" s="80">
        <v>2010</v>
      </c>
      <c r="F186" s="80" t="s">
        <v>86</v>
      </c>
      <c r="G186" s="80" t="s">
        <v>1909</v>
      </c>
      <c r="H186" s="80" t="s">
        <v>1910</v>
      </c>
      <c r="I186" s="177"/>
      <c r="J186" s="81">
        <v>73.810530905963049</v>
      </c>
      <c r="K186" s="81">
        <v>1.499201724781918</v>
      </c>
      <c r="L186" s="81">
        <v>2.691687485707019</v>
      </c>
      <c r="M186" s="81">
        <v>35.623850179432011</v>
      </c>
      <c r="N186" s="81">
        <v>39.583250481754924</v>
      </c>
      <c r="O186" s="81">
        <v>32.248188120551141</v>
      </c>
      <c r="P186" s="81">
        <v>28.1538292429567</v>
      </c>
      <c r="Q186" s="81">
        <v>1.5138525692300751</v>
      </c>
      <c r="R186" s="81">
        <v>0</v>
      </c>
      <c r="S186" s="81">
        <v>0.94090167644228329</v>
      </c>
      <c r="T186" s="82"/>
      <c r="U186" s="81">
        <v>13696129</v>
      </c>
      <c r="V186" s="81">
        <v>676</v>
      </c>
      <c r="W186" s="81">
        <v>66</v>
      </c>
      <c r="X186" s="81">
        <v>6959</v>
      </c>
      <c r="Y186" s="81">
        <v>8644</v>
      </c>
      <c r="Z186" s="81">
        <v>16378</v>
      </c>
      <c r="AA186" s="81">
        <v>5525</v>
      </c>
      <c r="AB186" s="81">
        <v>24882</v>
      </c>
      <c r="AC186" s="81">
        <v>0</v>
      </c>
      <c r="AD186" s="81">
        <v>0.94090167644228329</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54.948999999999998</v>
      </c>
      <c r="BJ186" s="81">
        <v>0</v>
      </c>
      <c r="BK186" s="81">
        <v>0</v>
      </c>
      <c r="BL186" s="81">
        <v>0</v>
      </c>
      <c r="BM186" s="82"/>
      <c r="BN186" s="81">
        <v>0</v>
      </c>
      <c r="BO186" s="81">
        <v>0</v>
      </c>
      <c r="BP186" s="81">
        <v>7</v>
      </c>
      <c r="BQ186" s="81">
        <v>0</v>
      </c>
      <c r="BR186" s="81">
        <v>0</v>
      </c>
      <c r="BS186" s="81">
        <v>0</v>
      </c>
      <c r="BT186"/>
      <c r="BU186" s="80">
        <v>54.948999999999998</v>
      </c>
      <c r="BV186" s="80">
        <v>0</v>
      </c>
      <c r="BW186" s="80">
        <v>0</v>
      </c>
      <c r="BX186" s="80">
        <v>0</v>
      </c>
      <c r="BY186" s="80">
        <v>0</v>
      </c>
      <c r="BZ186" s="80">
        <v>0</v>
      </c>
      <c r="CA186" s="80">
        <v>0</v>
      </c>
      <c r="CB186" s="80">
        <v>0</v>
      </c>
      <c r="CC186" s="80">
        <v>0</v>
      </c>
    </row>
    <row r="187" spans="1:81">
      <c r="A187" s="80" t="s">
        <v>1917</v>
      </c>
      <c r="B187" s="80">
        <v>365</v>
      </c>
      <c r="C187" s="80">
        <v>8</v>
      </c>
      <c r="D187" s="80">
        <v>22</v>
      </c>
      <c r="E187" s="80">
        <v>2011</v>
      </c>
      <c r="F187" s="80" t="s">
        <v>87</v>
      </c>
      <c r="G187" s="80" t="s">
        <v>1909</v>
      </c>
      <c r="H187" s="80" t="s">
        <v>1910</v>
      </c>
      <c r="I187" s="177"/>
      <c r="J187" s="81">
        <v>75.621789955786582</v>
      </c>
      <c r="K187" s="81">
        <v>1.8816931410967417</v>
      </c>
      <c r="L187" s="81">
        <v>2.4016888391404687</v>
      </c>
      <c r="M187" s="81">
        <v>39.204476129161961</v>
      </c>
      <c r="N187" s="81">
        <v>37.708774932871677</v>
      </c>
      <c r="O187" s="81">
        <v>31.928647051466331</v>
      </c>
      <c r="P187" s="81">
        <v>27.073010892102509</v>
      </c>
      <c r="Q187" s="81">
        <v>1.7423170456489261</v>
      </c>
      <c r="R187" s="81">
        <v>0</v>
      </c>
      <c r="S187" s="81">
        <v>0.91420353896427109</v>
      </c>
      <c r="T187" s="82"/>
      <c r="U187" s="81">
        <v>13306088</v>
      </c>
      <c r="V187" s="81">
        <v>676</v>
      </c>
      <c r="W187" s="81">
        <v>66</v>
      </c>
      <c r="X187" s="81">
        <v>6959</v>
      </c>
      <c r="Y187" s="81">
        <v>8769</v>
      </c>
      <c r="Z187" s="81">
        <v>16568</v>
      </c>
      <c r="AA187" s="81">
        <v>5471</v>
      </c>
      <c r="AB187" s="81">
        <v>24827</v>
      </c>
      <c r="AC187" s="81">
        <v>0</v>
      </c>
      <c r="AD187" s="81">
        <v>0.91420353896427109</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46.173999999999999</v>
      </c>
      <c r="BJ187" s="81">
        <v>0</v>
      </c>
      <c r="BK187" s="81">
        <v>0</v>
      </c>
      <c r="BL187" s="81">
        <v>0</v>
      </c>
      <c r="BM187" s="82"/>
      <c r="BN187" s="81">
        <v>0</v>
      </c>
      <c r="BO187" s="81">
        <v>0</v>
      </c>
      <c r="BP187" s="81">
        <v>7</v>
      </c>
      <c r="BQ187" s="81">
        <v>0</v>
      </c>
      <c r="BR187" s="81">
        <v>0</v>
      </c>
      <c r="BS187" s="81">
        <v>0</v>
      </c>
      <c r="BT187"/>
      <c r="BU187" s="80">
        <v>46.173999999999999</v>
      </c>
      <c r="BV187" s="80">
        <v>0</v>
      </c>
      <c r="BW187" s="80">
        <v>0</v>
      </c>
      <c r="BX187" s="80">
        <v>0</v>
      </c>
      <c r="BY187" s="80">
        <v>0</v>
      </c>
      <c r="BZ187" s="80">
        <v>0</v>
      </c>
      <c r="CA187" s="80">
        <v>0</v>
      </c>
      <c r="CB187" s="80">
        <v>0</v>
      </c>
      <c r="CC187" s="80">
        <v>0</v>
      </c>
    </row>
    <row r="188" spans="1:81">
      <c r="A188" s="80" t="s">
        <v>1918</v>
      </c>
      <c r="B188" s="80">
        <v>366</v>
      </c>
      <c r="C188" s="80">
        <v>9</v>
      </c>
      <c r="D188" s="80">
        <v>22</v>
      </c>
      <c r="E188" s="80">
        <v>2012</v>
      </c>
      <c r="F188" s="80" t="s">
        <v>88</v>
      </c>
      <c r="G188" s="80" t="s">
        <v>1909</v>
      </c>
      <c r="H188" s="80" t="s">
        <v>1910</v>
      </c>
      <c r="I188" s="177"/>
      <c r="J188" s="81">
        <v>84.400854111051856</v>
      </c>
      <c r="K188" s="81">
        <v>1.6984661273678925</v>
      </c>
      <c r="L188" s="81">
        <v>2.4419477711369102</v>
      </c>
      <c r="M188" s="81">
        <v>35.296137051179478</v>
      </c>
      <c r="N188" s="81">
        <v>37.840885247592951</v>
      </c>
      <c r="O188" s="81">
        <v>31.971836615841504</v>
      </c>
      <c r="P188" s="81">
        <v>27.18225665618596</v>
      </c>
      <c r="Q188" s="81">
        <v>1.9346167216338108</v>
      </c>
      <c r="R188" s="81">
        <v>0</v>
      </c>
      <c r="S188" s="81">
        <v>0.77873364638145215</v>
      </c>
      <c r="T188" s="82"/>
      <c r="U188" s="81">
        <v>15238153</v>
      </c>
      <c r="V188" s="81">
        <v>676</v>
      </c>
      <c r="W188" s="81">
        <v>66</v>
      </c>
      <c r="X188" s="81">
        <v>6959</v>
      </c>
      <c r="Y188" s="81">
        <v>9085</v>
      </c>
      <c r="Z188" s="81">
        <v>16722</v>
      </c>
      <c r="AA188" s="81">
        <v>5462</v>
      </c>
      <c r="AB188" s="81">
        <v>25373</v>
      </c>
      <c r="AC188" s="81">
        <v>0</v>
      </c>
      <c r="AD188" s="81">
        <v>0.77873364638145215</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47.88</v>
      </c>
      <c r="BJ188" s="81">
        <v>0</v>
      </c>
      <c r="BK188" s="81">
        <v>0</v>
      </c>
      <c r="BL188" s="81">
        <v>0</v>
      </c>
      <c r="BM188" s="82"/>
      <c r="BN188" s="81">
        <v>0</v>
      </c>
      <c r="BO188" s="81">
        <v>0</v>
      </c>
      <c r="BP188" s="81">
        <v>7</v>
      </c>
      <c r="BQ188" s="81">
        <v>0</v>
      </c>
      <c r="BR188" s="81">
        <v>0</v>
      </c>
      <c r="BS188" s="81">
        <v>0</v>
      </c>
      <c r="BT188"/>
      <c r="BU188" s="80">
        <v>47.88</v>
      </c>
      <c r="BV188" s="80">
        <v>0</v>
      </c>
      <c r="BW188" s="80">
        <v>0</v>
      </c>
      <c r="BX188" s="80">
        <v>0</v>
      </c>
      <c r="BY188" s="80">
        <v>0</v>
      </c>
      <c r="BZ188" s="80">
        <v>0</v>
      </c>
      <c r="CA188" s="80">
        <v>0</v>
      </c>
      <c r="CB188" s="80">
        <v>0</v>
      </c>
      <c r="CC188" s="80">
        <v>0</v>
      </c>
    </row>
    <row r="189" spans="1:81">
      <c r="A189" s="80" t="s">
        <v>1919</v>
      </c>
      <c r="B189" s="80">
        <v>367</v>
      </c>
      <c r="C189" s="80">
        <v>10</v>
      </c>
      <c r="D189" s="80">
        <v>22</v>
      </c>
      <c r="E189" s="80">
        <v>2013</v>
      </c>
      <c r="F189" s="80" t="s">
        <v>89</v>
      </c>
      <c r="G189" s="80" t="s">
        <v>1909</v>
      </c>
      <c r="H189" s="80" t="s">
        <v>1910</v>
      </c>
      <c r="I189" s="177"/>
      <c r="J189" s="81">
        <v>87.882276795353434</v>
      </c>
      <c r="K189" s="81">
        <v>1.3971330010150658</v>
      </c>
      <c r="L189" s="81">
        <v>2.4823286008435645</v>
      </c>
      <c r="M189" s="81">
        <v>34.026135356069062</v>
      </c>
      <c r="N189" s="81">
        <v>40.495254753971068</v>
      </c>
      <c r="O189" s="81">
        <v>30.969582257244419</v>
      </c>
      <c r="P189" s="81">
        <v>26.97496392682401</v>
      </c>
      <c r="Q189" s="81">
        <v>1.9541727192660818</v>
      </c>
      <c r="R189" s="81">
        <v>0</v>
      </c>
      <c r="S189" s="81">
        <v>0.79242145764322103</v>
      </c>
      <c r="T189" s="82"/>
      <c r="U189" s="81">
        <v>15756266</v>
      </c>
      <c r="V189" s="81">
        <v>676</v>
      </c>
      <c r="W189" s="81">
        <v>66</v>
      </c>
      <c r="X189" s="81">
        <v>6959</v>
      </c>
      <c r="Y189" s="81">
        <v>9084</v>
      </c>
      <c r="Z189" s="81">
        <v>16921</v>
      </c>
      <c r="AA189" s="81">
        <v>5400</v>
      </c>
      <c r="AB189" s="81">
        <v>25262</v>
      </c>
      <c r="AC189" s="81">
        <v>0</v>
      </c>
      <c r="AD189" s="81">
        <v>0.79242145764322103</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47.930999999999997</v>
      </c>
      <c r="BJ189" s="81">
        <v>0</v>
      </c>
      <c r="BK189" s="81">
        <v>0</v>
      </c>
      <c r="BL189" s="81">
        <v>0</v>
      </c>
      <c r="BM189" s="82"/>
      <c r="BN189" s="81">
        <v>0</v>
      </c>
      <c r="BO189" s="81">
        <v>0</v>
      </c>
      <c r="BP189" s="81">
        <v>7</v>
      </c>
      <c r="BQ189" s="81">
        <v>0</v>
      </c>
      <c r="BR189" s="81">
        <v>0</v>
      </c>
      <c r="BS189" s="81">
        <v>0</v>
      </c>
      <c r="BT189"/>
      <c r="BU189" s="80">
        <v>47.930999999999997</v>
      </c>
      <c r="BV189" s="80">
        <v>0</v>
      </c>
      <c r="BW189" s="80">
        <v>0</v>
      </c>
      <c r="BX189" s="80">
        <v>0</v>
      </c>
      <c r="BY189" s="80">
        <v>0</v>
      </c>
      <c r="BZ189" s="80">
        <v>0</v>
      </c>
      <c r="CA189" s="80">
        <v>0</v>
      </c>
      <c r="CB189" s="80">
        <v>0</v>
      </c>
      <c r="CC189" s="80">
        <v>0</v>
      </c>
    </row>
    <row r="190" spans="1:81">
      <c r="A190" s="80" t="s">
        <v>1920</v>
      </c>
      <c r="B190" s="80">
        <v>368</v>
      </c>
      <c r="C190" s="80">
        <v>11</v>
      </c>
      <c r="D190" s="80">
        <v>22</v>
      </c>
      <c r="E190" s="80">
        <v>2014</v>
      </c>
      <c r="F190" s="80" t="s">
        <v>90</v>
      </c>
      <c r="G190" s="80" t="s">
        <v>1909</v>
      </c>
      <c r="H190" s="80" t="s">
        <v>1910</v>
      </c>
      <c r="I190" s="177"/>
      <c r="J190" s="81">
        <v>79.521424945199513</v>
      </c>
      <c r="K190" s="81">
        <v>1.2936012050279204</v>
      </c>
      <c r="L190" s="81">
        <v>1.4626383862975261</v>
      </c>
      <c r="M190" s="81">
        <v>31.026383162078297</v>
      </c>
      <c r="N190" s="81">
        <v>40.787316635484899</v>
      </c>
      <c r="O190" s="81">
        <v>29.662101916684236</v>
      </c>
      <c r="P190" s="81">
        <v>27.029900138531392</v>
      </c>
      <c r="Q190" s="81">
        <v>1.8718974703387772</v>
      </c>
      <c r="R190" s="81">
        <v>0</v>
      </c>
      <c r="S190" s="81">
        <v>0.68256956509797528</v>
      </c>
      <c r="T190" s="82"/>
      <c r="U190" s="81">
        <v>15606869</v>
      </c>
      <c r="V190" s="81">
        <v>533</v>
      </c>
      <c r="W190" s="81">
        <v>54</v>
      </c>
      <c r="X190" s="81">
        <v>6374</v>
      </c>
      <c r="Y190" s="81">
        <v>9229</v>
      </c>
      <c r="Z190" s="81">
        <v>17069</v>
      </c>
      <c r="AA190" s="81">
        <v>5383</v>
      </c>
      <c r="AB190" s="81">
        <v>25221</v>
      </c>
      <c r="AC190" s="81">
        <v>0</v>
      </c>
      <c r="AD190" s="81">
        <v>0.68256956509797528</v>
      </c>
      <c r="AE190" s="82"/>
      <c r="AF190" s="81">
        <v>110870000.67330569</v>
      </c>
      <c r="AG190" s="81">
        <v>1066190.101236731</v>
      </c>
      <c r="AH190" s="81">
        <v>373967.87979311537</v>
      </c>
      <c r="AI190" s="81">
        <v>38573944.483606435</v>
      </c>
      <c r="AJ190" s="81">
        <v>50661974.124157667</v>
      </c>
      <c r="AK190" s="81">
        <v>0</v>
      </c>
      <c r="AL190" s="81">
        <v>0</v>
      </c>
      <c r="AM190" s="81">
        <v>3462466.4171753037</v>
      </c>
      <c r="AN190" s="81">
        <v>0</v>
      </c>
      <c r="AO190" s="81">
        <v>0</v>
      </c>
      <c r="AP190" s="82"/>
      <c r="AQ190" s="81">
        <v>934</v>
      </c>
      <c r="AR190" s="81">
        <v>212</v>
      </c>
      <c r="AS190" s="81">
        <v>0</v>
      </c>
      <c r="AT190" s="81">
        <v>0</v>
      </c>
      <c r="AU190" s="81">
        <v>0</v>
      </c>
      <c r="AV190" s="81">
        <v>0</v>
      </c>
      <c r="AW190" s="81" t="s">
        <v>564</v>
      </c>
      <c r="AX190" s="82"/>
      <c r="AY190" s="81">
        <v>4053.2000000000003</v>
      </c>
      <c r="AZ190" s="81">
        <v>6982.3</v>
      </c>
      <c r="BA190" s="81">
        <v>0</v>
      </c>
      <c r="BB190" s="81">
        <v>0</v>
      </c>
      <c r="BC190" s="81">
        <v>0</v>
      </c>
      <c r="BD190" s="81">
        <v>0</v>
      </c>
      <c r="BE190" s="81" t="s">
        <v>564</v>
      </c>
      <c r="BF190" s="82"/>
      <c r="BG190" s="81">
        <v>0</v>
      </c>
      <c r="BH190" s="81">
        <v>0</v>
      </c>
      <c r="BI190" s="81">
        <v>50.567</v>
      </c>
      <c r="BJ190" s="81">
        <v>0</v>
      </c>
      <c r="BK190" s="81">
        <v>0</v>
      </c>
      <c r="BL190" s="81">
        <v>0</v>
      </c>
      <c r="BM190" s="82"/>
      <c r="BN190" s="81">
        <v>0</v>
      </c>
      <c r="BO190" s="81">
        <v>0</v>
      </c>
      <c r="BP190" s="81">
        <v>7</v>
      </c>
      <c r="BQ190" s="81">
        <v>0</v>
      </c>
      <c r="BR190" s="81">
        <v>0</v>
      </c>
      <c r="BS190" s="81">
        <v>0</v>
      </c>
      <c r="BT190"/>
      <c r="BU190" s="80">
        <v>50.567</v>
      </c>
      <c r="BV190" s="80">
        <v>0</v>
      </c>
      <c r="BW190" s="80">
        <v>0</v>
      </c>
      <c r="BX190" s="80">
        <v>0</v>
      </c>
      <c r="BY190" s="80">
        <v>0</v>
      </c>
      <c r="BZ190" s="80">
        <v>0</v>
      </c>
      <c r="CA190" s="80">
        <v>0</v>
      </c>
      <c r="CB190" s="80">
        <v>0</v>
      </c>
      <c r="CC190" s="80">
        <v>0</v>
      </c>
    </row>
    <row r="191" spans="1:81">
      <c r="A191" s="80" t="s">
        <v>1921</v>
      </c>
      <c r="B191" s="80">
        <v>369</v>
      </c>
      <c r="C191" s="80">
        <v>12</v>
      </c>
      <c r="D191" s="80">
        <v>22</v>
      </c>
      <c r="E191" s="80">
        <v>2015</v>
      </c>
      <c r="F191" s="80" t="s">
        <v>91</v>
      </c>
      <c r="G191" s="80" t="s">
        <v>1909</v>
      </c>
      <c r="H191" s="80" t="s">
        <v>1910</v>
      </c>
      <c r="I191" s="177"/>
      <c r="J191" s="81">
        <v>76.77294069785782</v>
      </c>
      <c r="K191" s="81">
        <v>1.2038234707892905</v>
      </c>
      <c r="L191" s="81">
        <v>1.5779653193383205</v>
      </c>
      <c r="M191" s="81">
        <v>33.075645938410453</v>
      </c>
      <c r="N191" s="81">
        <v>35.106186185280457</v>
      </c>
      <c r="O191" s="81">
        <v>29.55288236242783</v>
      </c>
      <c r="P191" s="81">
        <v>26.930560616473983</v>
      </c>
      <c r="Q191" s="81">
        <v>1.8247930014717355</v>
      </c>
      <c r="R191" s="81">
        <v>0</v>
      </c>
      <c r="S191" s="81">
        <v>1.0105989695706479</v>
      </c>
      <c r="T191" s="82"/>
      <c r="U191" s="81">
        <v>16264424</v>
      </c>
      <c r="V191" s="81">
        <v>533</v>
      </c>
      <c r="W191" s="81">
        <v>54</v>
      </c>
      <c r="X191" s="81">
        <v>6374</v>
      </c>
      <c r="Y191" s="81">
        <v>9268</v>
      </c>
      <c r="Z191" s="81">
        <v>17170</v>
      </c>
      <c r="AA191" s="81">
        <v>5359</v>
      </c>
      <c r="AB191" s="81">
        <v>25115</v>
      </c>
      <c r="AC191" s="81">
        <v>0</v>
      </c>
      <c r="AD191" s="81">
        <v>1.0105989695706479</v>
      </c>
      <c r="AE191" s="82"/>
      <c r="AF191" s="81">
        <v>110466137.51073195</v>
      </c>
      <c r="AG191" s="81">
        <v>925522.79338508297</v>
      </c>
      <c r="AH191" s="81">
        <v>331836.16006654839</v>
      </c>
      <c r="AI191" s="81">
        <v>41392928.843371533</v>
      </c>
      <c r="AJ191" s="81">
        <v>44006733.729653992</v>
      </c>
      <c r="AK191" s="81">
        <v>0</v>
      </c>
      <c r="AL191" s="81">
        <v>0</v>
      </c>
      <c r="AM191" s="81">
        <v>3441905.3965374194</v>
      </c>
      <c r="AN191" s="81">
        <v>0</v>
      </c>
      <c r="AO191" s="81">
        <v>0</v>
      </c>
      <c r="AP191" s="82"/>
      <c r="AQ191" s="81">
        <v>989</v>
      </c>
      <c r="AR191" s="81">
        <v>313</v>
      </c>
      <c r="AS191" s="81">
        <v>0</v>
      </c>
      <c r="AT191" s="81">
        <v>0</v>
      </c>
      <c r="AU191" s="81">
        <v>0</v>
      </c>
      <c r="AV191" s="81">
        <v>0</v>
      </c>
      <c r="AW191" s="81" t="s">
        <v>564</v>
      </c>
      <c r="AX191" s="82"/>
      <c r="AY191" s="81">
        <v>4369.1000000000004</v>
      </c>
      <c r="AZ191" s="81">
        <v>9885.4</v>
      </c>
      <c r="BA191" s="81">
        <v>0</v>
      </c>
      <c r="BB191" s="81">
        <v>0</v>
      </c>
      <c r="BC191" s="81">
        <v>0</v>
      </c>
      <c r="BD191" s="81">
        <v>0</v>
      </c>
      <c r="BE191" s="81" t="s">
        <v>564</v>
      </c>
      <c r="BF191" s="82"/>
      <c r="BG191" s="81">
        <v>0</v>
      </c>
      <c r="BH191" s="81">
        <v>0</v>
      </c>
      <c r="BI191" s="81">
        <v>48.939</v>
      </c>
      <c r="BJ191" s="81">
        <v>0</v>
      </c>
      <c r="BK191" s="81">
        <v>0</v>
      </c>
      <c r="BL191" s="81">
        <v>0</v>
      </c>
      <c r="BM191" s="82"/>
      <c r="BN191" s="81">
        <v>0</v>
      </c>
      <c r="BO191" s="81">
        <v>0</v>
      </c>
      <c r="BP191" s="81">
        <v>7</v>
      </c>
      <c r="BQ191" s="81">
        <v>0</v>
      </c>
      <c r="BR191" s="81">
        <v>0</v>
      </c>
      <c r="BS191" s="81">
        <v>0</v>
      </c>
      <c r="BT191"/>
      <c r="BU191" s="80">
        <v>48.939</v>
      </c>
      <c r="BV191" s="80">
        <v>0</v>
      </c>
      <c r="BW191" s="80">
        <v>0</v>
      </c>
      <c r="BX191" s="80">
        <v>0</v>
      </c>
      <c r="BY191" s="80">
        <v>0</v>
      </c>
      <c r="BZ191" s="80">
        <v>0</v>
      </c>
      <c r="CA191" s="80">
        <v>0</v>
      </c>
      <c r="CB191" s="80">
        <v>0</v>
      </c>
      <c r="CC191" s="80">
        <v>0</v>
      </c>
    </row>
    <row r="192" spans="1:81">
      <c r="A192" s="80" t="s">
        <v>1922</v>
      </c>
      <c r="B192" s="80">
        <v>370</v>
      </c>
      <c r="C192" s="80">
        <v>13</v>
      </c>
      <c r="D192" s="80">
        <v>22</v>
      </c>
      <c r="E192" s="80">
        <v>2016</v>
      </c>
      <c r="F192" s="80" t="s">
        <v>92</v>
      </c>
      <c r="G192" s="80" t="s">
        <v>1909</v>
      </c>
      <c r="H192" s="80" t="s">
        <v>1910</v>
      </c>
      <c r="I192" s="177"/>
      <c r="J192" s="81">
        <v>75.764571031412686</v>
      </c>
      <c r="K192" s="81">
        <v>1.2110574617981773</v>
      </c>
      <c r="L192" s="81">
        <v>1.5164681939967128</v>
      </c>
      <c r="M192" s="81">
        <v>26.737901063010931</v>
      </c>
      <c r="N192" s="81">
        <v>37.895842616992148</v>
      </c>
      <c r="O192" s="81">
        <v>29.401444095733957</v>
      </c>
      <c r="P192" s="81">
        <v>26.173935058785091</v>
      </c>
      <c r="Q192" s="81">
        <v>1.7715218905386076</v>
      </c>
      <c r="R192" s="81">
        <v>0</v>
      </c>
      <c r="S192" s="81">
        <v>0.9663328078633181</v>
      </c>
      <c r="T192" s="82"/>
      <c r="U192" s="81">
        <v>15928687</v>
      </c>
      <c r="V192" s="81">
        <v>533</v>
      </c>
      <c r="W192" s="81">
        <v>54</v>
      </c>
      <c r="X192" s="81">
        <v>6374</v>
      </c>
      <c r="Y192" s="81">
        <v>9397</v>
      </c>
      <c r="Z192" s="81">
        <v>17292</v>
      </c>
      <c r="AA192" s="81">
        <v>5387</v>
      </c>
      <c r="AB192" s="81">
        <v>25081</v>
      </c>
      <c r="AC192" s="81">
        <v>0</v>
      </c>
      <c r="AD192" s="81">
        <v>0.9663328078633181</v>
      </c>
      <c r="AE192" s="82"/>
      <c r="AF192" s="81">
        <v>111291594.3954075</v>
      </c>
      <c r="AG192" s="81">
        <v>894937.11186698929</v>
      </c>
      <c r="AH192" s="81">
        <v>247658.80197216189</v>
      </c>
      <c r="AI192" s="81">
        <v>40268497.850644268</v>
      </c>
      <c r="AJ192" s="81">
        <v>46712319.835521363</v>
      </c>
      <c r="AK192" s="81">
        <v>0</v>
      </c>
      <c r="AL192" s="81">
        <v>0</v>
      </c>
      <c r="AM192" s="81">
        <v>3439916.241919545</v>
      </c>
      <c r="AN192" s="81">
        <v>0</v>
      </c>
      <c r="AO192" s="81">
        <v>0</v>
      </c>
      <c r="AP192" s="82"/>
      <c r="AQ192" s="81">
        <v>1051</v>
      </c>
      <c r="AR192" s="81">
        <v>387</v>
      </c>
      <c r="AS192" s="81">
        <v>0</v>
      </c>
      <c r="AT192" s="81">
        <v>0</v>
      </c>
      <c r="AU192" s="81">
        <v>0</v>
      </c>
      <c r="AV192" s="81">
        <v>0</v>
      </c>
      <c r="AW192" s="81" t="s">
        <v>564</v>
      </c>
      <c r="AX192" s="82"/>
      <c r="AY192" s="81">
        <v>4703.2999999999993</v>
      </c>
      <c r="AZ192" s="81">
        <v>12056.5</v>
      </c>
      <c r="BA192" s="81">
        <v>0</v>
      </c>
      <c r="BB192" s="81">
        <v>0</v>
      </c>
      <c r="BC192" s="81">
        <v>0</v>
      </c>
      <c r="BD192" s="81">
        <v>0</v>
      </c>
      <c r="BE192" s="81" t="s">
        <v>564</v>
      </c>
      <c r="BF192" s="82"/>
      <c r="BG192" s="81">
        <v>0</v>
      </c>
      <c r="BH192" s="81">
        <v>0</v>
      </c>
      <c r="BI192" s="81">
        <v>40.933999999999997</v>
      </c>
      <c r="BJ192" s="81">
        <v>0</v>
      </c>
      <c r="BK192" s="81">
        <v>0</v>
      </c>
      <c r="BL192" s="81">
        <v>0</v>
      </c>
      <c r="BM192" s="82"/>
      <c r="BN192" s="81">
        <v>0</v>
      </c>
      <c r="BO192" s="81">
        <v>0</v>
      </c>
      <c r="BP192" s="81">
        <v>6</v>
      </c>
      <c r="BQ192" s="81">
        <v>0</v>
      </c>
      <c r="BR192" s="81">
        <v>0</v>
      </c>
      <c r="BS192" s="81">
        <v>0</v>
      </c>
      <c r="BT192"/>
      <c r="BU192" s="80">
        <v>40.933999999999997</v>
      </c>
      <c r="BV192" s="80">
        <v>0</v>
      </c>
      <c r="BW192" s="80">
        <v>0</v>
      </c>
      <c r="BX192" s="80">
        <v>0</v>
      </c>
      <c r="BY192" s="80">
        <v>0</v>
      </c>
      <c r="BZ192" s="80">
        <v>0</v>
      </c>
      <c r="CA192" s="80">
        <v>0</v>
      </c>
      <c r="CB192" s="80">
        <v>0</v>
      </c>
      <c r="CC192" s="80">
        <v>0</v>
      </c>
    </row>
    <row r="193" spans="1:81">
      <c r="A193" s="80" t="s">
        <v>1923</v>
      </c>
      <c r="B193" s="80">
        <v>371</v>
      </c>
      <c r="C193" s="80">
        <v>14</v>
      </c>
      <c r="D193" s="80">
        <v>22</v>
      </c>
      <c r="E193" s="80">
        <v>2017</v>
      </c>
      <c r="F193" s="80" t="s">
        <v>71</v>
      </c>
      <c r="G193" s="80" t="s">
        <v>1909</v>
      </c>
      <c r="H193" s="80" t="s">
        <v>1910</v>
      </c>
      <c r="I193" s="177"/>
      <c r="J193" s="81">
        <v>69.039281157569278</v>
      </c>
      <c r="K193" s="81">
        <v>1.1943182235874552</v>
      </c>
      <c r="L193" s="81">
        <v>1.4912718231400031</v>
      </c>
      <c r="M193" s="81">
        <v>25.400943806370876</v>
      </c>
      <c r="N193" s="81">
        <v>39.504183976949896</v>
      </c>
      <c r="O193" s="81">
        <v>29.21605085477799</v>
      </c>
      <c r="P193" s="81">
        <v>25.921229540581415</v>
      </c>
      <c r="Q193" s="81">
        <v>1.7075164716362423</v>
      </c>
      <c r="R193" s="81">
        <v>0</v>
      </c>
      <c r="S193" s="81">
        <v>0.74696146330263524</v>
      </c>
      <c r="T193" s="82"/>
      <c r="U193" s="81">
        <v>15409233</v>
      </c>
      <c r="V193" s="81">
        <v>533</v>
      </c>
      <c r="W193" s="81">
        <v>54</v>
      </c>
      <c r="X193" s="81">
        <v>6374</v>
      </c>
      <c r="Y193" s="81">
        <v>9508</v>
      </c>
      <c r="Z193" s="81">
        <v>17468</v>
      </c>
      <c r="AA193" s="81">
        <v>5369</v>
      </c>
      <c r="AB193" s="81">
        <v>25000</v>
      </c>
      <c r="AC193" s="81">
        <v>0</v>
      </c>
      <c r="AD193" s="81">
        <v>0.74696146330263524</v>
      </c>
      <c r="AE193" s="82"/>
      <c r="AF193" s="81">
        <v>102794976.03731839</v>
      </c>
      <c r="AG193" s="81">
        <v>892537.79361831909</v>
      </c>
      <c r="AH193" s="81">
        <v>319403.75828892639</v>
      </c>
      <c r="AI193" s="81">
        <v>39885371.605234109</v>
      </c>
      <c r="AJ193" s="81">
        <v>46657457.722536333</v>
      </c>
      <c r="AK193" s="81">
        <v>0</v>
      </c>
      <c r="AL193" s="81">
        <v>0</v>
      </c>
      <c r="AM193" s="81">
        <v>3434172.0543857268</v>
      </c>
      <c r="AN193" s="81">
        <v>0</v>
      </c>
      <c r="AO193" s="81">
        <v>0</v>
      </c>
      <c r="AP193" s="82"/>
      <c r="AQ193" s="81">
        <v>1108</v>
      </c>
      <c r="AR193" s="81">
        <v>426</v>
      </c>
      <c r="AS193" s="81">
        <v>0</v>
      </c>
      <c r="AT193" s="81">
        <v>0</v>
      </c>
      <c r="AU193" s="81">
        <v>0</v>
      </c>
      <c r="AV193" s="81">
        <v>0</v>
      </c>
      <c r="AW193" s="81" t="s">
        <v>564</v>
      </c>
      <c r="AX193" s="82"/>
      <c r="AY193" s="81">
        <v>5000.8999999999996</v>
      </c>
      <c r="AZ193" s="81">
        <v>14831.1</v>
      </c>
      <c r="BA193" s="81">
        <v>0</v>
      </c>
      <c r="BB193" s="81">
        <v>0</v>
      </c>
      <c r="BC193" s="81">
        <v>0</v>
      </c>
      <c r="BD193" s="81">
        <v>0</v>
      </c>
      <c r="BE193" s="81" t="s">
        <v>564</v>
      </c>
      <c r="BF193" s="82"/>
      <c r="BG193" s="81">
        <v>0</v>
      </c>
      <c r="BH193" s="81">
        <v>0</v>
      </c>
      <c r="BI193" s="81">
        <v>49.61</v>
      </c>
      <c r="BJ193" s="81">
        <v>0</v>
      </c>
      <c r="BK193" s="81">
        <v>0</v>
      </c>
      <c r="BL193" s="81">
        <v>0</v>
      </c>
      <c r="BM193" s="82"/>
      <c r="BN193" s="81">
        <v>0</v>
      </c>
      <c r="BO193" s="81">
        <v>0</v>
      </c>
      <c r="BP193" s="81">
        <v>7</v>
      </c>
      <c r="BQ193" s="81">
        <v>0</v>
      </c>
      <c r="BR193" s="81">
        <v>0</v>
      </c>
      <c r="BS193" s="81">
        <v>0</v>
      </c>
      <c r="BT193"/>
      <c r="BU193" s="80">
        <v>49.61</v>
      </c>
      <c r="BV193" s="80">
        <v>0</v>
      </c>
      <c r="BW193" s="80">
        <v>0</v>
      </c>
      <c r="BX193" s="80">
        <v>0</v>
      </c>
      <c r="BY193" s="80">
        <v>0</v>
      </c>
      <c r="BZ193" s="80">
        <v>0</v>
      </c>
      <c r="CA193" s="80">
        <v>0</v>
      </c>
      <c r="CB193" s="80">
        <v>0</v>
      </c>
      <c r="CC193" s="80">
        <v>0</v>
      </c>
    </row>
    <row r="194" spans="1:81">
      <c r="A194" s="80" t="s">
        <v>1924</v>
      </c>
      <c r="B194" s="80">
        <v>372</v>
      </c>
      <c r="C194" s="80">
        <v>15</v>
      </c>
      <c r="D194" s="80">
        <v>22</v>
      </c>
      <c r="E194" s="80">
        <v>2018</v>
      </c>
      <c r="F194" s="80" t="s">
        <v>93</v>
      </c>
      <c r="G194" s="80" t="s">
        <v>1909</v>
      </c>
      <c r="H194" s="80" t="s">
        <v>1910</v>
      </c>
      <c r="I194" s="177"/>
      <c r="J194" s="81">
        <v>64.94663473574407</v>
      </c>
      <c r="K194" s="81">
        <v>1.1206963597817603</v>
      </c>
      <c r="L194" s="81">
        <v>1.3369243396640567</v>
      </c>
      <c r="M194" s="81">
        <v>24.720646256938387</v>
      </c>
      <c r="N194" s="81">
        <v>38.948531204537893</v>
      </c>
      <c r="O194" s="81">
        <v>28.885414444991461</v>
      </c>
      <c r="P194" s="81">
        <v>25.70622243566747</v>
      </c>
      <c r="Q194" s="81">
        <v>1.5876580925846611</v>
      </c>
      <c r="R194" s="81">
        <v>0</v>
      </c>
      <c r="S194" s="81">
        <v>1.0283107804608527</v>
      </c>
      <c r="T194" s="82"/>
      <c r="U194" s="81">
        <v>15584229</v>
      </c>
      <c r="V194" s="81">
        <v>533</v>
      </c>
      <c r="W194" s="81">
        <v>54</v>
      </c>
      <c r="X194" s="81">
        <v>6374</v>
      </c>
      <c r="Y194" s="81">
        <v>9672</v>
      </c>
      <c r="Z194" s="81">
        <v>17601</v>
      </c>
      <c r="AA194" s="81">
        <v>5378</v>
      </c>
      <c r="AB194" s="81">
        <v>25050</v>
      </c>
      <c r="AC194" s="81">
        <v>0</v>
      </c>
      <c r="AD194" s="81">
        <v>1.0283107804608529</v>
      </c>
      <c r="AE194" s="82"/>
      <c r="AF194" s="81">
        <v>99406059.706178397</v>
      </c>
      <c r="AG194" s="81">
        <v>792835.94852256333</v>
      </c>
      <c r="AH194" s="81">
        <v>301813.21782736469</v>
      </c>
      <c r="AI194" s="81">
        <v>38097715.275301307</v>
      </c>
      <c r="AJ194" s="81">
        <v>47352922.734569222</v>
      </c>
      <c r="AK194" s="81">
        <v>0</v>
      </c>
      <c r="AL194" s="81">
        <v>0</v>
      </c>
      <c r="AM194" s="81">
        <v>3448160.3233268042</v>
      </c>
      <c r="AN194" s="81">
        <v>0</v>
      </c>
      <c r="AO194" s="81">
        <v>0</v>
      </c>
      <c r="AP194" s="82"/>
      <c r="AQ194" s="81">
        <v>1168</v>
      </c>
      <c r="AR194" s="81">
        <v>471</v>
      </c>
      <c r="AS194" s="81">
        <v>0</v>
      </c>
      <c r="AT194" s="81">
        <v>0</v>
      </c>
      <c r="AU194" s="81">
        <v>0</v>
      </c>
      <c r="AV194" s="81">
        <v>0</v>
      </c>
      <c r="AW194" s="81" t="s">
        <v>564</v>
      </c>
      <c r="AX194" s="82"/>
      <c r="AY194" s="81">
        <v>5303.6999999999989</v>
      </c>
      <c r="AZ194" s="81">
        <v>15713</v>
      </c>
      <c r="BA194" s="81">
        <v>0</v>
      </c>
      <c r="BB194" s="81">
        <v>0</v>
      </c>
      <c r="BC194" s="81">
        <v>0</v>
      </c>
      <c r="BD194" s="81">
        <v>0</v>
      </c>
      <c r="BE194" s="81" t="s">
        <v>564</v>
      </c>
      <c r="BF194" s="82"/>
      <c r="BG194" s="81">
        <v>0</v>
      </c>
      <c r="BH194" s="81">
        <v>0</v>
      </c>
      <c r="BI194" s="81">
        <v>48.133000000000003</v>
      </c>
      <c r="BJ194" s="81">
        <v>0</v>
      </c>
      <c r="BK194" s="81">
        <v>0</v>
      </c>
      <c r="BL194" s="81">
        <v>0</v>
      </c>
      <c r="BM194" s="82"/>
      <c r="BN194" s="81">
        <v>0</v>
      </c>
      <c r="BO194" s="81">
        <v>0</v>
      </c>
      <c r="BP194" s="81">
        <v>7</v>
      </c>
      <c r="BQ194" s="81">
        <v>0</v>
      </c>
      <c r="BR194" s="81">
        <v>0</v>
      </c>
      <c r="BS194" s="81">
        <v>0</v>
      </c>
      <c r="BT194"/>
      <c r="BU194" s="80">
        <v>48.133000000000003</v>
      </c>
      <c r="BV194" s="80">
        <v>0</v>
      </c>
      <c r="BW194" s="80">
        <v>0</v>
      </c>
      <c r="BX194" s="80">
        <v>0</v>
      </c>
      <c r="BY194" s="80">
        <v>0</v>
      </c>
      <c r="BZ194" s="80">
        <v>0</v>
      </c>
      <c r="CA194" s="80">
        <v>0</v>
      </c>
      <c r="CB194" s="80">
        <v>0</v>
      </c>
      <c r="CC194" s="80">
        <v>0</v>
      </c>
    </row>
    <row r="195" spans="1:81">
      <c r="A195" s="80" t="s">
        <v>1925</v>
      </c>
      <c r="B195" s="80">
        <v>373</v>
      </c>
      <c r="C195" s="80">
        <v>16</v>
      </c>
      <c r="D195" s="80">
        <v>22</v>
      </c>
      <c r="E195" s="80">
        <v>2019</v>
      </c>
      <c r="F195" s="80" t="s">
        <v>73</v>
      </c>
      <c r="G195" s="80" t="s">
        <v>1909</v>
      </c>
      <c r="H195" s="80" t="s">
        <v>1910</v>
      </c>
      <c r="I195" s="177"/>
      <c r="J195" s="81">
        <v>56.383270245518744</v>
      </c>
      <c r="K195" s="81">
        <v>1.0172770896199805</v>
      </c>
      <c r="L195" s="81">
        <v>1.3442015315831066</v>
      </c>
      <c r="M195" s="81">
        <v>23.672646958987698</v>
      </c>
      <c r="N195" s="81">
        <v>35.027478893887263</v>
      </c>
      <c r="O195" s="81">
        <v>28.327570180992367</v>
      </c>
      <c r="P195" s="81">
        <v>25.553323232508188</v>
      </c>
      <c r="Q195" s="81">
        <v>1.5442007589778901</v>
      </c>
      <c r="R195" s="81">
        <v>0</v>
      </c>
      <c r="S195" s="81">
        <v>1.7516268473460133</v>
      </c>
      <c r="T195" s="82"/>
      <c r="U195" s="81">
        <v>13714271</v>
      </c>
      <c r="V195" s="81">
        <v>533</v>
      </c>
      <c r="W195" s="81">
        <v>54</v>
      </c>
      <c r="X195" s="81">
        <v>6374</v>
      </c>
      <c r="Y195" s="81">
        <v>9800</v>
      </c>
      <c r="Z195" s="81">
        <v>17735</v>
      </c>
      <c r="AA195" s="81">
        <v>5306</v>
      </c>
      <c r="AB195" s="81">
        <v>25024</v>
      </c>
      <c r="AC195" s="81">
        <v>0</v>
      </c>
      <c r="AD195" s="81">
        <v>1.751626847346013</v>
      </c>
      <c r="AE195" s="82"/>
      <c r="AF195" s="81">
        <v>91584926.244208738</v>
      </c>
      <c r="AG195" s="81">
        <v>767675.21520516148</v>
      </c>
      <c r="AH195" s="81">
        <v>318790.91207244032</v>
      </c>
      <c r="AI195" s="81">
        <v>39040619.308990642</v>
      </c>
      <c r="AJ195" s="81">
        <v>44251086.13712579</v>
      </c>
      <c r="AK195" s="81">
        <v>0</v>
      </c>
      <c r="AL195" s="81">
        <v>0</v>
      </c>
      <c r="AM195" s="81">
        <v>3408080.4194288584</v>
      </c>
      <c r="AN195" s="81">
        <v>0</v>
      </c>
      <c r="AO195" s="81">
        <v>0</v>
      </c>
      <c r="AP195" s="82"/>
      <c r="AQ195" s="81">
        <v>1227</v>
      </c>
      <c r="AR195" s="81">
        <v>516</v>
      </c>
      <c r="AS195" s="81">
        <v>0</v>
      </c>
      <c r="AT195" s="81">
        <v>0</v>
      </c>
      <c r="AU195" s="81">
        <v>0</v>
      </c>
      <c r="AV195" s="81">
        <v>0</v>
      </c>
      <c r="AW195" s="81" t="s">
        <v>564</v>
      </c>
      <c r="AX195" s="82"/>
      <c r="AY195" s="81">
        <v>5631.1000000000022</v>
      </c>
      <c r="AZ195" s="81">
        <v>16558.799999999988</v>
      </c>
      <c r="BA195" s="81">
        <v>0</v>
      </c>
      <c r="BB195" s="81">
        <v>0</v>
      </c>
      <c r="BC195" s="81">
        <v>0</v>
      </c>
      <c r="BD195" s="81">
        <v>0</v>
      </c>
      <c r="BE195" s="81" t="s">
        <v>564</v>
      </c>
      <c r="BF195" s="82"/>
      <c r="BG195" s="81">
        <v>0</v>
      </c>
      <c r="BH195" s="81">
        <v>0</v>
      </c>
      <c r="BI195" s="81">
        <v>43.173999999999999</v>
      </c>
      <c r="BJ195" s="81">
        <v>0</v>
      </c>
      <c r="BK195" s="81">
        <v>0</v>
      </c>
      <c r="BL195" s="81">
        <v>0</v>
      </c>
      <c r="BM195" s="82"/>
      <c r="BN195" s="81">
        <v>0</v>
      </c>
      <c r="BO195" s="81">
        <v>0</v>
      </c>
      <c r="BP195" s="81">
        <v>7</v>
      </c>
      <c r="BQ195" s="81">
        <v>0</v>
      </c>
      <c r="BR195" s="81">
        <v>0</v>
      </c>
      <c r="BS195" s="81">
        <v>0</v>
      </c>
      <c r="BT195"/>
      <c r="BU195" s="80">
        <v>43.173999999999999</v>
      </c>
      <c r="BV195" s="80">
        <v>0</v>
      </c>
      <c r="BW195" s="80">
        <v>0</v>
      </c>
      <c r="BX195" s="80">
        <v>0</v>
      </c>
      <c r="BY195" s="80">
        <v>0</v>
      </c>
      <c r="BZ195" s="80">
        <v>0</v>
      </c>
      <c r="CA195" s="80">
        <v>0</v>
      </c>
      <c r="CB195" s="80">
        <v>0</v>
      </c>
      <c r="CC195" s="80">
        <v>0</v>
      </c>
    </row>
    <row r="196" spans="1:81">
      <c r="A196" s="80" t="s">
        <v>1926</v>
      </c>
      <c r="B196" s="80">
        <v>374</v>
      </c>
      <c r="C196" s="80">
        <v>17</v>
      </c>
      <c r="D196" s="80">
        <v>22</v>
      </c>
      <c r="E196" s="80">
        <v>2020</v>
      </c>
      <c r="F196" s="80" t="s">
        <v>218</v>
      </c>
      <c r="G196" s="80" t="s">
        <v>1909</v>
      </c>
      <c r="H196" s="80" t="s">
        <v>1910</v>
      </c>
      <c r="I196" s="177"/>
      <c r="J196" s="81">
        <v>57.766637286089278</v>
      </c>
      <c r="K196" s="81">
        <v>1.0732654652208988</v>
      </c>
      <c r="L196" s="81">
        <v>1.6457735410948267</v>
      </c>
      <c r="M196" s="81">
        <v>19.256516395752843</v>
      </c>
      <c r="N196" s="81">
        <v>34.416381180284858</v>
      </c>
      <c r="O196" s="81">
        <v>24.816161004891107</v>
      </c>
      <c r="P196" s="81">
        <v>23.528166632683149</v>
      </c>
      <c r="Q196" s="81">
        <v>1.4634069423445033</v>
      </c>
      <c r="R196" s="81">
        <v>0</v>
      </c>
      <c r="S196" s="81">
        <v>1.839742339917126</v>
      </c>
      <c r="T196" s="82"/>
      <c r="U196" s="81">
        <v>14295344</v>
      </c>
      <c r="V196" s="81">
        <v>492</v>
      </c>
      <c r="W196" s="81">
        <v>74</v>
      </c>
      <c r="X196" s="81">
        <v>5761</v>
      </c>
      <c r="Y196" s="81">
        <v>9822</v>
      </c>
      <c r="Z196" s="81">
        <v>17733</v>
      </c>
      <c r="AA196" s="81">
        <v>5308</v>
      </c>
      <c r="AB196" s="81">
        <v>24819</v>
      </c>
      <c r="AC196" s="81">
        <v>0</v>
      </c>
      <c r="AD196" s="81">
        <v>1.839742339917126</v>
      </c>
      <c r="AE196" s="82"/>
      <c r="AF196" s="81">
        <v>96373288.287579015</v>
      </c>
      <c r="AG196" s="81">
        <v>773909.66086607566</v>
      </c>
      <c r="AH196" s="81">
        <v>423477.44765421294</v>
      </c>
      <c r="AI196" s="81">
        <v>33288609.573457919</v>
      </c>
      <c r="AJ196" s="81">
        <v>44815410.242854245</v>
      </c>
      <c r="AK196" s="81"/>
      <c r="AL196" s="81"/>
      <c r="AM196" s="81">
        <v>3239155.2448412231</v>
      </c>
      <c r="AN196" s="81"/>
      <c r="AO196" s="81"/>
      <c r="AP196" s="82"/>
      <c r="AQ196" s="81">
        <v>1273</v>
      </c>
      <c r="AR196" s="81">
        <v>526</v>
      </c>
      <c r="AS196" s="81">
        <v>0</v>
      </c>
      <c r="AT196" s="81">
        <v>0</v>
      </c>
      <c r="AU196" s="81">
        <v>0</v>
      </c>
      <c r="AV196" s="81">
        <v>0</v>
      </c>
      <c r="AW196" s="81">
        <v>0</v>
      </c>
      <c r="AX196" s="82"/>
      <c r="AY196" s="81">
        <v>5931.8000000000047</v>
      </c>
      <c r="AZ196" s="81">
        <v>16835.899999999991</v>
      </c>
      <c r="BA196" s="81">
        <v>0</v>
      </c>
      <c r="BB196" s="81">
        <v>0</v>
      </c>
      <c r="BC196" s="81">
        <v>0</v>
      </c>
      <c r="BD196" s="81">
        <v>0</v>
      </c>
      <c r="BE196" s="81">
        <v>0</v>
      </c>
      <c r="BF196" s="82"/>
      <c r="BG196" s="81">
        <v>0</v>
      </c>
      <c r="BH196" s="81">
        <v>0</v>
      </c>
      <c r="BI196" s="81">
        <v>39.871000000000002</v>
      </c>
      <c r="BJ196" s="81">
        <v>0</v>
      </c>
      <c r="BK196" s="81">
        <v>0</v>
      </c>
      <c r="BL196" s="81">
        <v>0</v>
      </c>
      <c r="BM196" s="82"/>
      <c r="BN196" s="81">
        <v>0</v>
      </c>
      <c r="BO196" s="81">
        <v>0</v>
      </c>
      <c r="BP196" s="81">
        <v>7</v>
      </c>
      <c r="BQ196" s="81">
        <v>0</v>
      </c>
      <c r="BR196" s="81">
        <v>0</v>
      </c>
      <c r="BS196" s="81">
        <v>0</v>
      </c>
      <c r="BT196"/>
      <c r="BU196" s="80">
        <v>39.871000000000002</v>
      </c>
      <c r="BV196" s="80">
        <v>0</v>
      </c>
      <c r="BW196" s="80">
        <v>0</v>
      </c>
      <c r="BX196" s="80">
        <v>0</v>
      </c>
      <c r="BY196" s="80">
        <v>0</v>
      </c>
      <c r="BZ196" s="80">
        <v>0</v>
      </c>
      <c r="CA196" s="80">
        <v>0</v>
      </c>
      <c r="CB196" s="80">
        <v>0</v>
      </c>
      <c r="CC196" s="80">
        <v>0</v>
      </c>
    </row>
    <row r="197" spans="1:81">
      <c r="A197" s="80" t="s">
        <v>1927</v>
      </c>
      <c r="B197" s="80">
        <v>374</v>
      </c>
      <c r="C197" s="80">
        <v>18</v>
      </c>
      <c r="D197" s="80">
        <v>22</v>
      </c>
      <c r="E197" s="80">
        <v>2021</v>
      </c>
      <c r="F197" s="80" t="s">
        <v>75</v>
      </c>
      <c r="G197" s="174" t="s">
        <v>1909</v>
      </c>
      <c r="H197" s="80" t="s">
        <v>1910</v>
      </c>
      <c r="I197" s="177"/>
      <c r="J197" s="81">
        <v>65.878496732848888</v>
      </c>
      <c r="K197" s="81">
        <v>1.1508773389464171</v>
      </c>
      <c r="L197" s="81">
        <v>2.1591248895115136</v>
      </c>
      <c r="M197" s="81">
        <v>23.91993507540365</v>
      </c>
      <c r="N197" s="81">
        <v>37.036319609668965</v>
      </c>
      <c r="O197" s="81">
        <v>24.165960127182906</v>
      </c>
      <c r="P197" s="81">
        <v>24.185498262584655</v>
      </c>
      <c r="Q197" s="81">
        <v>1.472734445111316</v>
      </c>
      <c r="R197" s="81">
        <v>0</v>
      </c>
      <c r="S197" s="81">
        <v>1.778626148846659</v>
      </c>
      <c r="T197" s="82"/>
      <c r="U197" s="81">
        <v>17243472</v>
      </c>
      <c r="V197" s="81">
        <v>492</v>
      </c>
      <c r="W197" s="81">
        <v>74</v>
      </c>
      <c r="X197" s="81">
        <v>5761</v>
      </c>
      <c r="Y197" s="81">
        <v>9937</v>
      </c>
      <c r="Z197" s="81">
        <v>17781</v>
      </c>
      <c r="AA197" s="81">
        <v>5321</v>
      </c>
      <c r="AB197" s="81">
        <v>24681</v>
      </c>
      <c r="AC197" s="81">
        <v>0</v>
      </c>
      <c r="AD197" s="81">
        <v>1.778626148846659</v>
      </c>
      <c r="AE197" s="82"/>
      <c r="AF197" s="81">
        <v>104051458.2230159</v>
      </c>
      <c r="AG197" s="81">
        <v>796966.82716085087</v>
      </c>
      <c r="AH197" s="81">
        <v>507267.49793361081</v>
      </c>
      <c r="AI197" s="81">
        <v>38809372.560127079</v>
      </c>
      <c r="AJ197" s="81">
        <v>45967456.436485484</v>
      </c>
      <c r="AK197" s="81">
        <v>0</v>
      </c>
      <c r="AL197" s="81">
        <v>0</v>
      </c>
      <c r="AM197" s="81">
        <v>3239724.0149843837</v>
      </c>
      <c r="AN197" s="81">
        <v>0</v>
      </c>
      <c r="AO197" s="81">
        <v>0</v>
      </c>
      <c r="AP197" s="82"/>
      <c r="AQ197" s="81">
        <v>1340</v>
      </c>
      <c r="AR197" s="81">
        <v>537</v>
      </c>
      <c r="AS197" s="81">
        <v>0</v>
      </c>
      <c r="AT197" s="81">
        <v>1</v>
      </c>
      <c r="AU197" s="81">
        <v>0</v>
      </c>
      <c r="AV197" s="81">
        <v>0</v>
      </c>
      <c r="AW197" s="81"/>
      <c r="AX197" s="82"/>
      <c r="AY197" s="81">
        <v>6372.5000000000064</v>
      </c>
      <c r="AZ197" s="81">
        <v>17671.3</v>
      </c>
      <c r="BA197" s="81">
        <v>0</v>
      </c>
      <c r="BB197" s="81">
        <v>199</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1928</v>
      </c>
      <c r="B198" s="80">
        <v>374</v>
      </c>
      <c r="C198" s="80">
        <v>19</v>
      </c>
      <c r="D198" s="80">
        <v>22</v>
      </c>
      <c r="E198" s="80">
        <v>2022</v>
      </c>
      <c r="F198" s="80" t="s">
        <v>568</v>
      </c>
      <c r="G198" s="174" t="s">
        <v>1909</v>
      </c>
      <c r="H198" s="80" t="s">
        <v>1910</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1420</v>
      </c>
      <c r="AR198" s="81">
        <v>540</v>
      </c>
      <c r="AS198" s="81">
        <v>0</v>
      </c>
      <c r="AT198" s="81">
        <v>1</v>
      </c>
      <c r="AU198" s="81">
        <v>0</v>
      </c>
      <c r="AV198" s="81">
        <v>0</v>
      </c>
      <c r="AW198" s="81"/>
      <c r="AX198" s="82"/>
      <c r="AY198" s="81">
        <v>6881.1000000000022</v>
      </c>
      <c r="AZ198" s="81">
        <v>18014.099999999995</v>
      </c>
      <c r="BA198" s="81">
        <v>0</v>
      </c>
      <c r="BB198" s="81">
        <v>199</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1929</v>
      </c>
      <c r="B199" s="80">
        <v>426</v>
      </c>
      <c r="C199" s="80">
        <v>1</v>
      </c>
      <c r="D199" s="80">
        <v>26</v>
      </c>
      <c r="E199" s="80">
        <v>1990</v>
      </c>
      <c r="F199" s="80" t="s">
        <v>562</v>
      </c>
      <c r="G199" s="80" t="s">
        <v>1930</v>
      </c>
      <c r="H199" s="80" t="s">
        <v>1931</v>
      </c>
      <c r="I199" s="177"/>
      <c r="J199" s="81">
        <v>63.951259463611756</v>
      </c>
      <c r="K199" s="81">
        <v>7.8799457918451479</v>
      </c>
      <c r="L199" s="81">
        <v>14.179416728727208</v>
      </c>
      <c r="M199" s="81">
        <v>20.493403302931963</v>
      </c>
      <c r="N199" s="81">
        <v>28.78585740910809</v>
      </c>
      <c r="O199" s="81">
        <v>28.839442642840812</v>
      </c>
      <c r="P199" s="81">
        <v>35.060177359417203</v>
      </c>
      <c r="Q199" s="81">
        <v>2.0754956924371011</v>
      </c>
      <c r="R199" s="81">
        <v>0</v>
      </c>
      <c r="S199" s="81">
        <v>2.4116193413440077</v>
      </c>
      <c r="T199" s="82"/>
      <c r="U199" s="81">
        <v>8789668</v>
      </c>
      <c r="V199" s="81">
        <v>1760</v>
      </c>
      <c r="W199" s="81">
        <v>164</v>
      </c>
      <c r="X199" s="81">
        <v>6652</v>
      </c>
      <c r="Y199" s="81">
        <v>8940</v>
      </c>
      <c r="Z199" s="81">
        <v>11862</v>
      </c>
      <c r="AA199" s="81">
        <v>8513</v>
      </c>
      <c r="AB199" s="81">
        <v>33699</v>
      </c>
      <c r="AC199" s="81">
        <v>0</v>
      </c>
      <c r="AD199" s="81">
        <v>2.4116193413440077</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1932</v>
      </c>
      <c r="B200" s="80">
        <v>427</v>
      </c>
      <c r="C200" s="80">
        <v>2</v>
      </c>
      <c r="D200" s="80">
        <v>26</v>
      </c>
      <c r="E200" s="80">
        <v>2005</v>
      </c>
      <c r="F200" s="80" t="s">
        <v>565</v>
      </c>
      <c r="G200" s="80" t="s">
        <v>1930</v>
      </c>
      <c r="H200" s="80" t="s">
        <v>1931</v>
      </c>
      <c r="I200" s="177"/>
      <c r="J200" s="81">
        <v>37.857711426613434</v>
      </c>
      <c r="K200" s="81">
        <v>3.9571051656771421</v>
      </c>
      <c r="L200" s="81">
        <v>16.126165589271054</v>
      </c>
      <c r="M200" s="81">
        <v>29.494561605596207</v>
      </c>
      <c r="N200" s="81">
        <v>39.568770874134479</v>
      </c>
      <c r="O200" s="81">
        <v>39.80746067738</v>
      </c>
      <c r="P200" s="81">
        <v>36.553355039900751</v>
      </c>
      <c r="Q200" s="81">
        <v>1.8639465339466248</v>
      </c>
      <c r="R200" s="81">
        <v>0</v>
      </c>
      <c r="S200" s="81">
        <v>2.5374918481986439</v>
      </c>
      <c r="T200" s="82"/>
      <c r="U200" s="81">
        <v>5581212</v>
      </c>
      <c r="V200" s="81">
        <v>1214</v>
      </c>
      <c r="W200" s="81">
        <v>214</v>
      </c>
      <c r="X200" s="81">
        <v>5519</v>
      </c>
      <c r="Y200" s="81">
        <v>10156</v>
      </c>
      <c r="Z200" s="81">
        <v>18947</v>
      </c>
      <c r="AA200" s="81">
        <v>7269</v>
      </c>
      <c r="AB200" s="81">
        <v>31638</v>
      </c>
      <c r="AC200" s="81">
        <v>0</v>
      </c>
      <c r="AD200" s="81">
        <v>2.5374918481986439</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1933</v>
      </c>
      <c r="B201" s="80">
        <v>428</v>
      </c>
      <c r="C201" s="80">
        <v>3</v>
      </c>
      <c r="D201" s="80">
        <v>26</v>
      </c>
      <c r="E201" s="80">
        <v>2006</v>
      </c>
      <c r="F201" s="80" t="s">
        <v>566</v>
      </c>
      <c r="G201" s="80" t="s">
        <v>1930</v>
      </c>
      <c r="H201" s="80" t="s">
        <v>1931</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1934</v>
      </c>
      <c r="B202" s="80">
        <v>429</v>
      </c>
      <c r="C202" s="80">
        <v>4</v>
      </c>
      <c r="D202" s="80">
        <v>26</v>
      </c>
      <c r="E202" s="80">
        <v>2007</v>
      </c>
      <c r="F202" s="80" t="s">
        <v>567</v>
      </c>
      <c r="G202" s="80" t="s">
        <v>1930</v>
      </c>
      <c r="H202" s="80" t="s">
        <v>1931</v>
      </c>
      <c r="I202" s="177"/>
      <c r="J202" s="81">
        <v>39.452670391924308</v>
      </c>
      <c r="K202" s="81">
        <v>3.2176736615088211</v>
      </c>
      <c r="L202" s="81">
        <v>18.847884075279786</v>
      </c>
      <c r="M202" s="81">
        <v>29.488299032533387</v>
      </c>
      <c r="N202" s="81">
        <v>43.030042077401227</v>
      </c>
      <c r="O202" s="81">
        <v>38.590009110355808</v>
      </c>
      <c r="P202" s="81">
        <v>36.118284475672795</v>
      </c>
      <c r="Q202" s="81">
        <v>1.9259759348421499</v>
      </c>
      <c r="R202" s="81">
        <v>0</v>
      </c>
      <c r="S202" s="81">
        <v>3.6439136525975084</v>
      </c>
      <c r="T202" s="82"/>
      <c r="U202" s="81">
        <v>6373095</v>
      </c>
      <c r="V202" s="81">
        <v>1034</v>
      </c>
      <c r="W202" s="81">
        <v>294</v>
      </c>
      <c r="X202" s="81">
        <v>6939</v>
      </c>
      <c r="Y202" s="81">
        <v>10436</v>
      </c>
      <c r="Z202" s="81">
        <v>19094</v>
      </c>
      <c r="AA202" s="81">
        <v>7073</v>
      </c>
      <c r="AB202" s="81">
        <v>30962</v>
      </c>
      <c r="AC202" s="81">
        <v>0</v>
      </c>
      <c r="AD202" s="81">
        <v>3.6439136525975084</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1935</v>
      </c>
      <c r="B203" s="80">
        <v>430</v>
      </c>
      <c r="C203" s="80">
        <v>5</v>
      </c>
      <c r="D203" s="80">
        <v>26</v>
      </c>
      <c r="E203" s="80">
        <v>2008</v>
      </c>
      <c r="F203" s="80" t="s">
        <v>84</v>
      </c>
      <c r="G203" s="80" t="s">
        <v>1930</v>
      </c>
      <c r="H203" s="80" t="s">
        <v>1931</v>
      </c>
      <c r="I203" s="177"/>
      <c r="J203" s="81">
        <v>38.120398796711974</v>
      </c>
      <c r="K203" s="81">
        <v>2.3065120173439277</v>
      </c>
      <c r="L203" s="81">
        <v>16.838894570402736</v>
      </c>
      <c r="M203" s="81">
        <v>32.72235170225435</v>
      </c>
      <c r="N203" s="81">
        <v>39.019583977198501</v>
      </c>
      <c r="O203" s="81">
        <v>37.595850376237529</v>
      </c>
      <c r="P203" s="81">
        <v>34.842757349579855</v>
      </c>
      <c r="Q203" s="81">
        <v>1.8783771201397323</v>
      </c>
      <c r="R203" s="81">
        <v>0</v>
      </c>
      <c r="S203" s="81">
        <v>2.9614908346034241</v>
      </c>
      <c r="T203" s="82"/>
      <c r="U203" s="81">
        <v>6473810</v>
      </c>
      <c r="V203" s="81">
        <v>1034</v>
      </c>
      <c r="W203" s="81">
        <v>294</v>
      </c>
      <c r="X203" s="81">
        <v>6939</v>
      </c>
      <c r="Y203" s="81">
        <v>10441</v>
      </c>
      <c r="Z203" s="81">
        <v>19255</v>
      </c>
      <c r="AA203" s="81">
        <v>6831</v>
      </c>
      <c r="AB203" s="81">
        <v>30693</v>
      </c>
      <c r="AC203" s="81">
        <v>0</v>
      </c>
      <c r="AD203" s="81">
        <v>2.9614908346034241</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1936</v>
      </c>
      <c r="B204" s="80">
        <v>431</v>
      </c>
      <c r="C204" s="80">
        <v>6</v>
      </c>
      <c r="D204" s="80">
        <v>26</v>
      </c>
      <c r="E204" s="80">
        <v>2009</v>
      </c>
      <c r="F204" s="80" t="s">
        <v>85</v>
      </c>
      <c r="G204" s="80" t="s">
        <v>1930</v>
      </c>
      <c r="H204" s="80" t="s">
        <v>1931</v>
      </c>
      <c r="I204" s="177"/>
      <c r="J204" s="81">
        <v>28.018368985216576</v>
      </c>
      <c r="K204" s="81">
        <v>2.2799150952651654</v>
      </c>
      <c r="L204" s="81">
        <v>18.906821585713736</v>
      </c>
      <c r="M204" s="81">
        <v>28.284048826624527</v>
      </c>
      <c r="N204" s="81">
        <v>33.891226131106087</v>
      </c>
      <c r="O204" s="81">
        <v>38.188065858203878</v>
      </c>
      <c r="P204" s="81">
        <v>33.199228861328294</v>
      </c>
      <c r="Q204" s="81">
        <v>1.7665525914649682</v>
      </c>
      <c r="R204" s="81">
        <v>0</v>
      </c>
      <c r="S204" s="81">
        <v>2.4538515411081265</v>
      </c>
      <c r="T204" s="82"/>
      <c r="U204" s="81">
        <v>4606023</v>
      </c>
      <c r="V204" s="81">
        <v>971</v>
      </c>
      <c r="W204" s="81">
        <v>387</v>
      </c>
      <c r="X204" s="81">
        <v>6546</v>
      </c>
      <c r="Y204" s="81">
        <v>10465</v>
      </c>
      <c r="Z204" s="81">
        <v>19305</v>
      </c>
      <c r="AA204" s="81">
        <v>6682</v>
      </c>
      <c r="AB204" s="81">
        <v>30302</v>
      </c>
      <c r="AC204" s="81">
        <v>0</v>
      </c>
      <c r="AD204" s="81">
        <v>2.4538515411081265</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8.86</v>
      </c>
      <c r="BJ204" s="81">
        <v>0</v>
      </c>
      <c r="BK204" s="81">
        <v>0</v>
      </c>
      <c r="BL204" s="81">
        <v>0</v>
      </c>
      <c r="BM204" s="82"/>
      <c r="BN204" s="81">
        <v>0</v>
      </c>
      <c r="BO204" s="81">
        <v>0</v>
      </c>
      <c r="BP204" s="81">
        <v>2</v>
      </c>
      <c r="BQ204" s="81">
        <v>0</v>
      </c>
      <c r="BR204" s="81">
        <v>0</v>
      </c>
      <c r="BS204" s="81">
        <v>0</v>
      </c>
      <c r="BT204"/>
      <c r="BU204" s="80"/>
      <c r="BV204" s="80"/>
      <c r="BW204" s="80"/>
      <c r="BX204" s="80"/>
      <c r="BY204" s="80"/>
      <c r="BZ204" s="80"/>
      <c r="CA204" s="80"/>
      <c r="CB204" s="80"/>
      <c r="CC204" s="80"/>
    </row>
    <row r="205" spans="1:81">
      <c r="A205" s="80" t="s">
        <v>1937</v>
      </c>
      <c r="B205" s="80">
        <v>432</v>
      </c>
      <c r="C205" s="80">
        <v>7</v>
      </c>
      <c r="D205" s="80">
        <v>26</v>
      </c>
      <c r="E205" s="80">
        <v>2010</v>
      </c>
      <c r="F205" s="80" t="s">
        <v>86</v>
      </c>
      <c r="G205" s="80" t="s">
        <v>1930</v>
      </c>
      <c r="H205" s="80" t="s">
        <v>1931</v>
      </c>
      <c r="I205" s="177"/>
      <c r="J205" s="81">
        <v>25.061249742121046</v>
      </c>
      <c r="K205" s="81">
        <v>2.2192365680146824</v>
      </c>
      <c r="L205" s="81">
        <v>16.728596728288583</v>
      </c>
      <c r="M205" s="81">
        <v>28.394315246159142</v>
      </c>
      <c r="N205" s="81">
        <v>39.927607905538522</v>
      </c>
      <c r="O205" s="81">
        <v>38.186674832700504</v>
      </c>
      <c r="P205" s="81">
        <v>33.269927805839693</v>
      </c>
      <c r="Q205" s="81">
        <v>1.8236563343019963</v>
      </c>
      <c r="R205" s="81">
        <v>0</v>
      </c>
      <c r="S205" s="81">
        <v>3.2015136625288734</v>
      </c>
      <c r="T205" s="82"/>
      <c r="U205" s="81">
        <v>4617301</v>
      </c>
      <c r="V205" s="81">
        <v>971</v>
      </c>
      <c r="W205" s="81">
        <v>387</v>
      </c>
      <c r="X205" s="81">
        <v>6546</v>
      </c>
      <c r="Y205" s="81">
        <v>10504</v>
      </c>
      <c r="Z205" s="81">
        <v>19394</v>
      </c>
      <c r="AA205" s="81">
        <v>6529</v>
      </c>
      <c r="AB205" s="81">
        <v>29974</v>
      </c>
      <c r="AC205" s="81">
        <v>0</v>
      </c>
      <c r="AD205" s="81">
        <v>3.2015136625288734</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8.0790000000000006</v>
      </c>
      <c r="BJ205" s="81">
        <v>0</v>
      </c>
      <c r="BK205" s="81">
        <v>0</v>
      </c>
      <c r="BL205" s="81">
        <v>0</v>
      </c>
      <c r="BM205" s="82"/>
      <c r="BN205" s="81">
        <v>0</v>
      </c>
      <c r="BO205" s="81">
        <v>0</v>
      </c>
      <c r="BP205" s="81">
        <v>2</v>
      </c>
      <c r="BQ205" s="81">
        <v>0</v>
      </c>
      <c r="BR205" s="81">
        <v>0</v>
      </c>
      <c r="BS205" s="81">
        <v>0</v>
      </c>
      <c r="BT205"/>
      <c r="BU205" s="80">
        <v>8.0790000000000006</v>
      </c>
      <c r="BV205" s="80">
        <v>0</v>
      </c>
      <c r="BW205" s="80">
        <v>0</v>
      </c>
      <c r="BX205" s="80">
        <v>0</v>
      </c>
      <c r="BY205" s="80">
        <v>0</v>
      </c>
      <c r="BZ205" s="80">
        <v>0</v>
      </c>
      <c r="CA205" s="80">
        <v>0</v>
      </c>
      <c r="CB205" s="80">
        <v>0</v>
      </c>
      <c r="CC205" s="80">
        <v>0</v>
      </c>
    </row>
    <row r="206" spans="1:81">
      <c r="A206" s="80" t="s">
        <v>1938</v>
      </c>
      <c r="B206" s="80">
        <v>433</v>
      </c>
      <c r="C206" s="80">
        <v>8</v>
      </c>
      <c r="D206" s="80">
        <v>26</v>
      </c>
      <c r="E206" s="80">
        <v>2011</v>
      </c>
      <c r="F206" s="80" t="s">
        <v>87</v>
      </c>
      <c r="G206" s="80" t="s">
        <v>1930</v>
      </c>
      <c r="H206" s="80" t="s">
        <v>1931</v>
      </c>
      <c r="I206" s="177"/>
      <c r="J206" s="81">
        <v>51.166131079076557</v>
      </c>
      <c r="K206" s="81">
        <v>2.9864553466653145</v>
      </c>
      <c r="L206" s="81">
        <v>16.070264800920242</v>
      </c>
      <c r="M206" s="81">
        <v>36.406285038555829</v>
      </c>
      <c r="N206" s="81">
        <v>39.750670647567169</v>
      </c>
      <c r="O206" s="81">
        <v>37.511535179671178</v>
      </c>
      <c r="P206" s="81">
        <v>32.125385982732496</v>
      </c>
      <c r="Q206" s="81">
        <v>2.0623301655651103</v>
      </c>
      <c r="R206" s="81">
        <v>0</v>
      </c>
      <c r="S206" s="81">
        <v>3.0512167619494743</v>
      </c>
      <c r="T206" s="82"/>
      <c r="U206" s="81">
        <v>8007001</v>
      </c>
      <c r="V206" s="81">
        <v>971</v>
      </c>
      <c r="W206" s="81">
        <v>387</v>
      </c>
      <c r="X206" s="81">
        <v>6546</v>
      </c>
      <c r="Y206" s="81">
        <v>10496</v>
      </c>
      <c r="Z206" s="81">
        <v>19465</v>
      </c>
      <c r="AA206" s="81">
        <v>6492</v>
      </c>
      <c r="AB206" s="81">
        <v>29387</v>
      </c>
      <c r="AC206" s="81">
        <v>0</v>
      </c>
      <c r="AD206" s="81">
        <v>3.0512167619494743</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8.01</v>
      </c>
      <c r="BJ206" s="81">
        <v>0</v>
      </c>
      <c r="BK206" s="81">
        <v>0</v>
      </c>
      <c r="BL206" s="81">
        <v>0</v>
      </c>
      <c r="BM206" s="82"/>
      <c r="BN206" s="81">
        <v>0</v>
      </c>
      <c r="BO206" s="81">
        <v>0</v>
      </c>
      <c r="BP206" s="81">
        <v>2</v>
      </c>
      <c r="BQ206" s="81">
        <v>0</v>
      </c>
      <c r="BR206" s="81">
        <v>0</v>
      </c>
      <c r="BS206" s="81">
        <v>0</v>
      </c>
      <c r="BT206"/>
      <c r="BU206" s="80">
        <v>8.01</v>
      </c>
      <c r="BV206" s="80">
        <v>0</v>
      </c>
      <c r="BW206" s="80">
        <v>0</v>
      </c>
      <c r="BX206" s="80">
        <v>0</v>
      </c>
      <c r="BY206" s="80">
        <v>0</v>
      </c>
      <c r="BZ206" s="80">
        <v>0</v>
      </c>
      <c r="CA206" s="80">
        <v>0</v>
      </c>
      <c r="CB206" s="80">
        <v>0</v>
      </c>
      <c r="CC206" s="80">
        <v>0</v>
      </c>
    </row>
    <row r="207" spans="1:81">
      <c r="A207" s="80" t="s">
        <v>1939</v>
      </c>
      <c r="B207" s="80">
        <v>434</v>
      </c>
      <c r="C207" s="80">
        <v>9</v>
      </c>
      <c r="D207" s="80">
        <v>26</v>
      </c>
      <c r="E207" s="80">
        <v>2012</v>
      </c>
      <c r="F207" s="80" t="s">
        <v>88</v>
      </c>
      <c r="G207" s="80" t="s">
        <v>1930</v>
      </c>
      <c r="H207" s="80" t="s">
        <v>1931</v>
      </c>
      <c r="I207" s="177"/>
      <c r="J207" s="81">
        <v>39.706572272482305</v>
      </c>
      <c r="K207" s="81">
        <v>2.6530937123904619</v>
      </c>
      <c r="L207" s="81">
        <v>15.938348548596592</v>
      </c>
      <c r="M207" s="81">
        <v>34.545094676080836</v>
      </c>
      <c r="N207" s="81">
        <v>38.644127094102906</v>
      </c>
      <c r="O207" s="81">
        <v>37.470640712669642</v>
      </c>
      <c r="P207" s="81">
        <v>31.626371484815408</v>
      </c>
      <c r="Q207" s="81">
        <v>2.2290828777426581</v>
      </c>
      <c r="R207" s="81">
        <v>0</v>
      </c>
      <c r="S207" s="81">
        <v>2.4827253980975192</v>
      </c>
      <c r="T207" s="82"/>
      <c r="U207" s="81">
        <v>5255428</v>
      </c>
      <c r="V207" s="81">
        <v>971</v>
      </c>
      <c r="W207" s="81">
        <v>387</v>
      </c>
      <c r="X207" s="81">
        <v>6546</v>
      </c>
      <c r="Y207" s="81">
        <v>10625</v>
      </c>
      <c r="Z207" s="81">
        <v>19598</v>
      </c>
      <c r="AA207" s="81">
        <v>6355</v>
      </c>
      <c r="AB207" s="81">
        <v>29235</v>
      </c>
      <c r="AC207" s="81">
        <v>0</v>
      </c>
      <c r="AD207" s="81">
        <v>2.4827253980975192</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9.14</v>
      </c>
      <c r="BJ207" s="81">
        <v>0</v>
      </c>
      <c r="BK207" s="81">
        <v>0</v>
      </c>
      <c r="BL207" s="81">
        <v>0</v>
      </c>
      <c r="BM207" s="82"/>
      <c r="BN207" s="81">
        <v>0</v>
      </c>
      <c r="BO207" s="81">
        <v>0</v>
      </c>
      <c r="BP207" s="81">
        <v>2</v>
      </c>
      <c r="BQ207" s="81">
        <v>0</v>
      </c>
      <c r="BR207" s="81">
        <v>0</v>
      </c>
      <c r="BS207" s="81">
        <v>0</v>
      </c>
      <c r="BT207"/>
      <c r="BU207" s="80">
        <v>9.14</v>
      </c>
      <c r="BV207" s="80">
        <v>0</v>
      </c>
      <c r="BW207" s="80">
        <v>0</v>
      </c>
      <c r="BX207" s="80">
        <v>0</v>
      </c>
      <c r="BY207" s="80">
        <v>0</v>
      </c>
      <c r="BZ207" s="80">
        <v>0</v>
      </c>
      <c r="CA207" s="80">
        <v>0</v>
      </c>
      <c r="CB207" s="80">
        <v>0</v>
      </c>
      <c r="CC207" s="80">
        <v>0</v>
      </c>
    </row>
    <row r="208" spans="1:81">
      <c r="A208" s="80" t="s">
        <v>1940</v>
      </c>
      <c r="B208" s="80">
        <v>435</v>
      </c>
      <c r="C208" s="80">
        <v>10</v>
      </c>
      <c r="D208" s="80">
        <v>26</v>
      </c>
      <c r="E208" s="80">
        <v>2013</v>
      </c>
      <c r="F208" s="80" t="s">
        <v>89</v>
      </c>
      <c r="G208" s="80" t="s">
        <v>1930</v>
      </c>
      <c r="H208" s="80" t="s">
        <v>1931</v>
      </c>
      <c r="I208" s="177"/>
      <c r="J208" s="81">
        <v>32.831389724782582</v>
      </c>
      <c r="K208" s="81">
        <v>2.250613759898624</v>
      </c>
      <c r="L208" s="81">
        <v>15.128777691518771</v>
      </c>
      <c r="M208" s="81">
        <v>34.394295599839353</v>
      </c>
      <c r="N208" s="81">
        <v>44.163229006764105</v>
      </c>
      <c r="O208" s="81">
        <v>35.940528738579793</v>
      </c>
      <c r="P208" s="81">
        <v>31.635638249736378</v>
      </c>
      <c r="Q208" s="81">
        <v>2.2346663571434791</v>
      </c>
      <c r="R208" s="81">
        <v>0</v>
      </c>
      <c r="S208" s="81">
        <v>3.2362908576659564</v>
      </c>
      <c r="T208" s="82"/>
      <c r="U208" s="81">
        <v>4841936</v>
      </c>
      <c r="V208" s="81">
        <v>971</v>
      </c>
      <c r="W208" s="81">
        <v>387</v>
      </c>
      <c r="X208" s="81">
        <v>6546</v>
      </c>
      <c r="Y208" s="81">
        <v>10607</v>
      </c>
      <c r="Z208" s="81">
        <v>19637</v>
      </c>
      <c r="AA208" s="81">
        <v>6333</v>
      </c>
      <c r="AB208" s="81">
        <v>28888</v>
      </c>
      <c r="AC208" s="81">
        <v>0</v>
      </c>
      <c r="AD208" s="81">
        <v>3.2362908576659564</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9.8160000000000007</v>
      </c>
      <c r="BJ208" s="81">
        <v>0</v>
      </c>
      <c r="BK208" s="81">
        <v>0</v>
      </c>
      <c r="BL208" s="81">
        <v>0</v>
      </c>
      <c r="BM208" s="82"/>
      <c r="BN208" s="81">
        <v>0</v>
      </c>
      <c r="BO208" s="81">
        <v>0</v>
      </c>
      <c r="BP208" s="81">
        <v>2</v>
      </c>
      <c r="BQ208" s="81">
        <v>0</v>
      </c>
      <c r="BR208" s="81">
        <v>0</v>
      </c>
      <c r="BS208" s="81">
        <v>0</v>
      </c>
      <c r="BT208"/>
      <c r="BU208" s="80">
        <v>9.8160000000000007</v>
      </c>
      <c r="BV208" s="80">
        <v>0</v>
      </c>
      <c r="BW208" s="80">
        <v>0</v>
      </c>
      <c r="BX208" s="80">
        <v>0</v>
      </c>
      <c r="BY208" s="80">
        <v>0</v>
      </c>
      <c r="BZ208" s="80">
        <v>0</v>
      </c>
      <c r="CA208" s="80">
        <v>0</v>
      </c>
      <c r="CB208" s="80">
        <v>0</v>
      </c>
      <c r="CC208" s="80">
        <v>0</v>
      </c>
    </row>
    <row r="209" spans="1:81">
      <c r="A209" s="80" t="s">
        <v>1941</v>
      </c>
      <c r="B209" s="80">
        <v>436</v>
      </c>
      <c r="C209" s="80">
        <v>11</v>
      </c>
      <c r="D209" s="80">
        <v>26</v>
      </c>
      <c r="E209" s="80">
        <v>2014</v>
      </c>
      <c r="F209" s="80" t="s">
        <v>90</v>
      </c>
      <c r="G209" s="80" t="s">
        <v>1930</v>
      </c>
      <c r="H209" s="80" t="s">
        <v>1931</v>
      </c>
      <c r="I209" s="177"/>
      <c r="J209" s="81">
        <v>34.171030454498379</v>
      </c>
      <c r="K209" s="81">
        <v>2.2617621126177681</v>
      </c>
      <c r="L209" s="81">
        <v>8.3886379251393777</v>
      </c>
      <c r="M209" s="81">
        <v>29.957003556074802</v>
      </c>
      <c r="N209" s="81">
        <v>40.407806762123627</v>
      </c>
      <c r="O209" s="81">
        <v>34.171631149433409</v>
      </c>
      <c r="P209" s="81">
        <v>31.077104209060153</v>
      </c>
      <c r="Q209" s="81">
        <v>2.1159321589900562</v>
      </c>
      <c r="R209" s="81">
        <v>0</v>
      </c>
      <c r="S209" s="81">
        <v>2.7675253192547276</v>
      </c>
      <c r="T209" s="82"/>
      <c r="U209" s="81">
        <v>5376216</v>
      </c>
      <c r="V209" s="81">
        <v>891</v>
      </c>
      <c r="W209" s="81">
        <v>204</v>
      </c>
      <c r="X209" s="81">
        <v>5903</v>
      </c>
      <c r="Y209" s="81">
        <v>10660</v>
      </c>
      <c r="Z209" s="81">
        <v>19664</v>
      </c>
      <c r="AA209" s="81">
        <v>6189</v>
      </c>
      <c r="AB209" s="81">
        <v>28509</v>
      </c>
      <c r="AC209" s="81">
        <v>0</v>
      </c>
      <c r="AD209" s="81">
        <v>2.7675253192547276</v>
      </c>
      <c r="AE209" s="82"/>
      <c r="AF209" s="81">
        <v>43063405.859276175</v>
      </c>
      <c r="AG209" s="81">
        <v>1916518.1100455981</v>
      </c>
      <c r="AH209" s="81">
        <v>2171367.9754295214</v>
      </c>
      <c r="AI209" s="81">
        <v>39087431.119870268</v>
      </c>
      <c r="AJ209" s="81">
        <v>54382357.092347912</v>
      </c>
      <c r="AK209" s="81">
        <v>0</v>
      </c>
      <c r="AL209" s="81">
        <v>0</v>
      </c>
      <c r="AM209" s="81">
        <v>3913859.6838844903</v>
      </c>
      <c r="AN209" s="81">
        <v>0</v>
      </c>
      <c r="AO209" s="81">
        <v>0</v>
      </c>
      <c r="AP209" s="82"/>
      <c r="AQ209" s="81">
        <v>711</v>
      </c>
      <c r="AR209" s="81">
        <v>201</v>
      </c>
      <c r="AS209" s="81">
        <v>0</v>
      </c>
      <c r="AT209" s="81">
        <v>0</v>
      </c>
      <c r="AU209" s="81">
        <v>0</v>
      </c>
      <c r="AV209" s="81">
        <v>0</v>
      </c>
      <c r="AW209" s="81" t="s">
        <v>564</v>
      </c>
      <c r="AX209" s="82"/>
      <c r="AY209" s="81">
        <v>3193.4</v>
      </c>
      <c r="AZ209" s="81">
        <v>12102.9</v>
      </c>
      <c r="BA209" s="81">
        <v>0</v>
      </c>
      <c r="BB209" s="81">
        <v>0</v>
      </c>
      <c r="BC209" s="81">
        <v>0</v>
      </c>
      <c r="BD209" s="81">
        <v>0</v>
      </c>
      <c r="BE209" s="81" t="s">
        <v>564</v>
      </c>
      <c r="BF209" s="82"/>
      <c r="BG209" s="81">
        <v>0</v>
      </c>
      <c r="BH209" s="81">
        <v>0</v>
      </c>
      <c r="BI209" s="81">
        <v>9.5690000000000008</v>
      </c>
      <c r="BJ209" s="81">
        <v>0</v>
      </c>
      <c r="BK209" s="81">
        <v>0</v>
      </c>
      <c r="BL209" s="81">
        <v>0</v>
      </c>
      <c r="BM209" s="82"/>
      <c r="BN209" s="81">
        <v>0</v>
      </c>
      <c r="BO209" s="81">
        <v>0</v>
      </c>
      <c r="BP209" s="81">
        <v>2</v>
      </c>
      <c r="BQ209" s="81">
        <v>0</v>
      </c>
      <c r="BR209" s="81">
        <v>0</v>
      </c>
      <c r="BS209" s="81">
        <v>0</v>
      </c>
      <c r="BT209"/>
      <c r="BU209" s="80">
        <v>9.5690000000000008</v>
      </c>
      <c r="BV209" s="80">
        <v>0</v>
      </c>
      <c r="BW209" s="80">
        <v>0</v>
      </c>
      <c r="BX209" s="80">
        <v>0</v>
      </c>
      <c r="BY209" s="80">
        <v>0</v>
      </c>
      <c r="BZ209" s="80">
        <v>0</v>
      </c>
      <c r="CA209" s="80">
        <v>0</v>
      </c>
      <c r="CB209" s="80">
        <v>0</v>
      </c>
      <c r="CC209" s="80">
        <v>0</v>
      </c>
    </row>
    <row r="210" spans="1:81">
      <c r="A210" s="80" t="s">
        <v>1942</v>
      </c>
      <c r="B210" s="80">
        <v>437</v>
      </c>
      <c r="C210" s="80">
        <v>12</v>
      </c>
      <c r="D210" s="80">
        <v>26</v>
      </c>
      <c r="E210" s="80">
        <v>2015</v>
      </c>
      <c r="F210" s="80" t="s">
        <v>91</v>
      </c>
      <c r="G210" s="80" t="s">
        <v>1930</v>
      </c>
      <c r="H210" s="80" t="s">
        <v>1931</v>
      </c>
      <c r="I210" s="177"/>
      <c r="J210" s="81">
        <v>31.167257356741366</v>
      </c>
      <c r="K210" s="81">
        <v>2.247159268492231</v>
      </c>
      <c r="L210" s="81">
        <v>7.8232026394175991</v>
      </c>
      <c r="M210" s="81">
        <v>26.815417359490869</v>
      </c>
      <c r="N210" s="81">
        <v>36.300797414210614</v>
      </c>
      <c r="O210" s="81">
        <v>33.783574549198221</v>
      </c>
      <c r="P210" s="81">
        <v>30.548773649476647</v>
      </c>
      <c r="Q210" s="81">
        <v>2.0347731636956383</v>
      </c>
      <c r="R210" s="81">
        <v>0</v>
      </c>
      <c r="S210" s="81">
        <v>2.7321487109736764</v>
      </c>
      <c r="T210" s="82"/>
      <c r="U210" s="81">
        <v>5600083</v>
      </c>
      <c r="V210" s="81">
        <v>891</v>
      </c>
      <c r="W210" s="81">
        <v>204</v>
      </c>
      <c r="X210" s="81">
        <v>5903</v>
      </c>
      <c r="Y210" s="81">
        <v>10632</v>
      </c>
      <c r="Z210" s="81">
        <v>19628</v>
      </c>
      <c r="AA210" s="81">
        <v>6079</v>
      </c>
      <c r="AB210" s="81">
        <v>28005</v>
      </c>
      <c r="AC210" s="81">
        <v>0</v>
      </c>
      <c r="AD210" s="81">
        <v>2.7321487109736764</v>
      </c>
      <c r="AE210" s="82"/>
      <c r="AF210" s="81">
        <v>38545933.96507068</v>
      </c>
      <c r="AG210" s="81">
        <v>1716890.2128227602</v>
      </c>
      <c r="AH210" s="81">
        <v>1662343.6918864758</v>
      </c>
      <c r="AI210" s="81">
        <v>37177407.589829475</v>
      </c>
      <c r="AJ210" s="81">
        <v>52862249.809018955</v>
      </c>
      <c r="AK210" s="81">
        <v>0</v>
      </c>
      <c r="AL210" s="81">
        <v>0</v>
      </c>
      <c r="AM210" s="81">
        <v>3837967.7734433776</v>
      </c>
      <c r="AN210" s="81">
        <v>0</v>
      </c>
      <c r="AO210" s="81">
        <v>0</v>
      </c>
      <c r="AP210" s="82"/>
      <c r="AQ210" s="81">
        <v>749</v>
      </c>
      <c r="AR210" s="81">
        <v>350</v>
      </c>
      <c r="AS210" s="81">
        <v>0</v>
      </c>
      <c r="AT210" s="81">
        <v>0</v>
      </c>
      <c r="AU210" s="81">
        <v>0</v>
      </c>
      <c r="AV210" s="81">
        <v>0</v>
      </c>
      <c r="AW210" s="81" t="s">
        <v>564</v>
      </c>
      <c r="AX210" s="82"/>
      <c r="AY210" s="81">
        <v>3406.3999999999996</v>
      </c>
      <c r="AZ210" s="81">
        <v>42652.1</v>
      </c>
      <c r="BA210" s="81">
        <v>0</v>
      </c>
      <c r="BB210" s="81">
        <v>0</v>
      </c>
      <c r="BC210" s="81">
        <v>0</v>
      </c>
      <c r="BD210" s="81">
        <v>0</v>
      </c>
      <c r="BE210" s="81" t="s">
        <v>564</v>
      </c>
      <c r="BF210" s="82"/>
      <c r="BG210" s="81">
        <v>0</v>
      </c>
      <c r="BH210" s="81">
        <v>0</v>
      </c>
      <c r="BI210" s="81">
        <v>8.6069999999999993</v>
      </c>
      <c r="BJ210" s="81">
        <v>0</v>
      </c>
      <c r="BK210" s="81">
        <v>0</v>
      </c>
      <c r="BL210" s="81">
        <v>0</v>
      </c>
      <c r="BM210" s="82"/>
      <c r="BN210" s="81">
        <v>0</v>
      </c>
      <c r="BO210" s="81">
        <v>0</v>
      </c>
      <c r="BP210" s="81">
        <v>2</v>
      </c>
      <c r="BQ210" s="81">
        <v>0</v>
      </c>
      <c r="BR210" s="81">
        <v>0</v>
      </c>
      <c r="BS210" s="81">
        <v>0</v>
      </c>
      <c r="BT210"/>
      <c r="BU210" s="80">
        <v>8.6069999999999993</v>
      </c>
      <c r="BV210" s="80">
        <v>0</v>
      </c>
      <c r="BW210" s="80">
        <v>0</v>
      </c>
      <c r="BX210" s="80">
        <v>0</v>
      </c>
      <c r="BY210" s="80">
        <v>0</v>
      </c>
      <c r="BZ210" s="80">
        <v>0</v>
      </c>
      <c r="CA210" s="80">
        <v>0</v>
      </c>
      <c r="CB210" s="80">
        <v>0</v>
      </c>
      <c r="CC210" s="80">
        <v>0</v>
      </c>
    </row>
    <row r="211" spans="1:81">
      <c r="A211" s="80" t="s">
        <v>1943</v>
      </c>
      <c r="B211" s="80">
        <v>438</v>
      </c>
      <c r="C211" s="80">
        <v>13</v>
      </c>
      <c r="D211" s="80">
        <v>26</v>
      </c>
      <c r="E211" s="80">
        <v>2016</v>
      </c>
      <c r="F211" s="80" t="s">
        <v>92</v>
      </c>
      <c r="G211" s="80" t="s">
        <v>1930</v>
      </c>
      <c r="H211" s="80" t="s">
        <v>1931</v>
      </c>
      <c r="I211" s="177"/>
      <c r="J211" s="81">
        <v>30.872367986549353</v>
      </c>
      <c r="K211" s="81">
        <v>2.468370802068625</v>
      </c>
      <c r="L211" s="81">
        <v>8.0443378128845247</v>
      </c>
      <c r="M211" s="81">
        <v>24.693242518714793</v>
      </c>
      <c r="N211" s="81">
        <v>38.112208527386166</v>
      </c>
      <c r="O211" s="81">
        <v>33.240702756858596</v>
      </c>
      <c r="P211" s="81">
        <v>29.706225904847233</v>
      </c>
      <c r="Q211" s="81">
        <v>1.9494439686960479</v>
      </c>
      <c r="R211" s="81">
        <v>0</v>
      </c>
      <c r="S211" s="81">
        <v>2.6258215959701778</v>
      </c>
      <c r="T211" s="82"/>
      <c r="U211" s="81">
        <v>5799659</v>
      </c>
      <c r="V211" s="81">
        <v>891</v>
      </c>
      <c r="W211" s="81">
        <v>204</v>
      </c>
      <c r="X211" s="81">
        <v>5903</v>
      </c>
      <c r="Y211" s="81">
        <v>10622</v>
      </c>
      <c r="Z211" s="81">
        <v>19550</v>
      </c>
      <c r="AA211" s="81">
        <v>6114</v>
      </c>
      <c r="AB211" s="81">
        <v>27600</v>
      </c>
      <c r="AC211" s="81">
        <v>0</v>
      </c>
      <c r="AD211" s="81">
        <v>2.6258215959701778</v>
      </c>
      <c r="AE211" s="82"/>
      <c r="AF211" s="81">
        <v>39926325.383381672</v>
      </c>
      <c r="AG211" s="81">
        <v>1887713.1623936889</v>
      </c>
      <c r="AH211" s="81">
        <v>1327776.9975297479</v>
      </c>
      <c r="AI211" s="81">
        <v>37616861.484614782</v>
      </c>
      <c r="AJ211" s="81">
        <v>55439108.60545107</v>
      </c>
      <c r="AK211" s="81">
        <v>0</v>
      </c>
      <c r="AL211" s="81">
        <v>0</v>
      </c>
      <c r="AM211" s="81">
        <v>3785402.8259231881</v>
      </c>
      <c r="AN211" s="81">
        <v>0</v>
      </c>
      <c r="AO211" s="81">
        <v>0</v>
      </c>
      <c r="AP211" s="82"/>
      <c r="AQ211" s="81">
        <v>794</v>
      </c>
      <c r="AR211" s="81">
        <v>435</v>
      </c>
      <c r="AS211" s="81">
        <v>0</v>
      </c>
      <c r="AT211" s="81">
        <v>0</v>
      </c>
      <c r="AU211" s="81">
        <v>0</v>
      </c>
      <c r="AV211" s="81">
        <v>0</v>
      </c>
      <c r="AW211" s="81" t="s">
        <v>564</v>
      </c>
      <c r="AX211" s="82"/>
      <c r="AY211" s="81">
        <v>3661.3</v>
      </c>
      <c r="AZ211" s="81">
        <v>73372.7</v>
      </c>
      <c r="BA211" s="81">
        <v>0</v>
      </c>
      <c r="BB211" s="81">
        <v>0</v>
      </c>
      <c r="BC211" s="81">
        <v>0</v>
      </c>
      <c r="BD211" s="81">
        <v>0</v>
      </c>
      <c r="BE211" s="81" t="s">
        <v>564</v>
      </c>
      <c r="BF211" s="82"/>
      <c r="BG211" s="81">
        <v>0</v>
      </c>
      <c r="BH211" s="81">
        <v>0</v>
      </c>
      <c r="BI211" s="81">
        <v>8.327</v>
      </c>
      <c r="BJ211" s="81">
        <v>0</v>
      </c>
      <c r="BK211" s="81">
        <v>0</v>
      </c>
      <c r="BL211" s="81">
        <v>0</v>
      </c>
      <c r="BM211" s="82"/>
      <c r="BN211" s="81">
        <v>0</v>
      </c>
      <c r="BO211" s="81">
        <v>0</v>
      </c>
      <c r="BP211" s="81">
        <v>2</v>
      </c>
      <c r="BQ211" s="81">
        <v>0</v>
      </c>
      <c r="BR211" s="81">
        <v>0</v>
      </c>
      <c r="BS211" s="81">
        <v>0</v>
      </c>
      <c r="BT211"/>
      <c r="BU211" s="80">
        <v>8.327</v>
      </c>
      <c r="BV211" s="80">
        <v>0</v>
      </c>
      <c r="BW211" s="80">
        <v>0</v>
      </c>
      <c r="BX211" s="80">
        <v>0</v>
      </c>
      <c r="BY211" s="80">
        <v>0</v>
      </c>
      <c r="BZ211" s="80">
        <v>0</v>
      </c>
      <c r="CA211" s="80">
        <v>0</v>
      </c>
      <c r="CB211" s="80">
        <v>0</v>
      </c>
      <c r="CC211" s="80">
        <v>0</v>
      </c>
    </row>
    <row r="212" spans="1:81">
      <c r="A212" s="80" t="s">
        <v>1944</v>
      </c>
      <c r="B212" s="80">
        <v>439</v>
      </c>
      <c r="C212" s="80">
        <v>14</v>
      </c>
      <c r="D212" s="80">
        <v>26</v>
      </c>
      <c r="E212" s="80">
        <v>2017</v>
      </c>
      <c r="F212" s="80" t="s">
        <v>71</v>
      </c>
      <c r="G212" s="80" t="s">
        <v>1930</v>
      </c>
      <c r="H212" s="80" t="s">
        <v>1931</v>
      </c>
      <c r="I212" s="177"/>
      <c r="J212" s="81">
        <v>34.736801343008132</v>
      </c>
      <c r="K212" s="81">
        <v>2.4440273042415841</v>
      </c>
      <c r="L212" s="81">
        <v>9.2433270185070704</v>
      </c>
      <c r="M212" s="81">
        <v>24.293051543709726</v>
      </c>
      <c r="N212" s="81">
        <v>37.449237249786563</v>
      </c>
      <c r="O212" s="81">
        <v>32.679895675034757</v>
      </c>
      <c r="P212" s="81">
        <v>29.204231233186249</v>
      </c>
      <c r="Q212" s="81">
        <v>1.8551141954444794</v>
      </c>
      <c r="R212" s="81">
        <v>0</v>
      </c>
      <c r="S212" s="81">
        <v>2.7290244487605473</v>
      </c>
      <c r="T212" s="82"/>
      <c r="U212" s="81">
        <v>6461659</v>
      </c>
      <c r="V212" s="81">
        <v>891</v>
      </c>
      <c r="W212" s="81">
        <v>204</v>
      </c>
      <c r="X212" s="81">
        <v>5903</v>
      </c>
      <c r="Y212" s="81">
        <v>10618</v>
      </c>
      <c r="Z212" s="81">
        <v>19539</v>
      </c>
      <c r="AA212" s="81">
        <v>6049</v>
      </c>
      <c r="AB212" s="81">
        <v>27161</v>
      </c>
      <c r="AC212" s="81">
        <v>0</v>
      </c>
      <c r="AD212" s="81">
        <v>2.7290244487605468</v>
      </c>
      <c r="AE212" s="82"/>
      <c r="AF212" s="81">
        <v>46520270.74797219</v>
      </c>
      <c r="AG212" s="81">
        <v>1921532.500450657</v>
      </c>
      <c r="AH212" s="81">
        <v>2004196.9035444381</v>
      </c>
      <c r="AI212" s="81">
        <v>39360271.425371543</v>
      </c>
      <c r="AJ212" s="81">
        <v>52197352.068137027</v>
      </c>
      <c r="AK212" s="81">
        <v>0</v>
      </c>
      <c r="AL212" s="81">
        <v>0</v>
      </c>
      <c r="AM212" s="81">
        <v>3731021.88676683</v>
      </c>
      <c r="AN212" s="81">
        <v>0</v>
      </c>
      <c r="AO212" s="81">
        <v>0</v>
      </c>
      <c r="AP212" s="82"/>
      <c r="AQ212" s="81">
        <v>825</v>
      </c>
      <c r="AR212" s="81">
        <v>481</v>
      </c>
      <c r="AS212" s="81">
        <v>0</v>
      </c>
      <c r="AT212" s="81">
        <v>0</v>
      </c>
      <c r="AU212" s="81">
        <v>0</v>
      </c>
      <c r="AV212" s="81">
        <v>0</v>
      </c>
      <c r="AW212" s="81" t="s">
        <v>564</v>
      </c>
      <c r="AX212" s="82"/>
      <c r="AY212" s="81">
        <v>3826</v>
      </c>
      <c r="AZ212" s="81">
        <v>95124.800000000003</v>
      </c>
      <c r="BA212" s="81">
        <v>0</v>
      </c>
      <c r="BB212" s="81">
        <v>0</v>
      </c>
      <c r="BC212" s="81">
        <v>0</v>
      </c>
      <c r="BD212" s="81">
        <v>0</v>
      </c>
      <c r="BE212" s="81" t="s">
        <v>564</v>
      </c>
      <c r="BF212" s="82"/>
      <c r="BG212" s="81">
        <v>0</v>
      </c>
      <c r="BH212" s="81">
        <v>0</v>
      </c>
      <c r="BI212" s="81">
        <v>5.8479999999999999</v>
      </c>
      <c r="BJ212" s="81">
        <v>0</v>
      </c>
      <c r="BK212" s="81">
        <v>0</v>
      </c>
      <c r="BL212" s="81">
        <v>0</v>
      </c>
      <c r="BM212" s="82"/>
      <c r="BN212" s="81">
        <v>0</v>
      </c>
      <c r="BO212" s="81">
        <v>0</v>
      </c>
      <c r="BP212" s="81">
        <v>1</v>
      </c>
      <c r="BQ212" s="81">
        <v>0</v>
      </c>
      <c r="BR212" s="81">
        <v>0</v>
      </c>
      <c r="BS212" s="81">
        <v>0</v>
      </c>
      <c r="BT212"/>
      <c r="BU212" s="80">
        <v>5.8479999999999999</v>
      </c>
      <c r="BV212" s="80">
        <v>0</v>
      </c>
      <c r="BW212" s="80">
        <v>0</v>
      </c>
      <c r="BX212" s="80">
        <v>0</v>
      </c>
      <c r="BY212" s="80">
        <v>0</v>
      </c>
      <c r="BZ212" s="80">
        <v>0</v>
      </c>
      <c r="CA212" s="80">
        <v>0</v>
      </c>
      <c r="CB212" s="80">
        <v>0</v>
      </c>
      <c r="CC212" s="80">
        <v>0</v>
      </c>
    </row>
    <row r="213" spans="1:81">
      <c r="A213" s="80" t="s">
        <v>1945</v>
      </c>
      <c r="B213" s="80">
        <v>440</v>
      </c>
      <c r="C213" s="80">
        <v>15</v>
      </c>
      <c r="D213" s="80">
        <v>26</v>
      </c>
      <c r="E213" s="80">
        <v>2018</v>
      </c>
      <c r="F213" s="80" t="s">
        <v>93</v>
      </c>
      <c r="G213" s="80" t="s">
        <v>1930</v>
      </c>
      <c r="H213" s="80" t="s">
        <v>1931</v>
      </c>
      <c r="I213" s="177"/>
      <c r="J213" s="81">
        <v>35.314232248211546</v>
      </c>
      <c r="K213" s="81">
        <v>2.2044716018660027</v>
      </c>
      <c r="L213" s="81">
        <v>8.5644924395601532</v>
      </c>
      <c r="M213" s="81">
        <v>23.965125945364385</v>
      </c>
      <c r="N213" s="81">
        <v>32.62595239520855</v>
      </c>
      <c r="O213" s="81">
        <v>31.652348639313129</v>
      </c>
      <c r="P213" s="81">
        <v>28.908745498496998</v>
      </c>
      <c r="Q213" s="81">
        <v>1.6893189141617386</v>
      </c>
      <c r="R213" s="81">
        <v>0</v>
      </c>
      <c r="S213" s="81">
        <v>1.9009696111717997</v>
      </c>
      <c r="T213" s="82"/>
      <c r="U213" s="81">
        <v>6541753</v>
      </c>
      <c r="V213" s="81">
        <v>891</v>
      </c>
      <c r="W213" s="81">
        <v>204</v>
      </c>
      <c r="X213" s="81">
        <v>5903</v>
      </c>
      <c r="Y213" s="81">
        <v>10575</v>
      </c>
      <c r="Z213" s="81">
        <v>19287</v>
      </c>
      <c r="AA213" s="81">
        <v>6048</v>
      </c>
      <c r="AB213" s="81">
        <v>26654</v>
      </c>
      <c r="AC213" s="81">
        <v>0</v>
      </c>
      <c r="AD213" s="81">
        <v>1.9009696111718</v>
      </c>
      <c r="AE213" s="82"/>
      <c r="AF213" s="81">
        <v>47991751.935652994</v>
      </c>
      <c r="AG213" s="81">
        <v>1658897.443255574</v>
      </c>
      <c r="AH213" s="81">
        <v>1897584.2133264879</v>
      </c>
      <c r="AI213" s="81">
        <v>38029610.0574084</v>
      </c>
      <c r="AJ213" s="81">
        <v>49046512.18506895</v>
      </c>
      <c r="AK213" s="81">
        <v>0</v>
      </c>
      <c r="AL213" s="81">
        <v>0</v>
      </c>
      <c r="AM213" s="81">
        <v>3668952.704908289</v>
      </c>
      <c r="AN213" s="81">
        <v>0</v>
      </c>
      <c r="AO213" s="81">
        <v>0</v>
      </c>
      <c r="AP213" s="82"/>
      <c r="AQ213" s="81">
        <v>855</v>
      </c>
      <c r="AR213" s="81">
        <v>524</v>
      </c>
      <c r="AS213" s="81">
        <v>0</v>
      </c>
      <c r="AT213" s="81">
        <v>0</v>
      </c>
      <c r="AU213" s="81">
        <v>0</v>
      </c>
      <c r="AV213" s="81">
        <v>0</v>
      </c>
      <c r="AW213" s="81" t="s">
        <v>564</v>
      </c>
      <c r="AX213" s="82"/>
      <c r="AY213" s="81">
        <v>3980.900000000001</v>
      </c>
      <c r="AZ213" s="81">
        <v>96962.7</v>
      </c>
      <c r="BA213" s="81">
        <v>0</v>
      </c>
      <c r="BB213" s="81">
        <v>0</v>
      </c>
      <c r="BC213" s="81">
        <v>0</v>
      </c>
      <c r="BD213" s="81">
        <v>0</v>
      </c>
      <c r="BE213" s="81" t="s">
        <v>564</v>
      </c>
      <c r="BF213" s="82"/>
      <c r="BG213" s="81">
        <v>0</v>
      </c>
      <c r="BH213" s="81">
        <v>0</v>
      </c>
      <c r="BI213" s="81">
        <v>8.9290000000000003</v>
      </c>
      <c r="BJ213" s="81">
        <v>0</v>
      </c>
      <c r="BK213" s="81">
        <v>0</v>
      </c>
      <c r="BL213" s="81">
        <v>0</v>
      </c>
      <c r="BM213" s="82"/>
      <c r="BN213" s="81">
        <v>0</v>
      </c>
      <c r="BO213" s="81">
        <v>0</v>
      </c>
      <c r="BP213" s="81">
        <v>2</v>
      </c>
      <c r="BQ213" s="81">
        <v>0</v>
      </c>
      <c r="BR213" s="81">
        <v>0</v>
      </c>
      <c r="BS213" s="81">
        <v>0</v>
      </c>
      <c r="BT213"/>
      <c r="BU213" s="80">
        <v>8.9290000000000003</v>
      </c>
      <c r="BV213" s="80">
        <v>0</v>
      </c>
      <c r="BW213" s="80">
        <v>0</v>
      </c>
      <c r="BX213" s="80">
        <v>0</v>
      </c>
      <c r="BY213" s="80">
        <v>0</v>
      </c>
      <c r="BZ213" s="80">
        <v>0</v>
      </c>
      <c r="CA213" s="80">
        <v>0</v>
      </c>
      <c r="CB213" s="80">
        <v>0</v>
      </c>
      <c r="CC213" s="80">
        <v>0</v>
      </c>
    </row>
    <row r="214" spans="1:81">
      <c r="A214" s="80" t="s">
        <v>1946</v>
      </c>
      <c r="B214" s="80">
        <v>441</v>
      </c>
      <c r="C214" s="80">
        <v>16</v>
      </c>
      <c r="D214" s="80">
        <v>26</v>
      </c>
      <c r="E214" s="80">
        <v>2019</v>
      </c>
      <c r="F214" s="80" t="s">
        <v>73</v>
      </c>
      <c r="G214" s="80" t="s">
        <v>1930</v>
      </c>
      <c r="H214" s="80" t="s">
        <v>1931</v>
      </c>
      <c r="I214" s="177"/>
      <c r="J214" s="81">
        <v>32.478728725365848</v>
      </c>
      <c r="K214" s="81">
        <v>2.0361083500455468</v>
      </c>
      <c r="L214" s="81">
        <v>8.6370522788145987</v>
      </c>
      <c r="M214" s="81">
        <v>23.236377393482531</v>
      </c>
      <c r="N214" s="81">
        <v>33.303636860514764</v>
      </c>
      <c r="O214" s="81">
        <v>30.555760787278494</v>
      </c>
      <c r="P214" s="81">
        <v>28.303219117499172</v>
      </c>
      <c r="Q214" s="81">
        <v>1.6108462520923452</v>
      </c>
      <c r="R214" s="81">
        <v>0</v>
      </c>
      <c r="S214" s="81">
        <v>2.381279958334213</v>
      </c>
      <c r="T214" s="82"/>
      <c r="U214" s="81">
        <v>6364102</v>
      </c>
      <c r="V214" s="81">
        <v>891</v>
      </c>
      <c r="W214" s="81">
        <v>204</v>
      </c>
      <c r="X214" s="81">
        <v>5903</v>
      </c>
      <c r="Y214" s="81">
        <v>10542</v>
      </c>
      <c r="Z214" s="81">
        <v>19130</v>
      </c>
      <c r="AA214" s="81">
        <v>5877</v>
      </c>
      <c r="AB214" s="81">
        <v>26104</v>
      </c>
      <c r="AC214" s="81">
        <v>0</v>
      </c>
      <c r="AD214" s="81">
        <v>2.381279958334213</v>
      </c>
      <c r="AE214" s="82"/>
      <c r="AF214" s="81">
        <v>45154516.188089773</v>
      </c>
      <c r="AG214" s="81">
        <v>1601264.869340044</v>
      </c>
      <c r="AH214" s="81">
        <v>2025982.4077454039</v>
      </c>
      <c r="AI214" s="81">
        <v>38407850.036319681</v>
      </c>
      <c r="AJ214" s="81">
        <v>48123183.955443099</v>
      </c>
      <c r="AK214" s="81">
        <v>0</v>
      </c>
      <c r="AL214" s="81">
        <v>0</v>
      </c>
      <c r="AM214" s="81">
        <v>3555168.2891932111</v>
      </c>
      <c r="AN214" s="81">
        <v>0</v>
      </c>
      <c r="AO214" s="81">
        <v>0</v>
      </c>
      <c r="AP214" s="82"/>
      <c r="AQ214" s="81">
        <v>891</v>
      </c>
      <c r="AR214" s="81">
        <v>587</v>
      </c>
      <c r="AS214" s="81">
        <v>0</v>
      </c>
      <c r="AT214" s="81">
        <v>0</v>
      </c>
      <c r="AU214" s="81">
        <v>0</v>
      </c>
      <c r="AV214" s="81">
        <v>0</v>
      </c>
      <c r="AW214" s="81" t="s">
        <v>564</v>
      </c>
      <c r="AX214" s="82"/>
      <c r="AY214" s="81">
        <v>4189.4000000000005</v>
      </c>
      <c r="AZ214" s="81">
        <v>111757</v>
      </c>
      <c r="BA214" s="81">
        <v>0</v>
      </c>
      <c r="BB214" s="81">
        <v>0</v>
      </c>
      <c r="BC214" s="81">
        <v>0</v>
      </c>
      <c r="BD214" s="81">
        <v>0</v>
      </c>
      <c r="BE214" s="81" t="s">
        <v>564</v>
      </c>
      <c r="BF214" s="82"/>
      <c r="BG214" s="81">
        <v>0</v>
      </c>
      <c r="BH214" s="81">
        <v>0</v>
      </c>
      <c r="BI214" s="81">
        <v>8.7089999999999996</v>
      </c>
      <c r="BJ214" s="81">
        <v>0</v>
      </c>
      <c r="BK214" s="81">
        <v>0</v>
      </c>
      <c r="BL214" s="81">
        <v>0</v>
      </c>
      <c r="BM214" s="82"/>
      <c r="BN214" s="81">
        <v>0</v>
      </c>
      <c r="BO214" s="81">
        <v>0</v>
      </c>
      <c r="BP214" s="81">
        <v>2</v>
      </c>
      <c r="BQ214" s="81">
        <v>0</v>
      </c>
      <c r="BR214" s="81">
        <v>0</v>
      </c>
      <c r="BS214" s="81">
        <v>0</v>
      </c>
      <c r="BT214"/>
      <c r="BU214" s="80">
        <v>8.7089999999999996</v>
      </c>
      <c r="BV214" s="80">
        <v>0</v>
      </c>
      <c r="BW214" s="80">
        <v>0</v>
      </c>
      <c r="BX214" s="80">
        <v>0</v>
      </c>
      <c r="BY214" s="80">
        <v>0</v>
      </c>
      <c r="BZ214" s="80">
        <v>0</v>
      </c>
      <c r="CA214" s="80">
        <v>0</v>
      </c>
      <c r="CB214" s="80">
        <v>0</v>
      </c>
      <c r="CC214" s="80">
        <v>0</v>
      </c>
    </row>
    <row r="215" spans="1:81">
      <c r="A215" s="80" t="s">
        <v>1947</v>
      </c>
      <c r="B215" s="80">
        <v>442</v>
      </c>
      <c r="C215" s="80">
        <v>17</v>
      </c>
      <c r="D215" s="80">
        <v>26</v>
      </c>
      <c r="E215" s="80">
        <v>2020</v>
      </c>
      <c r="F215" s="80" t="s">
        <v>218</v>
      </c>
      <c r="G215" s="80" t="s">
        <v>1930</v>
      </c>
      <c r="H215" s="80" t="s">
        <v>1931</v>
      </c>
      <c r="I215" s="177"/>
      <c r="J215" s="81">
        <v>49.931691510387253</v>
      </c>
      <c r="K215" s="81">
        <v>1.9717514738083459</v>
      </c>
      <c r="L215" s="81">
        <v>2.9748104603830852</v>
      </c>
      <c r="M215" s="81">
        <v>23.180824863464739</v>
      </c>
      <c r="N215" s="81">
        <v>31.07348841871325</v>
      </c>
      <c r="O215" s="81">
        <v>26.649419388492721</v>
      </c>
      <c r="P215" s="81">
        <v>26.786117362717462</v>
      </c>
      <c r="Q215" s="81">
        <v>1.5075113942915475</v>
      </c>
      <c r="R215" s="81">
        <v>0</v>
      </c>
      <c r="S215" s="81">
        <v>2.9794075113394332</v>
      </c>
      <c r="T215" s="82"/>
      <c r="U215" s="81">
        <v>9076777</v>
      </c>
      <c r="V215" s="81">
        <v>738</v>
      </c>
      <c r="W215" s="81">
        <v>85</v>
      </c>
      <c r="X215" s="81">
        <v>6162</v>
      </c>
      <c r="Y215" s="81">
        <v>10439</v>
      </c>
      <c r="Z215" s="81">
        <v>19043</v>
      </c>
      <c r="AA215" s="81">
        <v>6043</v>
      </c>
      <c r="AB215" s="81">
        <v>25567</v>
      </c>
      <c r="AC215" s="81">
        <v>0</v>
      </c>
      <c r="AD215" s="81">
        <v>2.9794075113394332</v>
      </c>
      <c r="AE215" s="82"/>
      <c r="AF215" s="81">
        <v>70613945.459362522</v>
      </c>
      <c r="AG215" s="81">
        <v>1499068.6010571276</v>
      </c>
      <c r="AH215" s="81">
        <v>732615.62358666968</v>
      </c>
      <c r="AI215" s="81">
        <v>37882171.168589659</v>
      </c>
      <c r="AJ215" s="81">
        <v>42349813.553528391</v>
      </c>
      <c r="AK215" s="81"/>
      <c r="AL215" s="81"/>
      <c r="AM215" s="81">
        <v>3336777.5552945542</v>
      </c>
      <c r="AN215" s="81"/>
      <c r="AO215" s="81"/>
      <c r="AP215" s="82"/>
      <c r="AQ215" s="81">
        <v>920</v>
      </c>
      <c r="AR215" s="81">
        <v>650</v>
      </c>
      <c r="AS215" s="81">
        <v>0</v>
      </c>
      <c r="AT215" s="81">
        <v>0</v>
      </c>
      <c r="AU215" s="81">
        <v>0</v>
      </c>
      <c r="AV215" s="81">
        <v>0</v>
      </c>
      <c r="AW215" s="81">
        <v>0</v>
      </c>
      <c r="AX215" s="82"/>
      <c r="AY215" s="81">
        <v>4348.6000000000031</v>
      </c>
      <c r="AZ215" s="81">
        <v>123646.6999999995</v>
      </c>
      <c r="BA215" s="81">
        <v>0</v>
      </c>
      <c r="BB215" s="81">
        <v>0</v>
      </c>
      <c r="BC215" s="81">
        <v>0</v>
      </c>
      <c r="BD215" s="81">
        <v>0</v>
      </c>
      <c r="BE215" s="81">
        <v>0</v>
      </c>
      <c r="BF215" s="82"/>
      <c r="BG215" s="81">
        <v>0</v>
      </c>
      <c r="BH215" s="81">
        <v>0</v>
      </c>
      <c r="BI215" s="81">
        <v>7.6550000000000002</v>
      </c>
      <c r="BJ215" s="81">
        <v>0</v>
      </c>
      <c r="BK215" s="81">
        <v>0</v>
      </c>
      <c r="BL215" s="81">
        <v>0</v>
      </c>
      <c r="BM215" s="82"/>
      <c r="BN215" s="81">
        <v>0</v>
      </c>
      <c r="BO215" s="81">
        <v>0</v>
      </c>
      <c r="BP215" s="81">
        <v>2</v>
      </c>
      <c r="BQ215" s="81">
        <v>0</v>
      </c>
      <c r="BR215" s="81">
        <v>0</v>
      </c>
      <c r="BS215" s="81">
        <v>0</v>
      </c>
      <c r="BT215"/>
      <c r="BU215" s="80">
        <v>7.6550000000000002</v>
      </c>
      <c r="BV215" s="80">
        <v>0</v>
      </c>
      <c r="BW215" s="80">
        <v>0</v>
      </c>
      <c r="BX215" s="80">
        <v>0</v>
      </c>
      <c r="BY215" s="80">
        <v>0</v>
      </c>
      <c r="BZ215" s="80">
        <v>0</v>
      </c>
      <c r="CA215" s="80">
        <v>0</v>
      </c>
      <c r="CB215" s="80">
        <v>0</v>
      </c>
      <c r="CC215" s="80">
        <v>0</v>
      </c>
    </row>
    <row r="216" spans="1:81">
      <c r="A216" s="80" t="s">
        <v>1948</v>
      </c>
      <c r="B216" s="80">
        <v>442</v>
      </c>
      <c r="C216" s="80">
        <v>18</v>
      </c>
      <c r="D216" s="80">
        <v>26</v>
      </c>
      <c r="E216" s="80">
        <v>2021</v>
      </c>
      <c r="F216" s="80" t="s">
        <v>75</v>
      </c>
      <c r="G216" s="174" t="s">
        <v>1930</v>
      </c>
      <c r="H216" s="80" t="s">
        <v>1931</v>
      </c>
      <c r="I216" s="177"/>
      <c r="J216" s="81">
        <v>53.964445939024451</v>
      </c>
      <c r="K216" s="81">
        <v>2.258887308626039</v>
      </c>
      <c r="L216" s="81">
        <v>2.494877200730969</v>
      </c>
      <c r="M216" s="81">
        <v>25.702685908741547</v>
      </c>
      <c r="N216" s="81">
        <v>28.776437349406287</v>
      </c>
      <c r="O216" s="81">
        <v>25.73978509919111</v>
      </c>
      <c r="P216" s="81">
        <v>27.312659097889721</v>
      </c>
      <c r="Q216" s="81">
        <v>1.4995266239474645</v>
      </c>
      <c r="R216" s="81">
        <v>0</v>
      </c>
      <c r="S216" s="81">
        <v>2.7397994138134378</v>
      </c>
      <c r="T216" s="82"/>
      <c r="U216" s="81">
        <v>10052892</v>
      </c>
      <c r="V216" s="81">
        <v>738</v>
      </c>
      <c r="W216" s="81">
        <v>85</v>
      </c>
      <c r="X216" s="81">
        <v>6162</v>
      </c>
      <c r="Y216" s="81">
        <v>10420</v>
      </c>
      <c r="Z216" s="81">
        <v>18939</v>
      </c>
      <c r="AA216" s="81">
        <v>6009</v>
      </c>
      <c r="AB216" s="81">
        <v>25130</v>
      </c>
      <c r="AC216" s="81">
        <v>0</v>
      </c>
      <c r="AD216" s="81">
        <v>2.7397994138134378</v>
      </c>
      <c r="AE216" s="82"/>
      <c r="AF216" s="81">
        <v>75330937.526395291</v>
      </c>
      <c r="AG216" s="81">
        <v>1954887.6735714811</v>
      </c>
      <c r="AH216" s="81">
        <v>589356.74275908549</v>
      </c>
      <c r="AI216" s="81">
        <v>42148829.830329843</v>
      </c>
      <c r="AJ216" s="81">
        <v>42529629.447863117</v>
      </c>
      <c r="AK216" s="81">
        <v>0</v>
      </c>
      <c r="AL216" s="81">
        <v>0</v>
      </c>
      <c r="AM216" s="81">
        <v>3298661.5006100871</v>
      </c>
      <c r="AN216" s="81">
        <v>0</v>
      </c>
      <c r="AO216" s="81">
        <v>0</v>
      </c>
      <c r="AP216" s="82"/>
      <c r="AQ216" s="81">
        <v>951</v>
      </c>
      <c r="AR216" s="81">
        <v>702</v>
      </c>
      <c r="AS216" s="81">
        <v>0</v>
      </c>
      <c r="AT216" s="81">
        <v>0</v>
      </c>
      <c r="AU216" s="81">
        <v>0</v>
      </c>
      <c r="AV216" s="81">
        <v>0</v>
      </c>
      <c r="AW216" s="81"/>
      <c r="AX216" s="82"/>
      <c r="AY216" s="81">
        <v>4568.5000000000036</v>
      </c>
      <c r="AZ216" s="81">
        <v>173515.69999999969</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1949</v>
      </c>
      <c r="B217" s="80">
        <v>442</v>
      </c>
      <c r="C217" s="80">
        <v>19</v>
      </c>
      <c r="D217" s="80">
        <v>26</v>
      </c>
      <c r="E217" s="80">
        <v>2022</v>
      </c>
      <c r="F217" s="80" t="s">
        <v>568</v>
      </c>
      <c r="G217" s="174" t="s">
        <v>1930</v>
      </c>
      <c r="H217" s="80" t="s">
        <v>1931</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977</v>
      </c>
      <c r="AR217" s="81">
        <v>729</v>
      </c>
      <c r="AS217" s="81">
        <v>0</v>
      </c>
      <c r="AT217" s="81">
        <v>0</v>
      </c>
      <c r="AU217" s="81">
        <v>0</v>
      </c>
      <c r="AV217" s="81">
        <v>0</v>
      </c>
      <c r="AW217" s="81"/>
      <c r="AX217" s="82"/>
      <c r="AY217" s="81">
        <v>4726.0000000000036</v>
      </c>
      <c r="AZ217" s="81">
        <v>185924.29999999967</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1950</v>
      </c>
      <c r="B218" s="80">
        <v>290</v>
      </c>
      <c r="C218" s="80">
        <v>1</v>
      </c>
      <c r="D218" s="80">
        <v>18</v>
      </c>
      <c r="E218" s="80">
        <v>1990</v>
      </c>
      <c r="F218" s="80" t="s">
        <v>562</v>
      </c>
      <c r="G218" s="80" t="s">
        <v>1951</v>
      </c>
      <c r="H218" s="80" t="s">
        <v>1952</v>
      </c>
      <c r="I218" s="177"/>
      <c r="J218" s="81">
        <v>32.786728217551122</v>
      </c>
      <c r="K218" s="81">
        <v>5.9099593438838607</v>
      </c>
      <c r="L218" s="81">
        <v>20.490986370172855</v>
      </c>
      <c r="M218" s="81">
        <v>26.25755808041027</v>
      </c>
      <c r="N218" s="81">
        <v>21.534654849229856</v>
      </c>
      <c r="O218" s="81">
        <v>24.548293067338026</v>
      </c>
      <c r="P218" s="81">
        <v>30.908801959641274</v>
      </c>
      <c r="Q218" s="81">
        <v>1.6425849466541289</v>
      </c>
      <c r="R218" s="81">
        <v>0</v>
      </c>
      <c r="S218" s="81">
        <v>1.908599300680871</v>
      </c>
      <c r="T218" s="82"/>
      <c r="U218" s="81">
        <v>4506314</v>
      </c>
      <c r="V218" s="81">
        <v>1320</v>
      </c>
      <c r="W218" s="81">
        <v>237</v>
      </c>
      <c r="X218" s="81">
        <v>8523</v>
      </c>
      <c r="Y218" s="81">
        <v>6688</v>
      </c>
      <c r="Z218" s="81">
        <v>10097</v>
      </c>
      <c r="AA218" s="81">
        <v>7505</v>
      </c>
      <c r="AB218" s="81">
        <v>26670</v>
      </c>
      <c r="AC218" s="81">
        <v>0</v>
      </c>
      <c r="AD218" s="81">
        <v>1.908599300680871</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1953</v>
      </c>
      <c r="B219" s="80">
        <v>291</v>
      </c>
      <c r="C219" s="80">
        <v>2</v>
      </c>
      <c r="D219" s="80">
        <v>18</v>
      </c>
      <c r="E219" s="80">
        <v>2005</v>
      </c>
      <c r="F219" s="80" t="s">
        <v>565</v>
      </c>
      <c r="G219" s="80" t="s">
        <v>1951</v>
      </c>
      <c r="H219" s="80" t="s">
        <v>1952</v>
      </c>
      <c r="I219" s="177"/>
      <c r="J219" s="81">
        <v>24.303673269405888</v>
      </c>
      <c r="K219" s="81">
        <v>3.6050727456663259</v>
      </c>
      <c r="L219" s="81">
        <v>23.435689244221017</v>
      </c>
      <c r="M219" s="81">
        <v>49.519225917277488</v>
      </c>
      <c r="N219" s="81">
        <v>36.050594416932491</v>
      </c>
      <c r="O219" s="81">
        <v>35.950042732392951</v>
      </c>
      <c r="P219" s="81">
        <v>37.202052632437166</v>
      </c>
      <c r="Q219" s="81">
        <v>1.6389509016960979</v>
      </c>
      <c r="R219" s="81">
        <v>0</v>
      </c>
      <c r="S219" s="81">
        <v>4.9062365585503223</v>
      </c>
      <c r="T219" s="82"/>
      <c r="U219" s="81">
        <v>3582994</v>
      </c>
      <c r="V219" s="81">
        <v>1106</v>
      </c>
      <c r="W219" s="81">
        <v>311</v>
      </c>
      <c r="X219" s="81">
        <v>9266</v>
      </c>
      <c r="Y219" s="81">
        <v>9253</v>
      </c>
      <c r="Z219" s="81">
        <v>17111</v>
      </c>
      <c r="AA219" s="81">
        <v>7398</v>
      </c>
      <c r="AB219" s="81">
        <v>27819</v>
      </c>
      <c r="AC219" s="81">
        <v>0</v>
      </c>
      <c r="AD219" s="81">
        <v>4.9062365585503223</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1954</v>
      </c>
      <c r="B220" s="80">
        <v>292</v>
      </c>
      <c r="C220" s="80">
        <v>3</v>
      </c>
      <c r="D220" s="80">
        <v>18</v>
      </c>
      <c r="E220" s="80">
        <v>2006</v>
      </c>
      <c r="F220" s="80" t="s">
        <v>566</v>
      </c>
      <c r="G220" s="80" t="s">
        <v>1951</v>
      </c>
      <c r="H220" s="80" t="s">
        <v>1952</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1955</v>
      </c>
      <c r="B221" s="80">
        <v>293</v>
      </c>
      <c r="C221" s="80">
        <v>4</v>
      </c>
      <c r="D221" s="80">
        <v>18</v>
      </c>
      <c r="E221" s="80">
        <v>2007</v>
      </c>
      <c r="F221" s="80" t="s">
        <v>567</v>
      </c>
      <c r="G221" s="80" t="s">
        <v>1951</v>
      </c>
      <c r="H221" s="80" t="s">
        <v>1952</v>
      </c>
      <c r="I221" s="177"/>
      <c r="J221" s="81">
        <v>24.890376290997356</v>
      </c>
      <c r="K221" s="81">
        <v>3.0340733268579312</v>
      </c>
      <c r="L221" s="81">
        <v>18.527341829101559</v>
      </c>
      <c r="M221" s="81">
        <v>45.050505554674515</v>
      </c>
      <c r="N221" s="81">
        <v>39.228422798428063</v>
      </c>
      <c r="O221" s="81">
        <v>35.784785865086413</v>
      </c>
      <c r="P221" s="81">
        <v>37.466400848015169</v>
      </c>
      <c r="Q221" s="81">
        <v>1.7258018324481819</v>
      </c>
      <c r="R221" s="81">
        <v>0</v>
      </c>
      <c r="S221" s="81">
        <v>4.9042421916649852</v>
      </c>
      <c r="T221" s="82"/>
      <c r="U221" s="81">
        <v>4020735</v>
      </c>
      <c r="V221" s="81">
        <v>975</v>
      </c>
      <c r="W221" s="81">
        <v>289</v>
      </c>
      <c r="X221" s="81">
        <v>10601</v>
      </c>
      <c r="Y221" s="81">
        <v>9514</v>
      </c>
      <c r="Z221" s="81">
        <v>17706</v>
      </c>
      <c r="AA221" s="81">
        <v>7337</v>
      </c>
      <c r="AB221" s="81">
        <v>27744</v>
      </c>
      <c r="AC221" s="81">
        <v>0</v>
      </c>
      <c r="AD221" s="81">
        <v>4.9042421916649852</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1956</v>
      </c>
      <c r="B222" s="80">
        <v>294</v>
      </c>
      <c r="C222" s="80">
        <v>5</v>
      </c>
      <c r="D222" s="80">
        <v>18</v>
      </c>
      <c r="E222" s="80">
        <v>2008</v>
      </c>
      <c r="F222" s="80" t="s">
        <v>84</v>
      </c>
      <c r="G222" s="80" t="s">
        <v>1951</v>
      </c>
      <c r="H222" s="80" t="s">
        <v>1952</v>
      </c>
      <c r="I222" s="177"/>
      <c r="J222" s="81">
        <v>25.121061400279128</v>
      </c>
      <c r="K222" s="81">
        <v>2.1749025308610532</v>
      </c>
      <c r="L222" s="81">
        <v>16.552518812402692</v>
      </c>
      <c r="M222" s="81">
        <v>49.991302838391469</v>
      </c>
      <c r="N222" s="81">
        <v>35.955120912233191</v>
      </c>
      <c r="O222" s="81">
        <v>35.043901456905274</v>
      </c>
      <c r="P222" s="81">
        <v>36.357659843039848</v>
      </c>
      <c r="Q222" s="81">
        <v>1.6945356947691348</v>
      </c>
      <c r="R222" s="81">
        <v>0</v>
      </c>
      <c r="S222" s="81">
        <v>0.59880330510289648</v>
      </c>
      <c r="T222" s="82"/>
      <c r="U222" s="81">
        <v>4266193</v>
      </c>
      <c r="V222" s="81">
        <v>975</v>
      </c>
      <c r="W222" s="81">
        <v>289</v>
      </c>
      <c r="X222" s="81">
        <v>10601</v>
      </c>
      <c r="Y222" s="81">
        <v>9621</v>
      </c>
      <c r="Z222" s="81">
        <v>17948</v>
      </c>
      <c r="AA222" s="81">
        <v>7128</v>
      </c>
      <c r="AB222" s="81">
        <v>27689</v>
      </c>
      <c r="AC222" s="81">
        <v>0</v>
      </c>
      <c r="AD222" s="81">
        <v>0.59880330510289648</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1957</v>
      </c>
      <c r="B223" s="80">
        <v>295</v>
      </c>
      <c r="C223" s="80">
        <v>6</v>
      </c>
      <c r="D223" s="80">
        <v>18</v>
      </c>
      <c r="E223" s="80">
        <v>2009</v>
      </c>
      <c r="F223" s="80" t="s">
        <v>85</v>
      </c>
      <c r="G223" s="80" t="s">
        <v>1951</v>
      </c>
      <c r="H223" s="80" t="s">
        <v>1952</v>
      </c>
      <c r="I223" s="177"/>
      <c r="J223" s="81">
        <v>21.719322403555459</v>
      </c>
      <c r="K223" s="81">
        <v>2.3339192633301487</v>
      </c>
      <c r="L223" s="81">
        <v>25.404514792173497</v>
      </c>
      <c r="M223" s="81">
        <v>48.617799785698018</v>
      </c>
      <c r="N223" s="81">
        <v>31.481759122836333</v>
      </c>
      <c r="O223" s="81">
        <v>35.905287925006917</v>
      </c>
      <c r="P223" s="81">
        <v>35.216422353950158</v>
      </c>
      <c r="Q223" s="81">
        <v>1.6086810180477968</v>
      </c>
      <c r="R223" s="81">
        <v>0</v>
      </c>
      <c r="S223" s="81">
        <v>1.5895197021833094</v>
      </c>
      <c r="T223" s="82"/>
      <c r="U223" s="81">
        <v>3570504</v>
      </c>
      <c r="V223" s="81">
        <v>994</v>
      </c>
      <c r="W223" s="81">
        <v>520</v>
      </c>
      <c r="X223" s="81">
        <v>11252</v>
      </c>
      <c r="Y223" s="81">
        <v>9721</v>
      </c>
      <c r="Z223" s="81">
        <v>18151</v>
      </c>
      <c r="AA223" s="81">
        <v>7088</v>
      </c>
      <c r="AB223" s="81">
        <v>27594</v>
      </c>
      <c r="AC223" s="81">
        <v>0</v>
      </c>
      <c r="AD223" s="81">
        <v>1.5895197021833094</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5.6529999999999996</v>
      </c>
      <c r="BH223" s="81">
        <v>0</v>
      </c>
      <c r="BI223" s="81">
        <v>3.25</v>
      </c>
      <c r="BJ223" s="81">
        <v>0</v>
      </c>
      <c r="BK223" s="81">
        <v>0</v>
      </c>
      <c r="BL223" s="81">
        <v>0</v>
      </c>
      <c r="BM223" s="82"/>
      <c r="BN223" s="81">
        <v>1</v>
      </c>
      <c r="BO223" s="81">
        <v>0</v>
      </c>
      <c r="BP223" s="81">
        <v>1</v>
      </c>
      <c r="BQ223" s="81">
        <v>0</v>
      </c>
      <c r="BR223" s="81">
        <v>0</v>
      </c>
      <c r="BS223" s="81">
        <v>0</v>
      </c>
      <c r="BT223"/>
      <c r="BU223" s="80"/>
      <c r="BV223" s="80"/>
      <c r="BW223" s="80"/>
      <c r="BX223" s="80"/>
      <c r="BY223" s="80"/>
      <c r="BZ223" s="80"/>
      <c r="CA223" s="80"/>
      <c r="CB223" s="80"/>
      <c r="CC223" s="80"/>
    </row>
    <row r="224" spans="1:81">
      <c r="A224" s="80" t="s">
        <v>1958</v>
      </c>
      <c r="B224" s="80">
        <v>296</v>
      </c>
      <c r="C224" s="80">
        <v>7</v>
      </c>
      <c r="D224" s="80">
        <v>18</v>
      </c>
      <c r="E224" s="80">
        <v>2010</v>
      </c>
      <c r="F224" s="80" t="s">
        <v>86</v>
      </c>
      <c r="G224" s="80" t="s">
        <v>1951</v>
      </c>
      <c r="H224" s="80" t="s">
        <v>1952</v>
      </c>
      <c r="I224" s="177"/>
      <c r="J224" s="81">
        <v>17.746409161832073</v>
      </c>
      <c r="K224" s="81">
        <v>2.2718034486164718</v>
      </c>
      <c r="L224" s="81">
        <v>22.477701030258562</v>
      </c>
      <c r="M224" s="81">
        <v>48.807338091931364</v>
      </c>
      <c r="N224" s="81">
        <v>37.491050720899317</v>
      </c>
      <c r="O224" s="81">
        <v>36.209804587674654</v>
      </c>
      <c r="P224" s="81">
        <v>35.736254204679696</v>
      </c>
      <c r="Q224" s="81">
        <v>1.6665641659171375</v>
      </c>
      <c r="R224" s="81">
        <v>0</v>
      </c>
      <c r="S224" s="81">
        <v>4.9745411586224311</v>
      </c>
      <c r="T224" s="82"/>
      <c r="U224" s="81">
        <v>3269610</v>
      </c>
      <c r="V224" s="81">
        <v>994</v>
      </c>
      <c r="W224" s="81">
        <v>520</v>
      </c>
      <c r="X224" s="81">
        <v>11252</v>
      </c>
      <c r="Y224" s="81">
        <v>9863</v>
      </c>
      <c r="Z224" s="81">
        <v>18390</v>
      </c>
      <c r="AA224" s="81">
        <v>7013</v>
      </c>
      <c r="AB224" s="81">
        <v>27392</v>
      </c>
      <c r="AC224" s="81">
        <v>0</v>
      </c>
      <c r="AD224" s="81">
        <v>4.9745411586224311</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5.32</v>
      </c>
      <c r="BH224" s="81">
        <v>0</v>
      </c>
      <c r="BI224" s="81">
        <v>2.9689999999999999</v>
      </c>
      <c r="BJ224" s="81">
        <v>0</v>
      </c>
      <c r="BK224" s="81">
        <v>7.0579999999999998</v>
      </c>
      <c r="BL224" s="81">
        <v>0</v>
      </c>
      <c r="BM224" s="82"/>
      <c r="BN224" s="81">
        <v>1</v>
      </c>
      <c r="BO224" s="81">
        <v>0</v>
      </c>
      <c r="BP224" s="81">
        <v>1</v>
      </c>
      <c r="BQ224" s="81">
        <v>0</v>
      </c>
      <c r="BR224" s="81">
        <v>1</v>
      </c>
      <c r="BS224" s="81">
        <v>0</v>
      </c>
      <c r="BT224"/>
      <c r="BU224" s="80">
        <v>10.026999999999999</v>
      </c>
      <c r="BV224" s="80">
        <v>0</v>
      </c>
      <c r="BW224" s="80">
        <v>0</v>
      </c>
      <c r="BX224" s="80">
        <v>5.32</v>
      </c>
      <c r="BY224" s="80">
        <v>0</v>
      </c>
      <c r="BZ224" s="80">
        <v>0</v>
      </c>
      <c r="CA224" s="80">
        <v>0</v>
      </c>
      <c r="CB224" s="80">
        <v>0</v>
      </c>
      <c r="CC224" s="80">
        <v>0</v>
      </c>
    </row>
    <row r="225" spans="1:81">
      <c r="A225" s="80" t="s">
        <v>1959</v>
      </c>
      <c r="B225" s="80">
        <v>297</v>
      </c>
      <c r="C225" s="80">
        <v>8</v>
      </c>
      <c r="D225" s="80">
        <v>18</v>
      </c>
      <c r="E225" s="80">
        <v>2011</v>
      </c>
      <c r="F225" s="80" t="s">
        <v>87</v>
      </c>
      <c r="G225" s="80" t="s">
        <v>1951</v>
      </c>
      <c r="H225" s="80" t="s">
        <v>1952</v>
      </c>
      <c r="I225" s="177"/>
      <c r="J225" s="81">
        <v>21.564780233907292</v>
      </c>
      <c r="K225" s="81">
        <v>3.0571952776367897</v>
      </c>
      <c r="L225" s="81">
        <v>21.59312066273521</v>
      </c>
      <c r="M225" s="81">
        <v>62.579211618366969</v>
      </c>
      <c r="N225" s="81">
        <v>37.432891452034482</v>
      </c>
      <c r="O225" s="81">
        <v>35.651857221881158</v>
      </c>
      <c r="P225" s="81">
        <v>34.530336319702307</v>
      </c>
      <c r="Q225" s="81">
        <v>1.8976216584503549</v>
      </c>
      <c r="R225" s="81">
        <v>0</v>
      </c>
      <c r="S225" s="81">
        <v>4.6340633413667591</v>
      </c>
      <c r="T225" s="82"/>
      <c r="U225" s="81">
        <v>3374678</v>
      </c>
      <c r="V225" s="81">
        <v>994</v>
      </c>
      <c r="W225" s="81">
        <v>520</v>
      </c>
      <c r="X225" s="81">
        <v>11252</v>
      </c>
      <c r="Y225" s="81">
        <v>9884</v>
      </c>
      <c r="Z225" s="81">
        <v>18500</v>
      </c>
      <c r="AA225" s="81">
        <v>6978</v>
      </c>
      <c r="AB225" s="81">
        <v>27040</v>
      </c>
      <c r="AC225" s="81">
        <v>0</v>
      </c>
      <c r="AD225" s="81">
        <v>4.6340633413667591</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2.6240000000000001</v>
      </c>
      <c r="BJ225" s="81">
        <v>0</v>
      </c>
      <c r="BK225" s="81">
        <v>12.968</v>
      </c>
      <c r="BL225" s="81">
        <v>0</v>
      </c>
      <c r="BM225" s="82"/>
      <c r="BN225" s="81">
        <v>0</v>
      </c>
      <c r="BO225" s="81">
        <v>0</v>
      </c>
      <c r="BP225" s="81">
        <v>1</v>
      </c>
      <c r="BQ225" s="81">
        <v>0</v>
      </c>
      <c r="BR225" s="81">
        <v>2</v>
      </c>
      <c r="BS225" s="81">
        <v>0</v>
      </c>
      <c r="BT225"/>
      <c r="BU225" s="80">
        <v>15.592000000000001</v>
      </c>
      <c r="BV225" s="80">
        <v>0</v>
      </c>
      <c r="BW225" s="80">
        <v>0</v>
      </c>
      <c r="BX225" s="80">
        <v>0</v>
      </c>
      <c r="BY225" s="80">
        <v>0</v>
      </c>
      <c r="BZ225" s="80">
        <v>0</v>
      </c>
      <c r="CA225" s="80">
        <v>0</v>
      </c>
      <c r="CB225" s="80">
        <v>0</v>
      </c>
      <c r="CC225" s="80">
        <v>0</v>
      </c>
    </row>
    <row r="226" spans="1:81">
      <c r="A226" s="80" t="s">
        <v>1960</v>
      </c>
      <c r="B226" s="80">
        <v>298</v>
      </c>
      <c r="C226" s="80">
        <v>9</v>
      </c>
      <c r="D226" s="80">
        <v>18</v>
      </c>
      <c r="E226" s="80">
        <v>2012</v>
      </c>
      <c r="F226" s="80" t="s">
        <v>88</v>
      </c>
      <c r="G226" s="80" t="s">
        <v>1951</v>
      </c>
      <c r="H226" s="80" t="s">
        <v>1952</v>
      </c>
      <c r="I226" s="177"/>
      <c r="J226" s="81">
        <v>25.401009837354319</v>
      </c>
      <c r="K226" s="81">
        <v>2.7159373327663432</v>
      </c>
      <c r="L226" s="81">
        <v>21.415868850827462</v>
      </c>
      <c r="M226" s="81">
        <v>59.379988587727091</v>
      </c>
      <c r="N226" s="81">
        <v>36.378217336020448</v>
      </c>
      <c r="O226" s="81">
        <v>35.805321391272805</v>
      </c>
      <c r="P226" s="81">
        <v>34.477970361416389</v>
      </c>
      <c r="Q226" s="81">
        <v>2.0509697392987776</v>
      </c>
      <c r="R226" s="81">
        <v>0</v>
      </c>
      <c r="S226" s="81">
        <v>3.9629634137794141</v>
      </c>
      <c r="T226" s="82"/>
      <c r="U226" s="81">
        <v>3361992</v>
      </c>
      <c r="V226" s="81">
        <v>994</v>
      </c>
      <c r="W226" s="81">
        <v>520</v>
      </c>
      <c r="X226" s="81">
        <v>11252</v>
      </c>
      <c r="Y226" s="81">
        <v>10002</v>
      </c>
      <c r="Z226" s="81">
        <v>18727</v>
      </c>
      <c r="AA226" s="81">
        <v>6928</v>
      </c>
      <c r="AB226" s="81">
        <v>26899</v>
      </c>
      <c r="AC226" s="81">
        <v>0</v>
      </c>
      <c r="AD226" s="81">
        <v>3.9629634137794141</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3.1549999999999998</v>
      </c>
      <c r="BJ226" s="81">
        <v>0</v>
      </c>
      <c r="BK226" s="81">
        <v>7.7990000000000004</v>
      </c>
      <c r="BL226" s="81">
        <v>0</v>
      </c>
      <c r="BM226" s="82"/>
      <c r="BN226" s="81">
        <v>0</v>
      </c>
      <c r="BO226" s="81">
        <v>0</v>
      </c>
      <c r="BP226" s="81">
        <v>1</v>
      </c>
      <c r="BQ226" s="81">
        <v>0</v>
      </c>
      <c r="BR226" s="81">
        <v>1</v>
      </c>
      <c r="BS226" s="81">
        <v>0</v>
      </c>
      <c r="BT226"/>
      <c r="BU226" s="80">
        <v>10.954000000000001</v>
      </c>
      <c r="BV226" s="80">
        <v>0</v>
      </c>
      <c r="BW226" s="80">
        <v>0</v>
      </c>
      <c r="BX226" s="80">
        <v>0</v>
      </c>
      <c r="BY226" s="80">
        <v>0</v>
      </c>
      <c r="BZ226" s="80">
        <v>0</v>
      </c>
      <c r="CA226" s="80">
        <v>0</v>
      </c>
      <c r="CB226" s="80">
        <v>0</v>
      </c>
      <c r="CC226" s="80">
        <v>0</v>
      </c>
    </row>
    <row r="227" spans="1:81">
      <c r="A227" s="80" t="s">
        <v>1961</v>
      </c>
      <c r="B227" s="80">
        <v>299</v>
      </c>
      <c r="C227" s="80">
        <v>10</v>
      </c>
      <c r="D227" s="80">
        <v>18</v>
      </c>
      <c r="E227" s="80">
        <v>2013</v>
      </c>
      <c r="F227" s="80" t="s">
        <v>89</v>
      </c>
      <c r="G227" s="80" t="s">
        <v>1951</v>
      </c>
      <c r="H227" s="80" t="s">
        <v>1952</v>
      </c>
      <c r="I227" s="177"/>
      <c r="J227" s="81">
        <v>24.287711115667811</v>
      </c>
      <c r="K227" s="81">
        <v>2.3039238695563671</v>
      </c>
      <c r="L227" s="81">
        <v>20.328073383952873</v>
      </c>
      <c r="M227" s="81">
        <v>59.120778198807272</v>
      </c>
      <c r="N227" s="81">
        <v>41.831617029410666</v>
      </c>
      <c r="O227" s="81">
        <v>34.514767579168804</v>
      </c>
      <c r="P227" s="81">
        <v>34.413060461461221</v>
      </c>
      <c r="Q227" s="81">
        <v>2.0707485362217457</v>
      </c>
      <c r="R227" s="81">
        <v>0</v>
      </c>
      <c r="S227" s="81">
        <v>0</v>
      </c>
      <c r="T227" s="82"/>
      <c r="U227" s="81">
        <v>3581924</v>
      </c>
      <c r="V227" s="81">
        <v>994</v>
      </c>
      <c r="W227" s="81">
        <v>520</v>
      </c>
      <c r="X227" s="81">
        <v>11252</v>
      </c>
      <c r="Y227" s="81">
        <v>10047</v>
      </c>
      <c r="Z227" s="81">
        <v>18858</v>
      </c>
      <c r="AA227" s="81">
        <v>6889</v>
      </c>
      <c r="AB227" s="81">
        <v>26769</v>
      </c>
      <c r="AC227" s="81">
        <v>0</v>
      </c>
      <c r="AD227" s="81">
        <v>0</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3.5150000000000001</v>
      </c>
      <c r="BJ227" s="81">
        <v>0</v>
      </c>
      <c r="BK227" s="81">
        <v>8.4250000000000007</v>
      </c>
      <c r="BL227" s="81">
        <v>0</v>
      </c>
      <c r="BM227" s="82"/>
      <c r="BN227" s="81">
        <v>0</v>
      </c>
      <c r="BO227" s="81">
        <v>0</v>
      </c>
      <c r="BP227" s="81">
        <v>1</v>
      </c>
      <c r="BQ227" s="81">
        <v>0</v>
      </c>
      <c r="BR227" s="81">
        <v>1</v>
      </c>
      <c r="BS227" s="81">
        <v>0</v>
      </c>
      <c r="BT227"/>
      <c r="BU227" s="80">
        <v>11.94</v>
      </c>
      <c r="BV227" s="80">
        <v>0</v>
      </c>
      <c r="BW227" s="80">
        <v>0</v>
      </c>
      <c r="BX227" s="80">
        <v>0</v>
      </c>
      <c r="BY227" s="80">
        <v>0</v>
      </c>
      <c r="BZ227" s="80">
        <v>0</v>
      </c>
      <c r="CA227" s="80">
        <v>0</v>
      </c>
      <c r="CB227" s="80">
        <v>0</v>
      </c>
      <c r="CC227" s="80">
        <v>0</v>
      </c>
    </row>
    <row r="228" spans="1:81">
      <c r="A228" s="80" t="s">
        <v>1962</v>
      </c>
      <c r="B228" s="80">
        <v>300</v>
      </c>
      <c r="C228" s="80">
        <v>11</v>
      </c>
      <c r="D228" s="80">
        <v>18</v>
      </c>
      <c r="E228" s="80">
        <v>2014</v>
      </c>
      <c r="F228" s="80" t="s">
        <v>90</v>
      </c>
      <c r="G228" s="80" t="s">
        <v>1951</v>
      </c>
      <c r="H228" s="80" t="s">
        <v>1952</v>
      </c>
      <c r="I228" s="177"/>
      <c r="J228" s="81">
        <v>23.022493229423549</v>
      </c>
      <c r="K228" s="81">
        <v>2.1856085061323216</v>
      </c>
      <c r="L228" s="81">
        <v>20.889353264562761</v>
      </c>
      <c r="M228" s="81">
        <v>54.986300784358882</v>
      </c>
      <c r="N228" s="81">
        <v>38.205467575557591</v>
      </c>
      <c r="O228" s="81">
        <v>33.083783249741309</v>
      </c>
      <c r="P228" s="81">
        <v>34.566938984516092</v>
      </c>
      <c r="Q228" s="81">
        <v>1.9672699079655693</v>
      </c>
      <c r="R228" s="81">
        <v>0</v>
      </c>
      <c r="S228" s="81">
        <v>7.1471916088264615</v>
      </c>
      <c r="T228" s="82"/>
      <c r="U228" s="81">
        <v>3622188</v>
      </c>
      <c r="V228" s="81">
        <v>861</v>
      </c>
      <c r="W228" s="81">
        <v>508</v>
      </c>
      <c r="X228" s="81">
        <v>10835</v>
      </c>
      <c r="Y228" s="81">
        <v>10079</v>
      </c>
      <c r="Z228" s="81">
        <v>19038</v>
      </c>
      <c r="AA228" s="81">
        <v>6884</v>
      </c>
      <c r="AB228" s="81">
        <v>26506</v>
      </c>
      <c r="AC228" s="81">
        <v>0</v>
      </c>
      <c r="AD228" s="81">
        <v>7.1471916088264615</v>
      </c>
      <c r="AE228" s="82"/>
      <c r="AF228" s="81">
        <v>29013669.082975797</v>
      </c>
      <c r="AG228" s="81">
        <v>1851988.8807511334</v>
      </c>
      <c r="AH228" s="81">
        <v>5407132.0172460629</v>
      </c>
      <c r="AI228" s="81">
        <v>71745267.861052752</v>
      </c>
      <c r="AJ228" s="81">
        <v>51418365.58478184</v>
      </c>
      <c r="AK228" s="81">
        <v>0</v>
      </c>
      <c r="AL228" s="81">
        <v>0</v>
      </c>
      <c r="AM228" s="81">
        <v>3638877.7151440703</v>
      </c>
      <c r="AN228" s="81">
        <v>0</v>
      </c>
      <c r="AO228" s="81">
        <v>0</v>
      </c>
      <c r="AP228" s="82"/>
      <c r="AQ228" s="81">
        <v>178</v>
      </c>
      <c r="AR228" s="81">
        <v>168</v>
      </c>
      <c r="AS228" s="81">
        <v>0</v>
      </c>
      <c r="AT228" s="81">
        <v>0</v>
      </c>
      <c r="AU228" s="81">
        <v>0</v>
      </c>
      <c r="AV228" s="81">
        <v>0</v>
      </c>
      <c r="AW228" s="81" t="s">
        <v>564</v>
      </c>
      <c r="AX228" s="82"/>
      <c r="AY228" s="81">
        <v>917.90000000000009</v>
      </c>
      <c r="AZ228" s="81">
        <v>22689.7</v>
      </c>
      <c r="BA228" s="81">
        <v>0</v>
      </c>
      <c r="BB228" s="81">
        <v>0</v>
      </c>
      <c r="BC228" s="81">
        <v>0</v>
      </c>
      <c r="BD228" s="81">
        <v>0</v>
      </c>
      <c r="BE228" s="81" t="s">
        <v>564</v>
      </c>
      <c r="BF228" s="82"/>
      <c r="BG228" s="81">
        <v>0</v>
      </c>
      <c r="BH228" s="81">
        <v>0</v>
      </c>
      <c r="BI228" s="81">
        <v>3.431</v>
      </c>
      <c r="BJ228" s="81">
        <v>0</v>
      </c>
      <c r="BK228" s="81">
        <v>15.9</v>
      </c>
      <c r="BL228" s="81">
        <v>0</v>
      </c>
      <c r="BM228" s="82"/>
      <c r="BN228" s="81">
        <v>0</v>
      </c>
      <c r="BO228" s="81">
        <v>0</v>
      </c>
      <c r="BP228" s="81">
        <v>1</v>
      </c>
      <c r="BQ228" s="81">
        <v>0</v>
      </c>
      <c r="BR228" s="81">
        <v>2</v>
      </c>
      <c r="BS228" s="81">
        <v>0</v>
      </c>
      <c r="BT228"/>
      <c r="BU228" s="80">
        <v>19.331</v>
      </c>
      <c r="BV228" s="80">
        <v>0</v>
      </c>
      <c r="BW228" s="80">
        <v>0</v>
      </c>
      <c r="BX228" s="80">
        <v>0</v>
      </c>
      <c r="BY228" s="80">
        <v>0</v>
      </c>
      <c r="BZ228" s="80">
        <v>0</v>
      </c>
      <c r="CA228" s="80">
        <v>0</v>
      </c>
      <c r="CB228" s="80">
        <v>0</v>
      </c>
      <c r="CC228" s="80">
        <v>0</v>
      </c>
    </row>
    <row r="229" spans="1:81">
      <c r="A229" s="80" t="s">
        <v>1963</v>
      </c>
      <c r="B229" s="80">
        <v>301</v>
      </c>
      <c r="C229" s="80">
        <v>12</v>
      </c>
      <c r="D229" s="80">
        <v>18</v>
      </c>
      <c r="E229" s="80">
        <v>2015</v>
      </c>
      <c r="F229" s="80" t="s">
        <v>91</v>
      </c>
      <c r="G229" s="80" t="s">
        <v>1951</v>
      </c>
      <c r="H229" s="80" t="s">
        <v>1952</v>
      </c>
      <c r="I229" s="177"/>
      <c r="J229" s="81">
        <v>21.741655948251889</v>
      </c>
      <c r="K229" s="81">
        <v>2.1714973402601694</v>
      </c>
      <c r="L229" s="81">
        <v>19.481308533451667</v>
      </c>
      <c r="M229" s="81">
        <v>49.219896169758357</v>
      </c>
      <c r="N229" s="81">
        <v>34.590235007841201</v>
      </c>
      <c r="O229" s="81">
        <v>32.922978091352334</v>
      </c>
      <c r="P229" s="81">
        <v>34.423276772316996</v>
      </c>
      <c r="Q229" s="81">
        <v>1.9003567968741086</v>
      </c>
      <c r="R229" s="81">
        <v>0</v>
      </c>
      <c r="S229" s="81">
        <v>4.7051314707131766</v>
      </c>
      <c r="T229" s="82"/>
      <c r="U229" s="81">
        <v>3906506</v>
      </c>
      <c r="V229" s="81">
        <v>861</v>
      </c>
      <c r="W229" s="81">
        <v>508</v>
      </c>
      <c r="X229" s="81">
        <v>10835</v>
      </c>
      <c r="Y229" s="81">
        <v>10131</v>
      </c>
      <c r="Z229" s="81">
        <v>19128</v>
      </c>
      <c r="AA229" s="81">
        <v>6850</v>
      </c>
      <c r="AB229" s="81">
        <v>26155</v>
      </c>
      <c r="AC229" s="81">
        <v>0</v>
      </c>
      <c r="AD229" s="81">
        <v>4.7051314707131766</v>
      </c>
      <c r="AE229" s="82"/>
      <c r="AF229" s="81">
        <v>26888873.309583519</v>
      </c>
      <c r="AG229" s="81">
        <v>1659082.4615492667</v>
      </c>
      <c r="AH229" s="81">
        <v>4139561.7425408317</v>
      </c>
      <c r="AI229" s="81">
        <v>68239405.596442893</v>
      </c>
      <c r="AJ229" s="81">
        <v>50371280.362600729</v>
      </c>
      <c r="AK229" s="81">
        <v>0</v>
      </c>
      <c r="AL229" s="81">
        <v>0</v>
      </c>
      <c r="AM229" s="81">
        <v>3584433.0339015014</v>
      </c>
      <c r="AN229" s="81">
        <v>0</v>
      </c>
      <c r="AO229" s="81">
        <v>0</v>
      </c>
      <c r="AP229" s="82"/>
      <c r="AQ229" s="81">
        <v>218</v>
      </c>
      <c r="AR229" s="81">
        <v>441</v>
      </c>
      <c r="AS229" s="81">
        <v>0</v>
      </c>
      <c r="AT229" s="81">
        <v>0</v>
      </c>
      <c r="AU229" s="81">
        <v>0</v>
      </c>
      <c r="AV229" s="81">
        <v>0</v>
      </c>
      <c r="AW229" s="81" t="s">
        <v>564</v>
      </c>
      <c r="AX229" s="82"/>
      <c r="AY229" s="81">
        <v>1145.5999999999999</v>
      </c>
      <c r="AZ229" s="81">
        <v>62449.1</v>
      </c>
      <c r="BA229" s="81">
        <v>0</v>
      </c>
      <c r="BB229" s="81">
        <v>0</v>
      </c>
      <c r="BC229" s="81">
        <v>0</v>
      </c>
      <c r="BD229" s="81">
        <v>0</v>
      </c>
      <c r="BE229" s="81" t="s">
        <v>564</v>
      </c>
      <c r="BF229" s="82"/>
      <c r="BG229" s="81">
        <v>0</v>
      </c>
      <c r="BH229" s="81">
        <v>0</v>
      </c>
      <c r="BI229" s="81">
        <v>3.18</v>
      </c>
      <c r="BJ229" s="81">
        <v>0</v>
      </c>
      <c r="BK229" s="81">
        <v>15.266</v>
      </c>
      <c r="BL229" s="81">
        <v>0</v>
      </c>
      <c r="BM229" s="82"/>
      <c r="BN229" s="81">
        <v>0</v>
      </c>
      <c r="BO229" s="81">
        <v>0</v>
      </c>
      <c r="BP229" s="81">
        <v>1</v>
      </c>
      <c r="BQ229" s="81">
        <v>0</v>
      </c>
      <c r="BR229" s="81">
        <v>2</v>
      </c>
      <c r="BS229" s="81">
        <v>0</v>
      </c>
      <c r="BT229"/>
      <c r="BU229" s="80">
        <v>18.446000000000002</v>
      </c>
      <c r="BV229" s="80">
        <v>0</v>
      </c>
      <c r="BW229" s="80">
        <v>0</v>
      </c>
      <c r="BX229" s="80">
        <v>0</v>
      </c>
      <c r="BY229" s="80">
        <v>0</v>
      </c>
      <c r="BZ229" s="80">
        <v>0</v>
      </c>
      <c r="CA229" s="80">
        <v>0</v>
      </c>
      <c r="CB229" s="80">
        <v>0</v>
      </c>
      <c r="CC229" s="80">
        <v>0</v>
      </c>
    </row>
    <row r="230" spans="1:81">
      <c r="A230" s="80" t="s">
        <v>1964</v>
      </c>
      <c r="B230" s="80">
        <v>302</v>
      </c>
      <c r="C230" s="80">
        <v>13</v>
      </c>
      <c r="D230" s="80">
        <v>18</v>
      </c>
      <c r="E230" s="80">
        <v>2016</v>
      </c>
      <c r="F230" s="80" t="s">
        <v>92</v>
      </c>
      <c r="G230" s="80" t="s">
        <v>1951</v>
      </c>
      <c r="H230" s="80" t="s">
        <v>1952</v>
      </c>
      <c r="I230" s="177"/>
      <c r="J230" s="81">
        <v>19.482093989088</v>
      </c>
      <c r="K230" s="81">
        <v>2.3852606740528461</v>
      </c>
      <c r="L230" s="81">
        <v>20.031978475222246</v>
      </c>
      <c r="M230" s="81">
        <v>45.324628610922375</v>
      </c>
      <c r="N230" s="81">
        <v>36.655462466181234</v>
      </c>
      <c r="O230" s="81">
        <v>32.562286368112481</v>
      </c>
      <c r="P230" s="81">
        <v>33.486311569546473</v>
      </c>
      <c r="Q230" s="81">
        <v>1.8326185946299876</v>
      </c>
      <c r="R230" s="81">
        <v>0</v>
      </c>
      <c r="S230" s="81">
        <v>4.7855359976040184</v>
      </c>
      <c r="T230" s="82"/>
      <c r="U230" s="81">
        <v>3659891</v>
      </c>
      <c r="V230" s="81">
        <v>861</v>
      </c>
      <c r="W230" s="81">
        <v>508</v>
      </c>
      <c r="X230" s="81">
        <v>10835</v>
      </c>
      <c r="Y230" s="81">
        <v>10216</v>
      </c>
      <c r="Z230" s="81">
        <v>19151</v>
      </c>
      <c r="AA230" s="81">
        <v>6892</v>
      </c>
      <c r="AB230" s="81">
        <v>25946</v>
      </c>
      <c r="AC230" s="81">
        <v>0</v>
      </c>
      <c r="AD230" s="81">
        <v>4.7855359976040184</v>
      </c>
      <c r="AE230" s="82"/>
      <c r="AF230" s="81">
        <v>25195619.07583018</v>
      </c>
      <c r="AG230" s="81">
        <v>1824153.796656528</v>
      </c>
      <c r="AH230" s="81">
        <v>3306425.0722799618</v>
      </c>
      <c r="AI230" s="81">
        <v>69046026.458716109</v>
      </c>
      <c r="AJ230" s="81">
        <v>53320084.119119577</v>
      </c>
      <c r="AK230" s="81">
        <v>0</v>
      </c>
      <c r="AL230" s="81">
        <v>0</v>
      </c>
      <c r="AM230" s="81">
        <v>3558552.9609203991</v>
      </c>
      <c r="AN230" s="81">
        <v>0</v>
      </c>
      <c r="AO230" s="81">
        <v>0</v>
      </c>
      <c r="AP230" s="82"/>
      <c r="AQ230" s="81">
        <v>258</v>
      </c>
      <c r="AR230" s="81">
        <v>611</v>
      </c>
      <c r="AS230" s="81">
        <v>0</v>
      </c>
      <c r="AT230" s="81">
        <v>0</v>
      </c>
      <c r="AU230" s="81">
        <v>0</v>
      </c>
      <c r="AV230" s="81">
        <v>0</v>
      </c>
      <c r="AW230" s="81" t="s">
        <v>564</v>
      </c>
      <c r="AX230" s="82"/>
      <c r="AY230" s="81">
        <v>1361.5</v>
      </c>
      <c r="AZ230" s="81">
        <v>81644.2</v>
      </c>
      <c r="BA230" s="81">
        <v>0</v>
      </c>
      <c r="BB230" s="81">
        <v>0</v>
      </c>
      <c r="BC230" s="81">
        <v>0</v>
      </c>
      <c r="BD230" s="81">
        <v>0</v>
      </c>
      <c r="BE230" s="81" t="s">
        <v>564</v>
      </c>
      <c r="BF230" s="82"/>
      <c r="BG230" s="81">
        <v>0</v>
      </c>
      <c r="BH230" s="81">
        <v>0</v>
      </c>
      <c r="BI230" s="81">
        <v>0.627</v>
      </c>
      <c r="BJ230" s="81">
        <v>0</v>
      </c>
      <c r="BK230" s="81">
        <v>15.423</v>
      </c>
      <c r="BL230" s="81">
        <v>0</v>
      </c>
      <c r="BM230" s="82"/>
      <c r="BN230" s="81">
        <v>0</v>
      </c>
      <c r="BO230" s="81">
        <v>0</v>
      </c>
      <c r="BP230" s="81">
        <v>1</v>
      </c>
      <c r="BQ230" s="81">
        <v>0</v>
      </c>
      <c r="BR230" s="81">
        <v>2</v>
      </c>
      <c r="BS230" s="81">
        <v>0</v>
      </c>
      <c r="BT230"/>
      <c r="BU230" s="80">
        <v>16.05</v>
      </c>
      <c r="BV230" s="80">
        <v>0</v>
      </c>
      <c r="BW230" s="80">
        <v>0</v>
      </c>
      <c r="BX230" s="80">
        <v>0</v>
      </c>
      <c r="BY230" s="80">
        <v>0</v>
      </c>
      <c r="BZ230" s="80">
        <v>0</v>
      </c>
      <c r="CA230" s="80">
        <v>0</v>
      </c>
      <c r="CB230" s="80">
        <v>0</v>
      </c>
      <c r="CC230" s="80">
        <v>0</v>
      </c>
    </row>
    <row r="231" spans="1:81">
      <c r="A231" s="80" t="s">
        <v>1965</v>
      </c>
      <c r="B231" s="80">
        <v>303</v>
      </c>
      <c r="C231" s="80">
        <v>14</v>
      </c>
      <c r="D231" s="80">
        <v>18</v>
      </c>
      <c r="E231" s="80">
        <v>2017</v>
      </c>
      <c r="F231" s="80" t="s">
        <v>71</v>
      </c>
      <c r="G231" s="80" t="s">
        <v>1951</v>
      </c>
      <c r="H231" s="80" t="s">
        <v>1952</v>
      </c>
      <c r="I231" s="177"/>
      <c r="J231" s="81">
        <v>20.922151691824023</v>
      </c>
      <c r="K231" s="81">
        <v>2.3617368226172886</v>
      </c>
      <c r="L231" s="81">
        <v>23.017696693145052</v>
      </c>
      <c r="M231" s="81">
        <v>44.590075127239523</v>
      </c>
      <c r="N231" s="81">
        <v>36.158370718102454</v>
      </c>
      <c r="O231" s="81">
        <v>32.005859237292853</v>
      </c>
      <c r="P231" s="81">
        <v>32.979683179681814</v>
      </c>
      <c r="Q231" s="81">
        <v>1.7484968669555123</v>
      </c>
      <c r="R231" s="81">
        <v>0</v>
      </c>
      <c r="S231" s="81">
        <v>4.7221807238933833</v>
      </c>
      <c r="T231" s="82"/>
      <c r="U231" s="81">
        <v>3891890</v>
      </c>
      <c r="V231" s="81">
        <v>861</v>
      </c>
      <c r="W231" s="81">
        <v>508</v>
      </c>
      <c r="X231" s="81">
        <v>10835</v>
      </c>
      <c r="Y231" s="81">
        <v>10252</v>
      </c>
      <c r="Z231" s="81">
        <v>19136</v>
      </c>
      <c r="AA231" s="81">
        <v>6831</v>
      </c>
      <c r="AB231" s="81">
        <v>25600</v>
      </c>
      <c r="AC231" s="81">
        <v>0</v>
      </c>
      <c r="AD231" s="81">
        <v>4.7221807238933833</v>
      </c>
      <c r="AE231" s="82"/>
      <c r="AF231" s="81">
        <v>28019395.09982273</v>
      </c>
      <c r="AG231" s="81">
        <v>1856834.43646242</v>
      </c>
      <c r="AH231" s="81">
        <v>4990843.2696106592</v>
      </c>
      <c r="AI231" s="81">
        <v>72246068.252397195</v>
      </c>
      <c r="AJ231" s="81">
        <v>50398121.435537852</v>
      </c>
      <c r="AK231" s="81">
        <v>0</v>
      </c>
      <c r="AL231" s="81">
        <v>0</v>
      </c>
      <c r="AM231" s="81">
        <v>3516592.1836909852</v>
      </c>
      <c r="AN231" s="81">
        <v>0</v>
      </c>
      <c r="AO231" s="81">
        <v>0</v>
      </c>
      <c r="AP231" s="82"/>
      <c r="AQ231" s="81">
        <v>283</v>
      </c>
      <c r="AR231" s="81">
        <v>727</v>
      </c>
      <c r="AS231" s="81">
        <v>0</v>
      </c>
      <c r="AT231" s="81">
        <v>0</v>
      </c>
      <c r="AU231" s="81">
        <v>0</v>
      </c>
      <c r="AV231" s="81">
        <v>0</v>
      </c>
      <c r="AW231" s="81" t="s">
        <v>564</v>
      </c>
      <c r="AX231" s="82"/>
      <c r="AY231" s="81">
        <v>1494.6</v>
      </c>
      <c r="AZ231" s="81">
        <v>88005.400000000038</v>
      </c>
      <c r="BA231" s="81">
        <v>0</v>
      </c>
      <c r="BB231" s="81">
        <v>0</v>
      </c>
      <c r="BC231" s="81">
        <v>0</v>
      </c>
      <c r="BD231" s="81">
        <v>0</v>
      </c>
      <c r="BE231" s="81" t="s">
        <v>564</v>
      </c>
      <c r="BF231" s="82"/>
      <c r="BG231" s="81">
        <v>0</v>
      </c>
      <c r="BH231" s="81">
        <v>0</v>
      </c>
      <c r="BI231" s="81">
        <v>3.2789999999999999</v>
      </c>
      <c r="BJ231" s="81">
        <v>0</v>
      </c>
      <c r="BK231" s="81">
        <v>15.263999999999999</v>
      </c>
      <c r="BL231" s="81">
        <v>0</v>
      </c>
      <c r="BM231" s="82"/>
      <c r="BN231" s="81">
        <v>0</v>
      </c>
      <c r="BO231" s="81">
        <v>0</v>
      </c>
      <c r="BP231" s="81">
        <v>1</v>
      </c>
      <c r="BQ231" s="81">
        <v>0</v>
      </c>
      <c r="BR231" s="81">
        <v>2</v>
      </c>
      <c r="BS231" s="81">
        <v>0</v>
      </c>
      <c r="BT231"/>
      <c r="BU231" s="80">
        <v>18.542999999999999</v>
      </c>
      <c r="BV231" s="80">
        <v>0</v>
      </c>
      <c r="BW231" s="80">
        <v>0</v>
      </c>
      <c r="BX231" s="80">
        <v>0</v>
      </c>
      <c r="BY231" s="80">
        <v>0</v>
      </c>
      <c r="BZ231" s="80">
        <v>0</v>
      </c>
      <c r="CA231" s="80">
        <v>0</v>
      </c>
      <c r="CB231" s="80">
        <v>0</v>
      </c>
      <c r="CC231" s="80">
        <v>0</v>
      </c>
    </row>
    <row r="232" spans="1:81">
      <c r="A232" s="80" t="s">
        <v>1966</v>
      </c>
      <c r="B232" s="80">
        <v>304</v>
      </c>
      <c r="C232" s="80">
        <v>15</v>
      </c>
      <c r="D232" s="80">
        <v>18</v>
      </c>
      <c r="E232" s="80">
        <v>2018</v>
      </c>
      <c r="F232" s="80" t="s">
        <v>93</v>
      </c>
      <c r="G232" s="80" t="s">
        <v>1951</v>
      </c>
      <c r="H232" s="80" t="s">
        <v>1952</v>
      </c>
      <c r="I232" s="177"/>
      <c r="J232" s="81">
        <v>22.879207003871226</v>
      </c>
      <c r="K232" s="81">
        <v>2.1302469688065413</v>
      </c>
      <c r="L232" s="81">
        <v>21.32726548674783</v>
      </c>
      <c r="M232" s="81">
        <v>43.988165274948855</v>
      </c>
      <c r="N232" s="81">
        <v>31.703478658455143</v>
      </c>
      <c r="O232" s="81">
        <v>31.289660349310108</v>
      </c>
      <c r="P232" s="81">
        <v>32.450640408283085</v>
      </c>
      <c r="Q232" s="81">
        <v>1.6027424289533296</v>
      </c>
      <c r="R232" s="81">
        <v>0</v>
      </c>
      <c r="S232" s="81">
        <v>4.7599884946094511</v>
      </c>
      <c r="T232" s="82"/>
      <c r="U232" s="81">
        <v>4238238</v>
      </c>
      <c r="V232" s="81">
        <v>861</v>
      </c>
      <c r="W232" s="81">
        <v>508</v>
      </c>
      <c r="X232" s="81">
        <v>10835</v>
      </c>
      <c r="Y232" s="81">
        <v>10276</v>
      </c>
      <c r="Z232" s="81">
        <v>19066</v>
      </c>
      <c r="AA232" s="81">
        <v>6789</v>
      </c>
      <c r="AB232" s="81">
        <v>25288</v>
      </c>
      <c r="AC232" s="81">
        <v>0</v>
      </c>
      <c r="AD232" s="81">
        <v>4.7599884946094511</v>
      </c>
      <c r="AE232" s="82"/>
      <c r="AF232" s="81">
        <v>31092654.635578271</v>
      </c>
      <c r="AG232" s="81">
        <v>1603042.3104860261</v>
      </c>
      <c r="AH232" s="81">
        <v>4725356.7665189011</v>
      </c>
      <c r="AI232" s="81">
        <v>69803629.505678475</v>
      </c>
      <c r="AJ232" s="81">
        <v>47659759.736526579</v>
      </c>
      <c r="AK232" s="81">
        <v>0</v>
      </c>
      <c r="AL232" s="81">
        <v>0</v>
      </c>
      <c r="AM232" s="81">
        <v>3480921.287676177</v>
      </c>
      <c r="AN232" s="81">
        <v>0</v>
      </c>
      <c r="AO232" s="81">
        <v>0</v>
      </c>
      <c r="AP232" s="82"/>
      <c r="AQ232" s="81">
        <v>307</v>
      </c>
      <c r="AR232" s="81">
        <v>800</v>
      </c>
      <c r="AS232" s="81">
        <v>0</v>
      </c>
      <c r="AT232" s="81">
        <v>0</v>
      </c>
      <c r="AU232" s="81">
        <v>0</v>
      </c>
      <c r="AV232" s="81">
        <v>0</v>
      </c>
      <c r="AW232" s="81" t="s">
        <v>564</v>
      </c>
      <c r="AX232" s="82"/>
      <c r="AY232" s="81">
        <v>1638.2</v>
      </c>
      <c r="AZ232" s="81">
        <v>91062</v>
      </c>
      <c r="BA232" s="81">
        <v>0</v>
      </c>
      <c r="BB232" s="81">
        <v>0</v>
      </c>
      <c r="BC232" s="81">
        <v>0</v>
      </c>
      <c r="BD232" s="81">
        <v>0</v>
      </c>
      <c r="BE232" s="81" t="s">
        <v>564</v>
      </c>
      <c r="BF232" s="82"/>
      <c r="BG232" s="81">
        <v>0</v>
      </c>
      <c r="BH232" s="81">
        <v>0</v>
      </c>
      <c r="BI232" s="81">
        <v>3.2669999999999999</v>
      </c>
      <c r="BJ232" s="81">
        <v>0</v>
      </c>
      <c r="BK232" s="81">
        <v>14.842000000000001</v>
      </c>
      <c r="BL232" s="81">
        <v>0</v>
      </c>
      <c r="BM232" s="82"/>
      <c r="BN232" s="81">
        <v>0</v>
      </c>
      <c r="BO232" s="81">
        <v>0</v>
      </c>
      <c r="BP232" s="81">
        <v>1</v>
      </c>
      <c r="BQ232" s="81">
        <v>0</v>
      </c>
      <c r="BR232" s="81">
        <v>2</v>
      </c>
      <c r="BS232" s="81">
        <v>0</v>
      </c>
      <c r="BT232"/>
      <c r="BU232" s="80">
        <v>18.109000000000002</v>
      </c>
      <c r="BV232" s="80">
        <v>0</v>
      </c>
      <c r="BW232" s="80">
        <v>0</v>
      </c>
      <c r="BX232" s="80">
        <v>0</v>
      </c>
      <c r="BY232" s="80">
        <v>0</v>
      </c>
      <c r="BZ232" s="80">
        <v>0</v>
      </c>
      <c r="CA232" s="80">
        <v>0</v>
      </c>
      <c r="CB232" s="80">
        <v>0</v>
      </c>
      <c r="CC232" s="80">
        <v>0</v>
      </c>
    </row>
    <row r="233" spans="1:81">
      <c r="A233" s="80" t="s">
        <v>1967</v>
      </c>
      <c r="B233" s="80">
        <v>305</v>
      </c>
      <c r="C233" s="80">
        <v>16</v>
      </c>
      <c r="D233" s="80">
        <v>18</v>
      </c>
      <c r="E233" s="80">
        <v>2019</v>
      </c>
      <c r="F233" s="80" t="s">
        <v>73</v>
      </c>
      <c r="G233" s="80" t="s">
        <v>1951</v>
      </c>
      <c r="H233" s="80" t="s">
        <v>1952</v>
      </c>
      <c r="I233" s="177"/>
      <c r="J233" s="81">
        <v>22.209128486336041</v>
      </c>
      <c r="K233" s="81">
        <v>1.9675525133436766</v>
      </c>
      <c r="L233" s="81">
        <v>21.507953713910865</v>
      </c>
      <c r="M233" s="81">
        <v>42.650541937723737</v>
      </c>
      <c r="N233" s="81">
        <v>32.750787643042742</v>
      </c>
      <c r="O233" s="81">
        <v>30.495064555709401</v>
      </c>
      <c r="P233" s="81">
        <v>32.247465579509019</v>
      </c>
      <c r="Q233" s="81">
        <v>1.5459903138855933</v>
      </c>
      <c r="R233" s="81">
        <v>0</v>
      </c>
      <c r="S233" s="81">
        <v>5.407187037311556</v>
      </c>
      <c r="T233" s="82"/>
      <c r="U233" s="81">
        <v>4351807</v>
      </c>
      <c r="V233" s="81">
        <v>861</v>
      </c>
      <c r="W233" s="81">
        <v>508</v>
      </c>
      <c r="X233" s="81">
        <v>10835</v>
      </c>
      <c r="Y233" s="81">
        <v>10367</v>
      </c>
      <c r="Z233" s="81">
        <v>19092</v>
      </c>
      <c r="AA233" s="81">
        <v>6696</v>
      </c>
      <c r="AB233" s="81">
        <v>25053</v>
      </c>
      <c r="AC233" s="81">
        <v>0</v>
      </c>
      <c r="AD233" s="81">
        <v>5.407187037311556</v>
      </c>
      <c r="AE233" s="82"/>
      <c r="AF233" s="81">
        <v>30876899.7776815</v>
      </c>
      <c r="AG233" s="81">
        <v>1547350.2272747229</v>
      </c>
      <c r="AH233" s="81">
        <v>5045093.4467385542</v>
      </c>
      <c r="AI233" s="81">
        <v>70497891.774271339</v>
      </c>
      <c r="AJ233" s="81">
        <v>47324326.320060574</v>
      </c>
      <c r="AK233" s="81">
        <v>0</v>
      </c>
      <c r="AL233" s="81">
        <v>0</v>
      </c>
      <c r="AM233" s="81">
        <v>3412030.0011169752</v>
      </c>
      <c r="AN233" s="81">
        <v>0</v>
      </c>
      <c r="AO233" s="81">
        <v>0</v>
      </c>
      <c r="AP233" s="82"/>
      <c r="AQ233" s="81">
        <v>347</v>
      </c>
      <c r="AR233" s="81">
        <v>916</v>
      </c>
      <c r="AS233" s="81">
        <v>0</v>
      </c>
      <c r="AT233" s="81">
        <v>0</v>
      </c>
      <c r="AU233" s="81">
        <v>0</v>
      </c>
      <c r="AV233" s="81">
        <v>0</v>
      </c>
      <c r="AW233" s="81" t="s">
        <v>564</v>
      </c>
      <c r="AX233" s="82"/>
      <c r="AY233" s="81">
        <v>1828.200000000001</v>
      </c>
      <c r="AZ233" s="81">
        <v>96534.000000000058</v>
      </c>
      <c r="BA233" s="81">
        <v>0</v>
      </c>
      <c r="BB233" s="81">
        <v>0</v>
      </c>
      <c r="BC233" s="81">
        <v>0</v>
      </c>
      <c r="BD233" s="81">
        <v>0</v>
      </c>
      <c r="BE233" s="81" t="s">
        <v>564</v>
      </c>
      <c r="BF233" s="82"/>
      <c r="BG233" s="81">
        <v>0</v>
      </c>
      <c r="BH233" s="81">
        <v>0</v>
      </c>
      <c r="BI233" s="81">
        <v>3.0230000000000001</v>
      </c>
      <c r="BJ233" s="81">
        <v>0</v>
      </c>
      <c r="BK233" s="81">
        <v>13.638999999999999</v>
      </c>
      <c r="BL233" s="81">
        <v>0</v>
      </c>
      <c r="BM233" s="82"/>
      <c r="BN233" s="81">
        <v>0</v>
      </c>
      <c r="BO233" s="81">
        <v>0</v>
      </c>
      <c r="BP233" s="81">
        <v>1</v>
      </c>
      <c r="BQ233" s="81">
        <v>0</v>
      </c>
      <c r="BR233" s="81">
        <v>2</v>
      </c>
      <c r="BS233" s="81">
        <v>0</v>
      </c>
      <c r="BT233"/>
      <c r="BU233" s="80">
        <v>16.661999999999999</v>
      </c>
      <c r="BV233" s="80">
        <v>0</v>
      </c>
      <c r="BW233" s="80">
        <v>0</v>
      </c>
      <c r="BX233" s="80">
        <v>0</v>
      </c>
      <c r="BY233" s="80">
        <v>0</v>
      </c>
      <c r="BZ233" s="80">
        <v>0</v>
      </c>
      <c r="CA233" s="80">
        <v>0</v>
      </c>
      <c r="CB233" s="80">
        <v>0</v>
      </c>
      <c r="CC233" s="80">
        <v>0</v>
      </c>
    </row>
    <row r="234" spans="1:81">
      <c r="A234" s="80" t="s">
        <v>1968</v>
      </c>
      <c r="B234" s="80">
        <v>306</v>
      </c>
      <c r="C234" s="80">
        <v>17</v>
      </c>
      <c r="D234" s="80">
        <v>18</v>
      </c>
      <c r="E234" s="80">
        <v>2020</v>
      </c>
      <c r="F234" s="80" t="s">
        <v>218</v>
      </c>
      <c r="G234" s="80" t="s">
        <v>1951</v>
      </c>
      <c r="H234" s="80" t="s">
        <v>1952</v>
      </c>
      <c r="I234" s="177"/>
      <c r="J234" s="81">
        <v>23.878414396183199</v>
      </c>
      <c r="K234" s="81">
        <v>2.070606222495214</v>
      </c>
      <c r="L234" s="81">
        <v>19.213775797062517</v>
      </c>
      <c r="M234" s="81">
        <v>34.639570811876553</v>
      </c>
      <c r="N234" s="81">
        <v>31.025861652289318</v>
      </c>
      <c r="O234" s="81">
        <v>26.852337301181446</v>
      </c>
      <c r="P234" s="81">
        <v>30.420837905068659</v>
      </c>
      <c r="Q234" s="81">
        <v>1.4596922625682147</v>
      </c>
      <c r="R234" s="81">
        <v>0</v>
      </c>
      <c r="S234" s="81">
        <v>3.8228689122133992</v>
      </c>
      <c r="T234" s="82"/>
      <c r="U234" s="81">
        <v>4340711</v>
      </c>
      <c r="V234" s="81">
        <v>775</v>
      </c>
      <c r="W234" s="81">
        <v>549</v>
      </c>
      <c r="X234" s="81">
        <v>9208</v>
      </c>
      <c r="Y234" s="81">
        <v>10423</v>
      </c>
      <c r="Z234" s="81">
        <v>19188</v>
      </c>
      <c r="AA234" s="81">
        <v>6863</v>
      </c>
      <c r="AB234" s="81">
        <v>24756</v>
      </c>
      <c r="AC234" s="81">
        <v>0</v>
      </c>
      <c r="AD234" s="81">
        <v>3.8228689122133992</v>
      </c>
      <c r="AE234" s="82"/>
      <c r="AF234" s="81">
        <v>33769115.381908678</v>
      </c>
      <c r="AG234" s="81">
        <v>1574225.1569366853</v>
      </c>
      <c r="AH234" s="81">
        <v>4731835.0276362551</v>
      </c>
      <c r="AI234" s="81">
        <v>56608087.004280038</v>
      </c>
      <c r="AJ234" s="81">
        <v>42284903.407263763</v>
      </c>
      <c r="AK234" s="81"/>
      <c r="AL234" s="81"/>
      <c r="AM234" s="81">
        <v>3230933.0448966241</v>
      </c>
      <c r="AN234" s="81"/>
      <c r="AO234" s="81"/>
      <c r="AP234" s="82"/>
      <c r="AQ234" s="81">
        <v>376</v>
      </c>
      <c r="AR234" s="81">
        <v>1039</v>
      </c>
      <c r="AS234" s="81">
        <v>0</v>
      </c>
      <c r="AT234" s="81">
        <v>0</v>
      </c>
      <c r="AU234" s="81">
        <v>0</v>
      </c>
      <c r="AV234" s="81">
        <v>0</v>
      </c>
      <c r="AW234" s="81">
        <v>0</v>
      </c>
      <c r="AX234" s="82"/>
      <c r="AY234" s="81">
        <v>1993.100000000001</v>
      </c>
      <c r="AZ234" s="81">
        <v>102490.3999999997</v>
      </c>
      <c r="BA234" s="81">
        <v>0</v>
      </c>
      <c r="BB234" s="81">
        <v>0</v>
      </c>
      <c r="BC234" s="81">
        <v>0</v>
      </c>
      <c r="BD234" s="81">
        <v>0</v>
      </c>
      <c r="BE234" s="81">
        <v>0</v>
      </c>
      <c r="BF234" s="82"/>
      <c r="BG234" s="81">
        <v>0</v>
      </c>
      <c r="BH234" s="81">
        <v>0</v>
      </c>
      <c r="BI234" s="81">
        <v>3.1459999999999999</v>
      </c>
      <c r="BJ234" s="81">
        <v>0</v>
      </c>
      <c r="BK234" s="81">
        <v>11.558999999999999</v>
      </c>
      <c r="BL234" s="81">
        <v>0</v>
      </c>
      <c r="BM234" s="82"/>
      <c r="BN234" s="81">
        <v>0</v>
      </c>
      <c r="BO234" s="81">
        <v>0</v>
      </c>
      <c r="BP234" s="81">
        <v>1</v>
      </c>
      <c r="BQ234" s="81">
        <v>0</v>
      </c>
      <c r="BR234" s="81">
        <v>2</v>
      </c>
      <c r="BS234" s="81">
        <v>0</v>
      </c>
      <c r="BT234"/>
      <c r="BU234" s="80">
        <v>14.705</v>
      </c>
      <c r="BV234" s="80">
        <v>0</v>
      </c>
      <c r="BW234" s="80">
        <v>0</v>
      </c>
      <c r="BX234" s="80">
        <v>0</v>
      </c>
      <c r="BY234" s="80">
        <v>0</v>
      </c>
      <c r="BZ234" s="80">
        <v>0</v>
      </c>
      <c r="CA234" s="80">
        <v>0</v>
      </c>
      <c r="CB234" s="80">
        <v>0</v>
      </c>
      <c r="CC234" s="80">
        <v>0</v>
      </c>
    </row>
    <row r="235" spans="1:81">
      <c r="A235" s="80" t="s">
        <v>1969</v>
      </c>
      <c r="B235" s="80">
        <v>306</v>
      </c>
      <c r="C235" s="80">
        <v>18</v>
      </c>
      <c r="D235" s="80">
        <v>18</v>
      </c>
      <c r="E235" s="80">
        <v>2021</v>
      </c>
      <c r="F235" s="80" t="s">
        <v>75</v>
      </c>
      <c r="G235" s="174" t="s">
        <v>1951</v>
      </c>
      <c r="H235" s="80" t="s">
        <v>1952</v>
      </c>
      <c r="I235" s="177"/>
      <c r="J235" s="81">
        <v>21.598533940519886</v>
      </c>
      <c r="K235" s="81">
        <v>2.3721377563484825</v>
      </c>
      <c r="L235" s="81">
        <v>16.113971567074142</v>
      </c>
      <c r="M235" s="81">
        <v>38.40803827453621</v>
      </c>
      <c r="N235" s="81">
        <v>29.011177961181669</v>
      </c>
      <c r="O235" s="81">
        <v>26.082275507607399</v>
      </c>
      <c r="P235" s="81">
        <v>31.180702514815025</v>
      </c>
      <c r="Q235" s="81">
        <v>1.4642015240120525</v>
      </c>
      <c r="R235" s="81">
        <v>0</v>
      </c>
      <c r="S235" s="81">
        <v>3.829194771722749</v>
      </c>
      <c r="T235" s="82"/>
      <c r="U235" s="81">
        <v>4023533</v>
      </c>
      <c r="V235" s="81">
        <v>775</v>
      </c>
      <c r="W235" s="81">
        <v>549</v>
      </c>
      <c r="X235" s="81">
        <v>9208</v>
      </c>
      <c r="Y235" s="81">
        <v>10505</v>
      </c>
      <c r="Z235" s="81">
        <v>19191</v>
      </c>
      <c r="AA235" s="81">
        <v>6860</v>
      </c>
      <c r="AB235" s="81">
        <v>24538</v>
      </c>
      <c r="AC235" s="81">
        <v>0</v>
      </c>
      <c r="AD235" s="81">
        <v>3.829194771722749</v>
      </c>
      <c r="AE235" s="82"/>
      <c r="AF235" s="81">
        <v>30150180.96865955</v>
      </c>
      <c r="AG235" s="81">
        <v>2052896.9471787235</v>
      </c>
      <c r="AH235" s="81">
        <v>3806551.1973498575</v>
      </c>
      <c r="AI235" s="81">
        <v>62983840.486477971</v>
      </c>
      <c r="AJ235" s="81">
        <v>42876560.206314974</v>
      </c>
      <c r="AK235" s="81">
        <v>0</v>
      </c>
      <c r="AL235" s="81">
        <v>0</v>
      </c>
      <c r="AM235" s="81">
        <v>3220953.2790278681</v>
      </c>
      <c r="AN235" s="81">
        <v>0</v>
      </c>
      <c r="AO235" s="81">
        <v>0</v>
      </c>
      <c r="AP235" s="82"/>
      <c r="AQ235" s="81">
        <v>398</v>
      </c>
      <c r="AR235" s="81">
        <v>1065</v>
      </c>
      <c r="AS235" s="81">
        <v>0</v>
      </c>
      <c r="AT235" s="81">
        <v>1</v>
      </c>
      <c r="AU235" s="81">
        <v>0</v>
      </c>
      <c r="AV235" s="81">
        <v>0</v>
      </c>
      <c r="AW235" s="81"/>
      <c r="AX235" s="82"/>
      <c r="AY235" s="81">
        <v>2119.8000000000011</v>
      </c>
      <c r="AZ235" s="81">
        <v>103693.0999999997</v>
      </c>
      <c r="BA235" s="81">
        <v>0</v>
      </c>
      <c r="BB235" s="81">
        <v>49.9</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1970</v>
      </c>
      <c r="B236" s="80">
        <v>306</v>
      </c>
      <c r="C236" s="80">
        <v>19</v>
      </c>
      <c r="D236" s="80">
        <v>18</v>
      </c>
      <c r="E236" s="80">
        <v>2022</v>
      </c>
      <c r="F236" s="80" t="s">
        <v>568</v>
      </c>
      <c r="G236" s="174" t="s">
        <v>1951</v>
      </c>
      <c r="H236" s="80" t="s">
        <v>1952</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427</v>
      </c>
      <c r="AR236" s="81">
        <v>1140</v>
      </c>
      <c r="AS236" s="81">
        <v>0</v>
      </c>
      <c r="AT236" s="81">
        <v>1</v>
      </c>
      <c r="AU236" s="81">
        <v>0</v>
      </c>
      <c r="AV236" s="81">
        <v>0</v>
      </c>
      <c r="AW236" s="81"/>
      <c r="AX236" s="82"/>
      <c r="AY236" s="81">
        <v>2286.6000000000008</v>
      </c>
      <c r="AZ236" s="81">
        <v>128323.09999999966</v>
      </c>
      <c r="BA236" s="81">
        <v>0</v>
      </c>
      <c r="BB236" s="81">
        <v>49.9</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1971</v>
      </c>
      <c r="B237" s="80">
        <v>69</v>
      </c>
      <c r="C237" s="80">
        <v>1</v>
      </c>
      <c r="D237" s="80">
        <v>5</v>
      </c>
      <c r="E237" s="80">
        <v>1990</v>
      </c>
      <c r="F237" s="80" t="s">
        <v>562</v>
      </c>
      <c r="G237" s="80" t="s">
        <v>1972</v>
      </c>
      <c r="H237" s="80" t="s">
        <v>1973</v>
      </c>
      <c r="I237" s="177"/>
      <c r="J237" s="81">
        <v>497.68866704932151</v>
      </c>
      <c r="K237" s="81">
        <v>2.7336743401465826</v>
      </c>
      <c r="L237" s="81">
        <v>3.4739869605462346</v>
      </c>
      <c r="M237" s="81">
        <v>11.310959547453827</v>
      </c>
      <c r="N237" s="81">
        <v>15.758860531440339</v>
      </c>
      <c r="O237" s="81">
        <v>17.286160612931898</v>
      </c>
      <c r="P237" s="81">
        <v>15.687092160462837</v>
      </c>
      <c r="Q237" s="81">
        <v>1.0755944322597566</v>
      </c>
      <c r="R237" s="81">
        <v>0</v>
      </c>
      <c r="S237" s="81">
        <v>1.1679659080414724</v>
      </c>
      <c r="T237" s="82"/>
      <c r="U237" s="81">
        <v>42356710</v>
      </c>
      <c r="V237" s="81">
        <v>1023</v>
      </c>
      <c r="W237" s="81">
        <v>40</v>
      </c>
      <c r="X237" s="81">
        <v>4301</v>
      </c>
      <c r="Y237" s="81">
        <v>5048</v>
      </c>
      <c r="Z237" s="81">
        <v>7110</v>
      </c>
      <c r="AA237" s="81">
        <v>3809</v>
      </c>
      <c r="AB237" s="81">
        <v>17464</v>
      </c>
      <c r="AC237" s="81">
        <v>0</v>
      </c>
      <c r="AD237" s="81">
        <v>1.1679659080414724</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1974</v>
      </c>
      <c r="B238" s="80">
        <v>70</v>
      </c>
      <c r="C238" s="80">
        <v>2</v>
      </c>
      <c r="D238" s="80">
        <v>5</v>
      </c>
      <c r="E238" s="80">
        <v>2005</v>
      </c>
      <c r="F238" s="80" t="s">
        <v>565</v>
      </c>
      <c r="G238" s="80" t="s">
        <v>1972</v>
      </c>
      <c r="H238" s="80" t="s">
        <v>1973</v>
      </c>
      <c r="I238" s="177"/>
      <c r="J238" s="81">
        <v>417.32601225535012</v>
      </c>
      <c r="K238" s="81">
        <v>1.4598157634399271</v>
      </c>
      <c r="L238" s="81">
        <v>2.4207716567942317</v>
      </c>
      <c r="M238" s="81">
        <v>35.686054250754395</v>
      </c>
      <c r="N238" s="81">
        <v>26.422498540915313</v>
      </c>
      <c r="O238" s="81">
        <v>26.743503824477227</v>
      </c>
      <c r="P238" s="81">
        <v>15.558684893857878</v>
      </c>
      <c r="Q238" s="81">
        <v>1.2534124315606057</v>
      </c>
      <c r="R238" s="81">
        <v>0</v>
      </c>
      <c r="S238" s="81">
        <v>1.6820125879187453</v>
      </c>
      <c r="T238" s="82"/>
      <c r="U238" s="81">
        <v>42419137</v>
      </c>
      <c r="V238" s="81">
        <v>637</v>
      </c>
      <c r="W238" s="81">
        <v>32</v>
      </c>
      <c r="X238" s="81">
        <v>7202</v>
      </c>
      <c r="Y238" s="81">
        <v>7187</v>
      </c>
      <c r="Z238" s="81">
        <v>12729</v>
      </c>
      <c r="AA238" s="81">
        <v>3094</v>
      </c>
      <c r="AB238" s="81">
        <v>21275</v>
      </c>
      <c r="AC238" s="81">
        <v>0</v>
      </c>
      <c r="AD238" s="81">
        <v>1.6820125879187453</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1975</v>
      </c>
      <c r="B239" s="80">
        <v>71</v>
      </c>
      <c r="C239" s="80">
        <v>3</v>
      </c>
      <c r="D239" s="80">
        <v>5</v>
      </c>
      <c r="E239" s="80">
        <v>2006</v>
      </c>
      <c r="F239" s="80" t="s">
        <v>566</v>
      </c>
      <c r="G239" s="80" t="s">
        <v>1972</v>
      </c>
      <c r="H239" s="80" t="s">
        <v>1973</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1976</v>
      </c>
      <c r="B240" s="80">
        <v>72</v>
      </c>
      <c r="C240" s="80">
        <v>4</v>
      </c>
      <c r="D240" s="80">
        <v>5</v>
      </c>
      <c r="E240" s="80">
        <v>2007</v>
      </c>
      <c r="F240" s="80" t="s">
        <v>567</v>
      </c>
      <c r="G240" s="80" t="s">
        <v>1972</v>
      </c>
      <c r="H240" s="80" t="s">
        <v>1973</v>
      </c>
      <c r="I240" s="177"/>
      <c r="J240" s="81">
        <v>379.70138982572888</v>
      </c>
      <c r="K240" s="81">
        <v>1.5805566793864032</v>
      </c>
      <c r="L240" s="81">
        <v>0.35274262482321705</v>
      </c>
      <c r="M240" s="81">
        <v>37.271653748191468</v>
      </c>
      <c r="N240" s="81">
        <v>26.409847530553996</v>
      </c>
      <c r="O240" s="81">
        <v>26.388904836802968</v>
      </c>
      <c r="P240" s="81">
        <v>15.339930236804904</v>
      </c>
      <c r="Q240" s="81">
        <v>1.3506464528527744</v>
      </c>
      <c r="R240" s="81">
        <v>0</v>
      </c>
      <c r="S240" s="81">
        <v>1.9402810537480177</v>
      </c>
      <c r="T240" s="82"/>
      <c r="U240" s="81">
        <v>46058841</v>
      </c>
      <c r="V240" s="81">
        <v>691</v>
      </c>
      <c r="W240" s="81">
        <v>4</v>
      </c>
      <c r="X240" s="81">
        <v>8233</v>
      </c>
      <c r="Y240" s="81">
        <v>7471</v>
      </c>
      <c r="Z240" s="81">
        <v>13057</v>
      </c>
      <c r="AA240" s="81">
        <v>3004</v>
      </c>
      <c r="AB240" s="81">
        <v>21713</v>
      </c>
      <c r="AC240" s="81">
        <v>0</v>
      </c>
      <c r="AD240" s="81">
        <v>1.9402810537480177</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1977</v>
      </c>
      <c r="B241" s="80">
        <v>73</v>
      </c>
      <c r="C241" s="80">
        <v>5</v>
      </c>
      <c r="D241" s="80">
        <v>5</v>
      </c>
      <c r="E241" s="80">
        <v>2008</v>
      </c>
      <c r="F241" s="80" t="s">
        <v>84</v>
      </c>
      <c r="G241" s="80" t="s">
        <v>1972</v>
      </c>
      <c r="H241" s="80" t="s">
        <v>1973</v>
      </c>
      <c r="I241" s="177"/>
      <c r="J241" s="81">
        <v>344.37959634298534</v>
      </c>
      <c r="K241" s="81">
        <v>1.1803345622528678</v>
      </c>
      <c r="L241" s="81">
        <v>1.6502484029385818</v>
      </c>
      <c r="M241" s="81">
        <v>37.164723453521269</v>
      </c>
      <c r="N241" s="81">
        <v>26.861796553802421</v>
      </c>
      <c r="O241" s="81">
        <v>25.548777053911611</v>
      </c>
      <c r="P241" s="81">
        <v>14.904192208384179</v>
      </c>
      <c r="Q241" s="81">
        <v>1.347476865449341</v>
      </c>
      <c r="R241" s="81">
        <v>0</v>
      </c>
      <c r="S241" s="81">
        <v>1.5006211147240029</v>
      </c>
      <c r="T241" s="82"/>
      <c r="U241" s="81">
        <v>44518929</v>
      </c>
      <c r="V241" s="81">
        <v>691</v>
      </c>
      <c r="W241" s="81">
        <v>21</v>
      </c>
      <c r="X241" s="81">
        <v>8233</v>
      </c>
      <c r="Y241" s="81">
        <v>7683</v>
      </c>
      <c r="Z241" s="81">
        <v>13085</v>
      </c>
      <c r="AA241" s="81">
        <v>2922</v>
      </c>
      <c r="AB241" s="81">
        <v>22018</v>
      </c>
      <c r="AC241" s="81">
        <v>0</v>
      </c>
      <c r="AD241" s="81">
        <v>1.5006211147240029</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1978</v>
      </c>
      <c r="B242" s="80">
        <v>74</v>
      </c>
      <c r="C242" s="80">
        <v>6</v>
      </c>
      <c r="D242" s="80">
        <v>5</v>
      </c>
      <c r="E242" s="80">
        <v>2009</v>
      </c>
      <c r="F242" s="80" t="s">
        <v>85</v>
      </c>
      <c r="G242" s="80" t="s">
        <v>1972</v>
      </c>
      <c r="H242" s="80" t="s">
        <v>1973</v>
      </c>
      <c r="I242" s="177"/>
      <c r="J242" s="81">
        <v>297.25240509055311</v>
      </c>
      <c r="K242" s="81">
        <v>1.1412947044329584</v>
      </c>
      <c r="L242" s="81">
        <v>0.60127107656012257</v>
      </c>
      <c r="M242" s="81">
        <v>43.518870953767284</v>
      </c>
      <c r="N242" s="81">
        <v>26.465206889364975</v>
      </c>
      <c r="O242" s="81">
        <v>26.259858806923411</v>
      </c>
      <c r="P242" s="81">
        <v>14.329029637244957</v>
      </c>
      <c r="Q242" s="81">
        <v>1.2888569959774114</v>
      </c>
      <c r="R242" s="81">
        <v>0</v>
      </c>
      <c r="S242" s="81">
        <v>1.1728702783169798</v>
      </c>
      <c r="T242" s="82"/>
      <c r="U242" s="81">
        <v>30209297</v>
      </c>
      <c r="V242" s="81">
        <v>702</v>
      </c>
      <c r="W242" s="81">
        <v>13</v>
      </c>
      <c r="X242" s="81">
        <v>10199</v>
      </c>
      <c r="Y242" s="81">
        <v>7820</v>
      </c>
      <c r="Z242" s="81">
        <v>13275</v>
      </c>
      <c r="AA242" s="81">
        <v>2884</v>
      </c>
      <c r="AB242" s="81">
        <v>22108</v>
      </c>
      <c r="AC242" s="81">
        <v>0</v>
      </c>
      <c r="AD242" s="81">
        <v>1.1728702783169798</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120.12899999999999</v>
      </c>
      <c r="BJ242" s="81">
        <v>0</v>
      </c>
      <c r="BK242" s="81">
        <v>21.114000000000001</v>
      </c>
      <c r="BL242" s="81">
        <v>0</v>
      </c>
      <c r="BM242" s="82"/>
      <c r="BN242" s="81">
        <v>0</v>
      </c>
      <c r="BO242" s="81">
        <v>0</v>
      </c>
      <c r="BP242" s="81">
        <v>13</v>
      </c>
      <c r="BQ242" s="81">
        <v>0</v>
      </c>
      <c r="BR242" s="81">
        <v>2</v>
      </c>
      <c r="BS242" s="81">
        <v>0</v>
      </c>
      <c r="BT242"/>
      <c r="BU242" s="80"/>
      <c r="BV242" s="80"/>
      <c r="BW242" s="80"/>
      <c r="BX242" s="80"/>
      <c r="BY242" s="80"/>
      <c r="BZ242" s="80"/>
      <c r="CA242" s="80"/>
      <c r="CB242" s="80"/>
      <c r="CC242" s="80"/>
    </row>
    <row r="243" spans="1:81">
      <c r="A243" s="80" t="s">
        <v>1979</v>
      </c>
      <c r="B243" s="80">
        <v>75</v>
      </c>
      <c r="C243" s="80">
        <v>7</v>
      </c>
      <c r="D243" s="80">
        <v>5</v>
      </c>
      <c r="E243" s="80">
        <v>2010</v>
      </c>
      <c r="F243" s="80" t="s">
        <v>86</v>
      </c>
      <c r="G243" s="80" t="s">
        <v>1972</v>
      </c>
      <c r="H243" s="80" t="s">
        <v>1973</v>
      </c>
      <c r="I243" s="177"/>
      <c r="J243" s="81">
        <v>313.49499653817833</v>
      </c>
      <c r="K243" s="81">
        <v>1.2176397231360627</v>
      </c>
      <c r="L243" s="81">
        <v>0.56719774957128244</v>
      </c>
      <c r="M243" s="81">
        <v>44.677383085419542</v>
      </c>
      <c r="N243" s="81">
        <v>29.236357461747545</v>
      </c>
      <c r="O243" s="81">
        <v>26.256538563167023</v>
      </c>
      <c r="P243" s="81">
        <v>14.390301137033434</v>
      </c>
      <c r="Q243" s="81">
        <v>1.3461740192422089</v>
      </c>
      <c r="R243" s="81">
        <v>0</v>
      </c>
      <c r="S243" s="81">
        <v>1.5381562386669789</v>
      </c>
      <c r="T243" s="82"/>
      <c r="U243" s="81">
        <v>32277902</v>
      </c>
      <c r="V243" s="81">
        <v>702</v>
      </c>
      <c r="W243" s="81">
        <v>13</v>
      </c>
      <c r="X243" s="81">
        <v>10199</v>
      </c>
      <c r="Y243" s="81">
        <v>7869</v>
      </c>
      <c r="Z243" s="81">
        <v>13335</v>
      </c>
      <c r="AA243" s="81">
        <v>2824</v>
      </c>
      <c r="AB243" s="81">
        <v>22126</v>
      </c>
      <c r="AC243" s="81">
        <v>0</v>
      </c>
      <c r="AD243" s="81">
        <v>1.5381562386669789</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142.61799999999999</v>
      </c>
      <c r="BJ243" s="81">
        <v>0</v>
      </c>
      <c r="BK243" s="81">
        <v>25.501999999999999</v>
      </c>
      <c r="BL243" s="81">
        <v>0</v>
      </c>
      <c r="BM243" s="82"/>
      <c r="BN243" s="81">
        <v>0</v>
      </c>
      <c r="BO243" s="81">
        <v>0</v>
      </c>
      <c r="BP243" s="81">
        <v>13</v>
      </c>
      <c r="BQ243" s="81">
        <v>0</v>
      </c>
      <c r="BR243" s="81">
        <v>2</v>
      </c>
      <c r="BS243" s="81">
        <v>0</v>
      </c>
      <c r="BT243"/>
      <c r="BU243" s="80">
        <v>148.77000000000001</v>
      </c>
      <c r="BV243" s="80">
        <v>19.350000000000001</v>
      </c>
      <c r="BW243" s="80">
        <v>0</v>
      </c>
      <c r="BX243" s="80">
        <v>0</v>
      </c>
      <c r="BY243" s="80">
        <v>0</v>
      </c>
      <c r="BZ243" s="80">
        <v>0</v>
      </c>
      <c r="CA243" s="80">
        <v>0</v>
      </c>
      <c r="CB243" s="80">
        <v>0</v>
      </c>
      <c r="CC243" s="80">
        <v>0</v>
      </c>
    </row>
    <row r="244" spans="1:81">
      <c r="A244" s="80" t="s">
        <v>1980</v>
      </c>
      <c r="B244" s="80">
        <v>76</v>
      </c>
      <c r="C244" s="80">
        <v>8</v>
      </c>
      <c r="D244" s="80">
        <v>5</v>
      </c>
      <c r="E244" s="80">
        <v>2011</v>
      </c>
      <c r="F244" s="80" t="s">
        <v>87</v>
      </c>
      <c r="G244" s="80" t="s">
        <v>1972</v>
      </c>
      <c r="H244" s="80" t="s">
        <v>1973</v>
      </c>
      <c r="I244" s="177"/>
      <c r="J244" s="81">
        <v>369.20125249527121</v>
      </c>
      <c r="K244" s="81">
        <v>1.6535079385224543</v>
      </c>
      <c r="L244" s="81">
        <v>0.58897461303148957</v>
      </c>
      <c r="M244" s="81">
        <v>48.386632872437502</v>
      </c>
      <c r="N244" s="81">
        <v>29.758645051483036</v>
      </c>
      <c r="O244" s="81">
        <v>26.068252575156027</v>
      </c>
      <c r="P244" s="81">
        <v>14.028876965657213</v>
      </c>
      <c r="Q244" s="81">
        <v>1.5599937812756264</v>
      </c>
      <c r="R244" s="81">
        <v>0</v>
      </c>
      <c r="S244" s="81">
        <v>2.0796025522050519</v>
      </c>
      <c r="T244" s="82"/>
      <c r="U244" s="81">
        <v>37428093</v>
      </c>
      <c r="V244" s="81">
        <v>702</v>
      </c>
      <c r="W244" s="81">
        <v>13</v>
      </c>
      <c r="X244" s="81">
        <v>10199</v>
      </c>
      <c r="Y244" s="81">
        <v>7952</v>
      </c>
      <c r="Z244" s="81">
        <v>13527</v>
      </c>
      <c r="AA244" s="81">
        <v>2835</v>
      </c>
      <c r="AB244" s="81">
        <v>22229</v>
      </c>
      <c r="AC244" s="81">
        <v>0</v>
      </c>
      <c r="AD244" s="81">
        <v>2.0796025522050519</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141.499</v>
      </c>
      <c r="BJ244" s="81">
        <v>0</v>
      </c>
      <c r="BK244" s="81">
        <v>27.805</v>
      </c>
      <c r="BL244" s="81">
        <v>0</v>
      </c>
      <c r="BM244" s="82"/>
      <c r="BN244" s="81">
        <v>0</v>
      </c>
      <c r="BO244" s="81">
        <v>0</v>
      </c>
      <c r="BP244" s="81">
        <v>13</v>
      </c>
      <c r="BQ244" s="81">
        <v>0</v>
      </c>
      <c r="BR244" s="81">
        <v>2</v>
      </c>
      <c r="BS244" s="81">
        <v>0</v>
      </c>
      <c r="BT244"/>
      <c r="BU244" s="80">
        <v>147.964</v>
      </c>
      <c r="BV244" s="80">
        <v>21.34</v>
      </c>
      <c r="BW244" s="80">
        <v>0</v>
      </c>
      <c r="BX244" s="80">
        <v>0</v>
      </c>
      <c r="BY244" s="80">
        <v>0</v>
      </c>
      <c r="BZ244" s="80">
        <v>0</v>
      </c>
      <c r="CA244" s="80">
        <v>0</v>
      </c>
      <c r="CB244" s="80">
        <v>0</v>
      </c>
      <c r="CC244" s="80">
        <v>0</v>
      </c>
    </row>
    <row r="245" spans="1:81">
      <c r="A245" s="80" t="s">
        <v>1981</v>
      </c>
      <c r="B245" s="80">
        <v>77</v>
      </c>
      <c r="C245" s="80">
        <v>9</v>
      </c>
      <c r="D245" s="80">
        <v>5</v>
      </c>
      <c r="E245" s="80">
        <v>2012</v>
      </c>
      <c r="F245" s="80" t="s">
        <v>88</v>
      </c>
      <c r="G245" s="80" t="s">
        <v>1972</v>
      </c>
      <c r="H245" s="80" t="s">
        <v>1973</v>
      </c>
      <c r="I245" s="177"/>
      <c r="J245" s="81">
        <v>356.78940735755259</v>
      </c>
      <c r="K245" s="81">
        <v>1.4787295910046361</v>
      </c>
      <c r="L245" s="81">
        <v>0.57373022083447223</v>
      </c>
      <c r="M245" s="81">
        <v>51.118578438573273</v>
      </c>
      <c r="N245" s="81">
        <v>31.599514537155333</v>
      </c>
      <c r="O245" s="81">
        <v>26.287572158306716</v>
      </c>
      <c r="P245" s="81">
        <v>14.243064545954635</v>
      </c>
      <c r="Q245" s="81">
        <v>1.7392717470219863</v>
      </c>
      <c r="R245" s="81">
        <v>0</v>
      </c>
      <c r="S245" s="81">
        <v>1.9206679034041805</v>
      </c>
      <c r="T245" s="82"/>
      <c r="U245" s="81">
        <v>38946210</v>
      </c>
      <c r="V245" s="81">
        <v>702</v>
      </c>
      <c r="W245" s="81">
        <v>13</v>
      </c>
      <c r="X245" s="81">
        <v>10199</v>
      </c>
      <c r="Y245" s="81">
        <v>8353</v>
      </c>
      <c r="Z245" s="81">
        <v>13749</v>
      </c>
      <c r="AA245" s="81">
        <v>2862</v>
      </c>
      <c r="AB245" s="81">
        <v>22811</v>
      </c>
      <c r="AC245" s="81">
        <v>0</v>
      </c>
      <c r="AD245" s="81">
        <v>1.9206679034041805</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127.672</v>
      </c>
      <c r="BJ245" s="81">
        <v>0</v>
      </c>
      <c r="BK245" s="81">
        <v>30.530999999999999</v>
      </c>
      <c r="BL245" s="81">
        <v>0</v>
      </c>
      <c r="BM245" s="82"/>
      <c r="BN245" s="81">
        <v>0</v>
      </c>
      <c r="BO245" s="81">
        <v>0</v>
      </c>
      <c r="BP245" s="81">
        <v>11</v>
      </c>
      <c r="BQ245" s="81">
        <v>0</v>
      </c>
      <c r="BR245" s="81">
        <v>2</v>
      </c>
      <c r="BS245" s="81">
        <v>0</v>
      </c>
      <c r="BT245"/>
      <c r="BU245" s="80">
        <v>135.09200000000001</v>
      </c>
      <c r="BV245" s="80">
        <v>23.111000000000001</v>
      </c>
      <c r="BW245" s="80">
        <v>0</v>
      </c>
      <c r="BX245" s="80">
        <v>0</v>
      </c>
      <c r="BY245" s="80">
        <v>0</v>
      </c>
      <c r="BZ245" s="80">
        <v>0</v>
      </c>
      <c r="CA245" s="80">
        <v>0</v>
      </c>
      <c r="CB245" s="80">
        <v>0</v>
      </c>
      <c r="CC245" s="80">
        <v>0</v>
      </c>
    </row>
    <row r="246" spans="1:81">
      <c r="A246" s="80" t="s">
        <v>1982</v>
      </c>
      <c r="B246" s="80">
        <v>78</v>
      </c>
      <c r="C246" s="80">
        <v>10</v>
      </c>
      <c r="D246" s="80">
        <v>5</v>
      </c>
      <c r="E246" s="80">
        <v>2013</v>
      </c>
      <c r="F246" s="80" t="s">
        <v>89</v>
      </c>
      <c r="G246" s="80" t="s">
        <v>1972</v>
      </c>
      <c r="H246" s="80" t="s">
        <v>1973</v>
      </c>
      <c r="I246" s="177"/>
      <c r="J246" s="81">
        <v>332.98098772352319</v>
      </c>
      <c r="K246" s="81">
        <v>1.256596306058213</v>
      </c>
      <c r="L246" s="81">
        <v>0.52939140262749429</v>
      </c>
      <c r="M246" s="81">
        <v>50.891897485659676</v>
      </c>
      <c r="N246" s="81">
        <v>28.869091458753264</v>
      </c>
      <c r="O246" s="81">
        <v>25.498978784228434</v>
      </c>
      <c r="P246" s="81">
        <v>14.431605700850845</v>
      </c>
      <c r="Q246" s="81">
        <v>1.772462968749257</v>
      </c>
      <c r="R246" s="81">
        <v>0</v>
      </c>
      <c r="S246" s="81">
        <v>1.7075908116029084</v>
      </c>
      <c r="T246" s="82"/>
      <c r="U246" s="81">
        <v>37492226</v>
      </c>
      <c r="V246" s="81">
        <v>702</v>
      </c>
      <c r="W246" s="81">
        <v>13</v>
      </c>
      <c r="X246" s="81">
        <v>10199</v>
      </c>
      <c r="Y246" s="81">
        <v>8445</v>
      </c>
      <c r="Z246" s="81">
        <v>13932</v>
      </c>
      <c r="AA246" s="81">
        <v>2889</v>
      </c>
      <c r="AB246" s="81">
        <v>22913</v>
      </c>
      <c r="AC246" s="81">
        <v>0</v>
      </c>
      <c r="AD246" s="81">
        <v>1.7075908116029084</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129.505</v>
      </c>
      <c r="BJ246" s="81">
        <v>0</v>
      </c>
      <c r="BK246" s="81">
        <v>27.01</v>
      </c>
      <c r="BL246" s="81">
        <v>0</v>
      </c>
      <c r="BM246" s="82"/>
      <c r="BN246" s="81">
        <v>0</v>
      </c>
      <c r="BO246" s="81">
        <v>0</v>
      </c>
      <c r="BP246" s="81">
        <v>11</v>
      </c>
      <c r="BQ246" s="81">
        <v>0</v>
      </c>
      <c r="BR246" s="81">
        <v>2</v>
      </c>
      <c r="BS246" s="81">
        <v>0</v>
      </c>
      <c r="BT246"/>
      <c r="BU246" s="80">
        <v>136.81700000000001</v>
      </c>
      <c r="BV246" s="80">
        <v>19.698</v>
      </c>
      <c r="BW246" s="80">
        <v>0</v>
      </c>
      <c r="BX246" s="80">
        <v>0</v>
      </c>
      <c r="BY246" s="80">
        <v>0</v>
      </c>
      <c r="BZ246" s="80">
        <v>0</v>
      </c>
      <c r="CA246" s="80">
        <v>0</v>
      </c>
      <c r="CB246" s="80">
        <v>0</v>
      </c>
      <c r="CC246" s="80">
        <v>0</v>
      </c>
    </row>
    <row r="247" spans="1:81">
      <c r="A247" s="80" t="s">
        <v>1983</v>
      </c>
      <c r="B247" s="80">
        <v>79</v>
      </c>
      <c r="C247" s="80">
        <v>11</v>
      </c>
      <c r="D247" s="80">
        <v>5</v>
      </c>
      <c r="E247" s="80">
        <v>2014</v>
      </c>
      <c r="F247" s="80" t="s">
        <v>90</v>
      </c>
      <c r="G247" s="80" t="s">
        <v>1972</v>
      </c>
      <c r="H247" s="80" t="s">
        <v>1973</v>
      </c>
      <c r="I247" s="177"/>
      <c r="J247" s="81">
        <v>341.84233918712829</v>
      </c>
      <c r="K247" s="81">
        <v>1.2275208672770899</v>
      </c>
      <c r="L247" s="81">
        <v>2.3832045882672754</v>
      </c>
      <c r="M247" s="81">
        <v>50.83152208755763</v>
      </c>
      <c r="N247" s="81">
        <v>28.220273575565184</v>
      </c>
      <c r="O247" s="81">
        <v>24.676422005795075</v>
      </c>
      <c r="P247" s="81">
        <v>14.612113951909039</v>
      </c>
      <c r="Q247" s="81">
        <v>1.7184851523819058</v>
      </c>
      <c r="R247" s="81">
        <v>0</v>
      </c>
      <c r="S247" s="81">
        <v>1.6451998614936627</v>
      </c>
      <c r="T247" s="82"/>
      <c r="U247" s="81">
        <v>42029767</v>
      </c>
      <c r="V247" s="81">
        <v>594</v>
      </c>
      <c r="W247" s="81">
        <v>50</v>
      </c>
      <c r="X247" s="81">
        <v>10913</v>
      </c>
      <c r="Y247" s="81">
        <v>8609</v>
      </c>
      <c r="Z247" s="81">
        <v>14200</v>
      </c>
      <c r="AA247" s="81">
        <v>2910</v>
      </c>
      <c r="AB247" s="81">
        <v>23154</v>
      </c>
      <c r="AC247" s="81">
        <v>0</v>
      </c>
      <c r="AD247" s="81">
        <v>1.6451998614936627</v>
      </c>
      <c r="AE247" s="82"/>
      <c r="AF247" s="81">
        <v>246174043.96498054</v>
      </c>
      <c r="AG247" s="81">
        <v>1117870.0328804618</v>
      </c>
      <c r="AH247" s="81">
        <v>576064.08892231015</v>
      </c>
      <c r="AI247" s="81">
        <v>67179505.226279646</v>
      </c>
      <c r="AJ247" s="81">
        <v>39980987.383078307</v>
      </c>
      <c r="AK247" s="81">
        <v>0</v>
      </c>
      <c r="AL247" s="81">
        <v>0</v>
      </c>
      <c r="AM247" s="81">
        <v>3178698.2048006416</v>
      </c>
      <c r="AN247" s="81">
        <v>0</v>
      </c>
      <c r="AO247" s="81">
        <v>0</v>
      </c>
      <c r="AP247" s="82"/>
      <c r="AQ247" s="81">
        <v>661</v>
      </c>
      <c r="AR247" s="81">
        <v>86</v>
      </c>
      <c r="AS247" s="81">
        <v>0</v>
      </c>
      <c r="AT247" s="81">
        <v>0</v>
      </c>
      <c r="AU247" s="81">
        <v>0</v>
      </c>
      <c r="AV247" s="81">
        <v>0</v>
      </c>
      <c r="AW247" s="81" t="s">
        <v>564</v>
      </c>
      <c r="AX247" s="82"/>
      <c r="AY247" s="81">
        <v>2653.7</v>
      </c>
      <c r="AZ247" s="81">
        <v>5068.3999999999996</v>
      </c>
      <c r="BA247" s="81">
        <v>0</v>
      </c>
      <c r="BB247" s="81">
        <v>0</v>
      </c>
      <c r="BC247" s="81">
        <v>0</v>
      </c>
      <c r="BD247" s="81">
        <v>0</v>
      </c>
      <c r="BE247" s="81" t="s">
        <v>564</v>
      </c>
      <c r="BF247" s="82"/>
      <c r="BG247" s="81">
        <v>0</v>
      </c>
      <c r="BH247" s="81">
        <v>0</v>
      </c>
      <c r="BI247" s="81">
        <v>145.27099999999999</v>
      </c>
      <c r="BJ247" s="81">
        <v>0</v>
      </c>
      <c r="BK247" s="81">
        <v>24.652999999999999</v>
      </c>
      <c r="BL247" s="81">
        <v>0</v>
      </c>
      <c r="BM247" s="82"/>
      <c r="BN247" s="81">
        <v>0</v>
      </c>
      <c r="BO247" s="81">
        <v>0</v>
      </c>
      <c r="BP247" s="81">
        <v>13</v>
      </c>
      <c r="BQ247" s="81">
        <v>0</v>
      </c>
      <c r="BR247" s="81">
        <v>1</v>
      </c>
      <c r="BS247" s="81">
        <v>0</v>
      </c>
      <c r="BT247"/>
      <c r="BU247" s="80">
        <v>149.43199999999999</v>
      </c>
      <c r="BV247" s="80">
        <v>20.437999999999999</v>
      </c>
      <c r="BW247" s="80">
        <v>0</v>
      </c>
      <c r="BX247" s="80">
        <v>0</v>
      </c>
      <c r="BY247" s="80">
        <v>0</v>
      </c>
      <c r="BZ247" s="80">
        <v>0</v>
      </c>
      <c r="CA247" s="80">
        <v>0</v>
      </c>
      <c r="CB247" s="80">
        <v>5.3999999999999999E-2</v>
      </c>
      <c r="CC247" s="80">
        <v>0</v>
      </c>
    </row>
    <row r="248" spans="1:81">
      <c r="A248" s="80" t="s">
        <v>1984</v>
      </c>
      <c r="B248" s="80">
        <v>80</v>
      </c>
      <c r="C248" s="80">
        <v>12</v>
      </c>
      <c r="D248" s="80">
        <v>5</v>
      </c>
      <c r="E248" s="80">
        <v>2015</v>
      </c>
      <c r="F248" s="80" t="s">
        <v>91</v>
      </c>
      <c r="G248" s="80" t="s">
        <v>1972</v>
      </c>
      <c r="H248" s="80" t="s">
        <v>1973</v>
      </c>
      <c r="I248" s="177"/>
      <c r="J248" s="81">
        <v>327.80841956972353</v>
      </c>
      <c r="K248" s="81">
        <v>1.1902548309276664</v>
      </c>
      <c r="L248" s="81">
        <v>2.8007075687489453</v>
      </c>
      <c r="M248" s="81">
        <v>48.454910428884624</v>
      </c>
      <c r="N248" s="81">
        <v>25.890312629382318</v>
      </c>
      <c r="O248" s="81">
        <v>24.817880651359751</v>
      </c>
      <c r="P248" s="81">
        <v>14.663813375419123</v>
      </c>
      <c r="Q248" s="81">
        <v>1.7017838614561414</v>
      </c>
      <c r="R248" s="81">
        <v>0</v>
      </c>
      <c r="S248" s="81">
        <v>1.6067999779651028</v>
      </c>
      <c r="T248" s="82"/>
      <c r="U248" s="81">
        <v>46197734</v>
      </c>
      <c r="V248" s="81">
        <v>594</v>
      </c>
      <c r="W248" s="81">
        <v>50</v>
      </c>
      <c r="X248" s="81">
        <v>10913</v>
      </c>
      <c r="Y248" s="81">
        <v>8783</v>
      </c>
      <c r="Z248" s="81">
        <v>14419</v>
      </c>
      <c r="AA248" s="81">
        <v>2918</v>
      </c>
      <c r="AB248" s="81">
        <v>23422</v>
      </c>
      <c r="AC248" s="81">
        <v>0</v>
      </c>
      <c r="AD248" s="81">
        <v>1.6067999779651028</v>
      </c>
      <c r="AE248" s="82"/>
      <c r="AF248" s="81">
        <v>243770882.47033232</v>
      </c>
      <c r="AG248" s="81">
        <v>987546.06559176568</v>
      </c>
      <c r="AH248" s="81">
        <v>567425.51705565408</v>
      </c>
      <c r="AI248" s="81">
        <v>65590264.600759156</v>
      </c>
      <c r="AJ248" s="81">
        <v>38085106.969224639</v>
      </c>
      <c r="AK248" s="81">
        <v>0</v>
      </c>
      <c r="AL248" s="81">
        <v>0</v>
      </c>
      <c r="AM248" s="81">
        <v>3209886.8484053132</v>
      </c>
      <c r="AN248" s="81">
        <v>0</v>
      </c>
      <c r="AO248" s="81">
        <v>0</v>
      </c>
      <c r="AP248" s="82"/>
      <c r="AQ248" s="81">
        <v>749</v>
      </c>
      <c r="AR248" s="81">
        <v>133</v>
      </c>
      <c r="AS248" s="81">
        <v>0</v>
      </c>
      <c r="AT248" s="81">
        <v>0</v>
      </c>
      <c r="AU248" s="81">
        <v>0</v>
      </c>
      <c r="AV248" s="81">
        <v>0</v>
      </c>
      <c r="AW248" s="81" t="s">
        <v>564</v>
      </c>
      <c r="AX248" s="82"/>
      <c r="AY248" s="81">
        <v>3113.8999999999996</v>
      </c>
      <c r="AZ248" s="81">
        <v>7867.2</v>
      </c>
      <c r="BA248" s="81">
        <v>0</v>
      </c>
      <c r="BB248" s="81">
        <v>0</v>
      </c>
      <c r="BC248" s="81">
        <v>0</v>
      </c>
      <c r="BD248" s="81">
        <v>0</v>
      </c>
      <c r="BE248" s="81" t="s">
        <v>564</v>
      </c>
      <c r="BF248" s="82"/>
      <c r="BG248" s="81">
        <v>0</v>
      </c>
      <c r="BH248" s="81">
        <v>0</v>
      </c>
      <c r="BI248" s="81">
        <v>146.86099999999999</v>
      </c>
      <c r="BJ248" s="81">
        <v>0</v>
      </c>
      <c r="BK248" s="81">
        <v>26.338000000000001</v>
      </c>
      <c r="BL248" s="81">
        <v>0</v>
      </c>
      <c r="BM248" s="82"/>
      <c r="BN248" s="81">
        <v>0</v>
      </c>
      <c r="BO248" s="81">
        <v>0</v>
      </c>
      <c r="BP248" s="81">
        <v>13</v>
      </c>
      <c r="BQ248" s="81">
        <v>0</v>
      </c>
      <c r="BR248" s="81">
        <v>1</v>
      </c>
      <c r="BS248" s="81">
        <v>0</v>
      </c>
      <c r="BT248"/>
      <c r="BU248" s="80">
        <v>150.88300000000001</v>
      </c>
      <c r="BV248" s="80">
        <v>22.315999999999999</v>
      </c>
      <c r="BW248" s="80">
        <v>0</v>
      </c>
      <c r="BX248" s="80">
        <v>0</v>
      </c>
      <c r="BY248" s="80">
        <v>0</v>
      </c>
      <c r="BZ248" s="80">
        <v>0</v>
      </c>
      <c r="CA248" s="80">
        <v>0</v>
      </c>
      <c r="CB248" s="80">
        <v>0</v>
      </c>
      <c r="CC248" s="80">
        <v>0</v>
      </c>
    </row>
    <row r="249" spans="1:81">
      <c r="A249" s="80" t="s">
        <v>1985</v>
      </c>
      <c r="B249" s="80">
        <v>81</v>
      </c>
      <c r="C249" s="80">
        <v>13</v>
      </c>
      <c r="D249" s="80">
        <v>5</v>
      </c>
      <c r="E249" s="80">
        <v>2016</v>
      </c>
      <c r="F249" s="80" t="s">
        <v>92</v>
      </c>
      <c r="G249" s="80" t="s">
        <v>1972</v>
      </c>
      <c r="H249" s="80" t="s">
        <v>1973</v>
      </c>
      <c r="I249" s="177"/>
      <c r="J249" s="81">
        <v>299.53062875158395</v>
      </c>
      <c r="K249" s="81">
        <v>1.1978591724032457</v>
      </c>
      <c r="L249" s="81">
        <v>2.9653644021104637</v>
      </c>
      <c r="M249" s="81">
        <v>42.036790648323944</v>
      </c>
      <c r="N249" s="81">
        <v>26.187913363317357</v>
      </c>
      <c r="O249" s="81">
        <v>24.899071671173267</v>
      </c>
      <c r="P249" s="81">
        <v>14.367240759017545</v>
      </c>
      <c r="Q249" s="81">
        <v>1.6757448607722367</v>
      </c>
      <c r="R249" s="81">
        <v>0</v>
      </c>
      <c r="S249" s="81">
        <v>1.8831651308716419</v>
      </c>
      <c r="T249" s="82"/>
      <c r="U249" s="81">
        <v>39131281</v>
      </c>
      <c r="V249" s="81">
        <v>594</v>
      </c>
      <c r="W249" s="81">
        <v>50</v>
      </c>
      <c r="X249" s="81">
        <v>10913</v>
      </c>
      <c r="Y249" s="81">
        <v>9018</v>
      </c>
      <c r="Z249" s="81">
        <v>14644</v>
      </c>
      <c r="AA249" s="81">
        <v>2957</v>
      </c>
      <c r="AB249" s="81">
        <v>23725</v>
      </c>
      <c r="AC249" s="81">
        <v>0</v>
      </c>
      <c r="AD249" s="81">
        <v>1.8831651308716419</v>
      </c>
      <c r="AE249" s="82"/>
      <c r="AF249" s="81">
        <v>210896741.9747225</v>
      </c>
      <c r="AG249" s="81">
        <v>937813.97471551783</v>
      </c>
      <c r="AH249" s="81">
        <v>456361.62482437643</v>
      </c>
      <c r="AI249" s="81">
        <v>65029618.771178968</v>
      </c>
      <c r="AJ249" s="81">
        <v>38614800.15583282</v>
      </c>
      <c r="AK249" s="81">
        <v>0</v>
      </c>
      <c r="AL249" s="81">
        <v>0</v>
      </c>
      <c r="AM249" s="81">
        <v>3253937.7552546239</v>
      </c>
      <c r="AN249" s="81">
        <v>0</v>
      </c>
      <c r="AO249" s="81">
        <v>0</v>
      </c>
      <c r="AP249" s="82"/>
      <c r="AQ249" s="81">
        <v>816</v>
      </c>
      <c r="AR249" s="81">
        <v>175</v>
      </c>
      <c r="AS249" s="81">
        <v>0</v>
      </c>
      <c r="AT249" s="81">
        <v>0</v>
      </c>
      <c r="AU249" s="81">
        <v>0</v>
      </c>
      <c r="AV249" s="81">
        <v>0</v>
      </c>
      <c r="AW249" s="81" t="s">
        <v>564</v>
      </c>
      <c r="AX249" s="82"/>
      <c r="AY249" s="81">
        <v>3425.6</v>
      </c>
      <c r="AZ249" s="81">
        <v>8582.7000000000007</v>
      </c>
      <c r="BA249" s="81">
        <v>0</v>
      </c>
      <c r="BB249" s="81">
        <v>0</v>
      </c>
      <c r="BC249" s="81">
        <v>0</v>
      </c>
      <c r="BD249" s="81">
        <v>0</v>
      </c>
      <c r="BE249" s="81" t="s">
        <v>564</v>
      </c>
      <c r="BF249" s="82"/>
      <c r="BG249" s="81">
        <v>0</v>
      </c>
      <c r="BH249" s="81">
        <v>0</v>
      </c>
      <c r="BI249" s="81">
        <v>136.84800000000001</v>
      </c>
      <c r="BJ249" s="81">
        <v>0</v>
      </c>
      <c r="BK249" s="81">
        <v>21.725999999999999</v>
      </c>
      <c r="BL249" s="81">
        <v>0</v>
      </c>
      <c r="BM249" s="82"/>
      <c r="BN249" s="81">
        <v>0</v>
      </c>
      <c r="BO249" s="81">
        <v>0</v>
      </c>
      <c r="BP249" s="81">
        <v>13</v>
      </c>
      <c r="BQ249" s="81">
        <v>0</v>
      </c>
      <c r="BR249" s="81">
        <v>1</v>
      </c>
      <c r="BS249" s="81">
        <v>0</v>
      </c>
      <c r="BT249"/>
      <c r="BU249" s="80">
        <v>140.881</v>
      </c>
      <c r="BV249" s="80">
        <v>17.693000000000001</v>
      </c>
      <c r="BW249" s="80">
        <v>0</v>
      </c>
      <c r="BX249" s="80">
        <v>0</v>
      </c>
      <c r="BY249" s="80">
        <v>0</v>
      </c>
      <c r="BZ249" s="80">
        <v>0</v>
      </c>
      <c r="CA249" s="80">
        <v>0</v>
      </c>
      <c r="CB249" s="80">
        <v>0</v>
      </c>
      <c r="CC249" s="80">
        <v>0</v>
      </c>
    </row>
    <row r="250" spans="1:81">
      <c r="A250" s="80" t="s">
        <v>1986</v>
      </c>
      <c r="B250" s="80">
        <v>82</v>
      </c>
      <c r="C250" s="80">
        <v>14</v>
      </c>
      <c r="D250" s="80">
        <v>5</v>
      </c>
      <c r="E250" s="80">
        <v>2017</v>
      </c>
      <c r="F250" s="80" t="s">
        <v>71</v>
      </c>
      <c r="G250" s="80" t="s">
        <v>1972</v>
      </c>
      <c r="H250" s="80" t="s">
        <v>1973</v>
      </c>
      <c r="I250" s="177"/>
      <c r="J250" s="81">
        <v>295.01090606059125</v>
      </c>
      <c r="K250" s="81">
        <v>1.2229631319139398</v>
      </c>
      <c r="L250" s="81">
        <v>2.7585720299148</v>
      </c>
      <c r="M250" s="81">
        <v>41.659671089650551</v>
      </c>
      <c r="N250" s="81">
        <v>27.376999809763895</v>
      </c>
      <c r="O250" s="81">
        <v>24.773766044250721</v>
      </c>
      <c r="P250" s="81">
        <v>14.454863334792467</v>
      </c>
      <c r="Q250" s="81">
        <v>1.6368935903693673</v>
      </c>
      <c r="R250" s="81">
        <v>0</v>
      </c>
      <c r="S250" s="81">
        <v>2.2740658873686517</v>
      </c>
      <c r="T250" s="82"/>
      <c r="U250" s="81">
        <v>41063865</v>
      </c>
      <c r="V250" s="81">
        <v>594</v>
      </c>
      <c r="W250" s="81">
        <v>50</v>
      </c>
      <c r="X250" s="81">
        <v>10913</v>
      </c>
      <c r="Y250" s="81">
        <v>9216</v>
      </c>
      <c r="Z250" s="81">
        <v>14812</v>
      </c>
      <c r="AA250" s="81">
        <v>2994</v>
      </c>
      <c r="AB250" s="81">
        <v>23966</v>
      </c>
      <c r="AC250" s="81">
        <v>0</v>
      </c>
      <c r="AD250" s="81">
        <v>2.2740658873686521</v>
      </c>
      <c r="AE250" s="82"/>
      <c r="AF250" s="81">
        <v>221558931.10989571</v>
      </c>
      <c r="AG250" s="81">
        <v>970605.26792479225</v>
      </c>
      <c r="AH250" s="81">
        <v>581575.65398722212</v>
      </c>
      <c r="AI250" s="81">
        <v>66077332.646269068</v>
      </c>
      <c r="AJ250" s="81">
        <v>40338117.896708578</v>
      </c>
      <c r="AK250" s="81">
        <v>0</v>
      </c>
      <c r="AL250" s="81">
        <v>0</v>
      </c>
      <c r="AM250" s="81">
        <v>3292134.6982163331</v>
      </c>
      <c r="AN250" s="81">
        <v>0</v>
      </c>
      <c r="AO250" s="81">
        <v>0</v>
      </c>
      <c r="AP250" s="82"/>
      <c r="AQ250" s="81">
        <v>868</v>
      </c>
      <c r="AR250" s="81">
        <v>198</v>
      </c>
      <c r="AS250" s="81">
        <v>0</v>
      </c>
      <c r="AT250" s="81">
        <v>0</v>
      </c>
      <c r="AU250" s="81">
        <v>0</v>
      </c>
      <c r="AV250" s="81">
        <v>0</v>
      </c>
      <c r="AW250" s="81" t="s">
        <v>564</v>
      </c>
      <c r="AX250" s="82"/>
      <c r="AY250" s="81">
        <v>3678.9</v>
      </c>
      <c r="AZ250" s="81">
        <v>9379.8999999999978</v>
      </c>
      <c r="BA250" s="81">
        <v>0</v>
      </c>
      <c r="BB250" s="81">
        <v>0</v>
      </c>
      <c r="BC250" s="81">
        <v>0</v>
      </c>
      <c r="BD250" s="81">
        <v>0</v>
      </c>
      <c r="BE250" s="81" t="s">
        <v>564</v>
      </c>
      <c r="BF250" s="82"/>
      <c r="BG250" s="81">
        <v>0</v>
      </c>
      <c r="BH250" s="81">
        <v>0</v>
      </c>
      <c r="BI250" s="81">
        <v>140.63999999999999</v>
      </c>
      <c r="BJ250" s="81">
        <v>0</v>
      </c>
      <c r="BK250" s="81">
        <v>25.32</v>
      </c>
      <c r="BL250" s="81">
        <v>0</v>
      </c>
      <c r="BM250" s="82"/>
      <c r="BN250" s="81">
        <v>0</v>
      </c>
      <c r="BO250" s="81">
        <v>0</v>
      </c>
      <c r="BP250" s="81">
        <v>13</v>
      </c>
      <c r="BQ250" s="81">
        <v>0</v>
      </c>
      <c r="BR250" s="81">
        <v>1</v>
      </c>
      <c r="BS250" s="81">
        <v>0</v>
      </c>
      <c r="BT250"/>
      <c r="BU250" s="80">
        <v>144.63200000000001</v>
      </c>
      <c r="BV250" s="80">
        <v>21.327999999999999</v>
      </c>
      <c r="BW250" s="80">
        <v>0</v>
      </c>
      <c r="BX250" s="80">
        <v>0</v>
      </c>
      <c r="BY250" s="80">
        <v>0</v>
      </c>
      <c r="BZ250" s="80">
        <v>0</v>
      </c>
      <c r="CA250" s="80">
        <v>0</v>
      </c>
      <c r="CB250" s="80">
        <v>0</v>
      </c>
      <c r="CC250" s="80">
        <v>0</v>
      </c>
    </row>
    <row r="251" spans="1:81">
      <c r="A251" s="80" t="s">
        <v>1987</v>
      </c>
      <c r="B251" s="80">
        <v>83</v>
      </c>
      <c r="C251" s="80">
        <v>15</v>
      </c>
      <c r="D251" s="80">
        <v>5</v>
      </c>
      <c r="E251" s="80">
        <v>2018</v>
      </c>
      <c r="F251" s="80" t="s">
        <v>93</v>
      </c>
      <c r="G251" s="80" t="s">
        <v>1972</v>
      </c>
      <c r="H251" s="80" t="s">
        <v>1973</v>
      </c>
      <c r="I251" s="177"/>
      <c r="J251" s="81">
        <v>305.02553235779527</v>
      </c>
      <c r="K251" s="81">
        <v>1.1417584848727425</v>
      </c>
      <c r="L251" s="81">
        <v>2.5688826206198594</v>
      </c>
      <c r="M251" s="81">
        <v>42.307805225439182</v>
      </c>
      <c r="N251" s="81">
        <v>25.380979171552859</v>
      </c>
      <c r="O251" s="81">
        <v>24.625057880069136</v>
      </c>
      <c r="P251" s="81">
        <v>14.970600347435944</v>
      </c>
      <c r="Q251" s="81">
        <v>1.5287150975306198</v>
      </c>
      <c r="R251" s="81">
        <v>0</v>
      </c>
      <c r="S251" s="81">
        <v>3.1402829541596944</v>
      </c>
      <c r="T251" s="82"/>
      <c r="U251" s="81">
        <v>44308067</v>
      </c>
      <c r="V251" s="81">
        <v>594</v>
      </c>
      <c r="W251" s="81">
        <v>50</v>
      </c>
      <c r="X251" s="81">
        <v>10913</v>
      </c>
      <c r="Y251" s="81">
        <v>9419</v>
      </c>
      <c r="Z251" s="81">
        <v>15005</v>
      </c>
      <c r="AA251" s="81">
        <v>3132</v>
      </c>
      <c r="AB251" s="81">
        <v>24120</v>
      </c>
      <c r="AC251" s="81">
        <v>0</v>
      </c>
      <c r="AD251" s="81">
        <v>3.1402829541596939</v>
      </c>
      <c r="AE251" s="82"/>
      <c r="AF251" s="81">
        <v>230478053.22047499</v>
      </c>
      <c r="AG251" s="81">
        <v>862288.77096536604</v>
      </c>
      <c r="AH251" s="81">
        <v>548462.10297110328</v>
      </c>
      <c r="AI251" s="81">
        <v>63756707.543994747</v>
      </c>
      <c r="AJ251" s="81">
        <v>39283958.892473243</v>
      </c>
      <c r="AK251" s="81">
        <v>0</v>
      </c>
      <c r="AL251" s="81">
        <v>0</v>
      </c>
      <c r="AM251" s="81">
        <v>3320144.79036497</v>
      </c>
      <c r="AN251" s="81">
        <v>0</v>
      </c>
      <c r="AO251" s="81">
        <v>0</v>
      </c>
      <c r="AP251" s="82"/>
      <c r="AQ251" s="81">
        <v>930</v>
      </c>
      <c r="AR251" s="81">
        <v>231</v>
      </c>
      <c r="AS251" s="81">
        <v>0</v>
      </c>
      <c r="AT251" s="81">
        <v>0</v>
      </c>
      <c r="AU251" s="81">
        <v>0</v>
      </c>
      <c r="AV251" s="81">
        <v>0</v>
      </c>
      <c r="AW251" s="81" t="s">
        <v>564</v>
      </c>
      <c r="AX251" s="82"/>
      <c r="AY251" s="81">
        <v>4003.3</v>
      </c>
      <c r="AZ251" s="81">
        <v>9875</v>
      </c>
      <c r="BA251" s="81">
        <v>0</v>
      </c>
      <c r="BB251" s="81">
        <v>0</v>
      </c>
      <c r="BC251" s="81">
        <v>0</v>
      </c>
      <c r="BD251" s="81">
        <v>0</v>
      </c>
      <c r="BE251" s="81" t="s">
        <v>564</v>
      </c>
      <c r="BF251" s="82"/>
      <c r="BG251" s="81">
        <v>0</v>
      </c>
      <c r="BH251" s="81">
        <v>0</v>
      </c>
      <c r="BI251" s="81">
        <v>146.63200000000001</v>
      </c>
      <c r="BJ251" s="81">
        <v>0</v>
      </c>
      <c r="BK251" s="81">
        <v>28.940999999999999</v>
      </c>
      <c r="BL251" s="81">
        <v>0</v>
      </c>
      <c r="BM251" s="82"/>
      <c r="BN251" s="81">
        <v>0</v>
      </c>
      <c r="BO251" s="81">
        <v>0</v>
      </c>
      <c r="BP251" s="81">
        <v>13</v>
      </c>
      <c r="BQ251" s="81">
        <v>0</v>
      </c>
      <c r="BR251" s="81">
        <v>1</v>
      </c>
      <c r="BS251" s="81">
        <v>0</v>
      </c>
      <c r="BT251"/>
      <c r="BU251" s="80">
        <v>150.5</v>
      </c>
      <c r="BV251" s="80">
        <v>25.073</v>
      </c>
      <c r="BW251" s="80">
        <v>0</v>
      </c>
      <c r="BX251" s="80">
        <v>0</v>
      </c>
      <c r="BY251" s="80">
        <v>0</v>
      </c>
      <c r="BZ251" s="80">
        <v>0</v>
      </c>
      <c r="CA251" s="80">
        <v>0</v>
      </c>
      <c r="CB251" s="80">
        <v>0</v>
      </c>
      <c r="CC251" s="80">
        <v>0</v>
      </c>
    </row>
    <row r="252" spans="1:81">
      <c r="A252" s="80" t="s">
        <v>1988</v>
      </c>
      <c r="B252" s="80">
        <v>84</v>
      </c>
      <c r="C252" s="80">
        <v>16</v>
      </c>
      <c r="D252" s="80">
        <v>5</v>
      </c>
      <c r="E252" s="80">
        <v>2019</v>
      </c>
      <c r="F252" s="80" t="s">
        <v>73</v>
      </c>
      <c r="G252" s="80" t="s">
        <v>1972</v>
      </c>
      <c r="H252" s="80" t="s">
        <v>1973</v>
      </c>
      <c r="I252" s="177"/>
      <c r="J252" s="81">
        <v>293.53208136095031</v>
      </c>
      <c r="K252" s="81">
        <v>1.0244162979993674</v>
      </c>
      <c r="L252" s="81">
        <v>2.5826903644999257</v>
      </c>
      <c r="M252" s="81">
        <v>40.330243823586123</v>
      </c>
      <c r="N252" s="81">
        <v>24.944234685944799</v>
      </c>
      <c r="O252" s="81">
        <v>24.149113818236462</v>
      </c>
      <c r="P252" s="81">
        <v>15.435054836070249</v>
      </c>
      <c r="Q252" s="81">
        <v>1.4944017655118114</v>
      </c>
      <c r="R252" s="81">
        <v>0</v>
      </c>
      <c r="S252" s="81">
        <v>1.7279652777395142</v>
      </c>
      <c r="T252" s="82"/>
      <c r="U252" s="81">
        <v>44620052</v>
      </c>
      <c r="V252" s="81">
        <v>594</v>
      </c>
      <c r="W252" s="81">
        <v>50</v>
      </c>
      <c r="X252" s="81">
        <v>10913</v>
      </c>
      <c r="Y252" s="81">
        <v>9537</v>
      </c>
      <c r="Z252" s="81">
        <v>15119</v>
      </c>
      <c r="AA252" s="81">
        <v>3205</v>
      </c>
      <c r="AB252" s="81">
        <v>24217</v>
      </c>
      <c r="AC252" s="81">
        <v>0</v>
      </c>
      <c r="AD252" s="81">
        <v>1.727965277739514</v>
      </c>
      <c r="AE252" s="82"/>
      <c r="AF252" s="81">
        <v>225544482.4980453</v>
      </c>
      <c r="AG252" s="81">
        <v>831353.26693003718</v>
      </c>
      <c r="AH252" s="81">
        <v>589092.84068303881</v>
      </c>
      <c r="AI252" s="81">
        <v>65820770.02978012</v>
      </c>
      <c r="AJ252" s="81">
        <v>40946201.837947287</v>
      </c>
      <c r="AK252" s="81">
        <v>0</v>
      </c>
      <c r="AL252" s="81">
        <v>0</v>
      </c>
      <c r="AM252" s="81">
        <v>3298173.0945216059</v>
      </c>
      <c r="AN252" s="81">
        <v>0</v>
      </c>
      <c r="AO252" s="81">
        <v>0</v>
      </c>
      <c r="AP252" s="82"/>
      <c r="AQ252" s="81">
        <v>981</v>
      </c>
      <c r="AR252" s="81">
        <v>247</v>
      </c>
      <c r="AS252" s="81">
        <v>0</v>
      </c>
      <c r="AT252" s="81">
        <v>0</v>
      </c>
      <c r="AU252" s="81">
        <v>0</v>
      </c>
      <c r="AV252" s="81">
        <v>0</v>
      </c>
      <c r="AW252" s="81" t="s">
        <v>564</v>
      </c>
      <c r="AX252" s="82"/>
      <c r="AY252" s="81">
        <v>4246.3000000000029</v>
      </c>
      <c r="AZ252" s="81">
        <v>10591.9</v>
      </c>
      <c r="BA252" s="81">
        <v>0</v>
      </c>
      <c r="BB252" s="81">
        <v>0</v>
      </c>
      <c r="BC252" s="81">
        <v>0</v>
      </c>
      <c r="BD252" s="81">
        <v>0</v>
      </c>
      <c r="BE252" s="81" t="s">
        <v>564</v>
      </c>
      <c r="BF252" s="82"/>
      <c r="BG252" s="81">
        <v>0</v>
      </c>
      <c r="BH252" s="81">
        <v>0</v>
      </c>
      <c r="BI252" s="81">
        <v>135.48400000000001</v>
      </c>
      <c r="BJ252" s="81">
        <v>0</v>
      </c>
      <c r="BK252" s="81">
        <v>16.526</v>
      </c>
      <c r="BL252" s="81">
        <v>0</v>
      </c>
      <c r="BM252" s="82"/>
      <c r="BN252" s="81">
        <v>0</v>
      </c>
      <c r="BO252" s="81">
        <v>0</v>
      </c>
      <c r="BP252" s="81">
        <v>13</v>
      </c>
      <c r="BQ252" s="81">
        <v>0</v>
      </c>
      <c r="BR252" s="81">
        <v>1</v>
      </c>
      <c r="BS252" s="81">
        <v>0</v>
      </c>
      <c r="BT252"/>
      <c r="BU252" s="80">
        <v>139.226</v>
      </c>
      <c r="BV252" s="80">
        <v>12.784000000000001</v>
      </c>
      <c r="BW252" s="80">
        <v>0</v>
      </c>
      <c r="BX252" s="80">
        <v>0</v>
      </c>
      <c r="BY252" s="80">
        <v>0</v>
      </c>
      <c r="BZ252" s="80">
        <v>0</v>
      </c>
      <c r="CA252" s="80">
        <v>0</v>
      </c>
      <c r="CB252" s="80">
        <v>0</v>
      </c>
      <c r="CC252" s="80">
        <v>0</v>
      </c>
    </row>
    <row r="253" spans="1:81">
      <c r="A253" s="80" t="s">
        <v>1989</v>
      </c>
      <c r="B253" s="80">
        <v>85</v>
      </c>
      <c r="C253" s="80">
        <v>17</v>
      </c>
      <c r="D253" s="80">
        <v>5</v>
      </c>
      <c r="E253" s="80">
        <v>2020</v>
      </c>
      <c r="F253" s="80" t="s">
        <v>218</v>
      </c>
      <c r="G253" s="80" t="s">
        <v>1972</v>
      </c>
      <c r="H253" s="80" t="s">
        <v>1973</v>
      </c>
      <c r="I253" s="177"/>
      <c r="J253" s="81">
        <v>322.95944502696938</v>
      </c>
      <c r="K253" s="81">
        <v>0.83979788396695809</v>
      </c>
      <c r="L253" s="81">
        <v>3.6414666940755325</v>
      </c>
      <c r="M253" s="81">
        <v>35.753740083448143</v>
      </c>
      <c r="N253" s="81">
        <v>25.120315726260472</v>
      </c>
      <c r="O253" s="81">
        <v>21.332970076048053</v>
      </c>
      <c r="P253" s="81">
        <v>14.654129406113507</v>
      </c>
      <c r="Q253" s="81">
        <v>1.4341022463315609</v>
      </c>
      <c r="R253" s="81">
        <v>0</v>
      </c>
      <c r="S253" s="81">
        <v>2.0513449337757632</v>
      </c>
      <c r="T253" s="82"/>
      <c r="U253" s="81">
        <v>48124824</v>
      </c>
      <c r="V253" s="81">
        <v>454</v>
      </c>
      <c r="W253" s="81">
        <v>78</v>
      </c>
      <c r="X253" s="81">
        <v>10929</v>
      </c>
      <c r="Y253" s="81">
        <v>9698</v>
      </c>
      <c r="Z253" s="81">
        <v>15244</v>
      </c>
      <c r="AA253" s="81">
        <v>3306</v>
      </c>
      <c r="AB253" s="81">
        <v>24322</v>
      </c>
      <c r="AC253" s="81">
        <v>0</v>
      </c>
      <c r="AD253" s="81">
        <v>2.0513449337757632</v>
      </c>
      <c r="AE253" s="82"/>
      <c r="AF253" s="81">
        <v>251753325.97016919</v>
      </c>
      <c r="AG253" s="81">
        <v>647702.81065220211</v>
      </c>
      <c r="AH253" s="81">
        <v>875105.19090408308</v>
      </c>
      <c r="AI253" s="81">
        <v>60868493.717426427</v>
      </c>
      <c r="AJ253" s="81">
        <v>42153749.789109565</v>
      </c>
      <c r="AK253" s="81"/>
      <c r="AL253" s="81"/>
      <c r="AM253" s="81">
        <v>3174291.2230560547</v>
      </c>
      <c r="AN253" s="81"/>
      <c r="AO253" s="81"/>
      <c r="AP253" s="82"/>
      <c r="AQ253" s="81">
        <v>1027</v>
      </c>
      <c r="AR253" s="81">
        <v>252</v>
      </c>
      <c r="AS253" s="81">
        <v>0</v>
      </c>
      <c r="AT253" s="81">
        <v>1</v>
      </c>
      <c r="AU253" s="81">
        <v>0</v>
      </c>
      <c r="AV253" s="81">
        <v>0</v>
      </c>
      <c r="AW253" s="81">
        <v>0</v>
      </c>
      <c r="AX253" s="82"/>
      <c r="AY253" s="81">
        <v>4492.7000000000053</v>
      </c>
      <c r="AZ253" s="81">
        <v>10674.79999999999</v>
      </c>
      <c r="BA253" s="81">
        <v>0</v>
      </c>
      <c r="BB253" s="81">
        <v>34.6</v>
      </c>
      <c r="BC253" s="81">
        <v>0</v>
      </c>
      <c r="BD253" s="81">
        <v>0</v>
      </c>
      <c r="BE253" s="81">
        <v>0</v>
      </c>
      <c r="BF253" s="82"/>
      <c r="BG253" s="81">
        <v>0</v>
      </c>
      <c r="BH253" s="81">
        <v>0</v>
      </c>
      <c r="BI253" s="81">
        <v>111.84</v>
      </c>
      <c r="BJ253" s="81">
        <v>0</v>
      </c>
      <c r="BK253" s="81">
        <v>21.681000000000001</v>
      </c>
      <c r="BL253" s="81">
        <v>0</v>
      </c>
      <c r="BM253" s="82"/>
      <c r="BN253" s="81">
        <v>0</v>
      </c>
      <c r="BO253" s="81">
        <v>0</v>
      </c>
      <c r="BP253" s="81">
        <v>12</v>
      </c>
      <c r="BQ253" s="81">
        <v>0</v>
      </c>
      <c r="BR253" s="81">
        <v>1</v>
      </c>
      <c r="BS253" s="81">
        <v>0</v>
      </c>
      <c r="BT253"/>
      <c r="BU253" s="80">
        <v>115.34099999999999</v>
      </c>
      <c r="BV253" s="80">
        <v>18.18</v>
      </c>
      <c r="BW253" s="80">
        <v>0</v>
      </c>
      <c r="BX253" s="80">
        <v>0</v>
      </c>
      <c r="BY253" s="80">
        <v>0</v>
      </c>
      <c r="BZ253" s="80">
        <v>0</v>
      </c>
      <c r="CA253" s="80">
        <v>0</v>
      </c>
      <c r="CB253" s="80">
        <v>0</v>
      </c>
      <c r="CC253" s="80">
        <v>0</v>
      </c>
    </row>
    <row r="254" spans="1:81">
      <c r="A254" s="80" t="s">
        <v>1990</v>
      </c>
      <c r="B254" s="80">
        <v>85</v>
      </c>
      <c r="C254" s="80">
        <v>18</v>
      </c>
      <c r="D254" s="80">
        <v>5</v>
      </c>
      <c r="E254" s="80">
        <v>2021</v>
      </c>
      <c r="F254" s="80" t="s">
        <v>75</v>
      </c>
      <c r="G254" s="174" t="s">
        <v>1972</v>
      </c>
      <c r="H254" s="80" t="s">
        <v>1973</v>
      </c>
      <c r="I254" s="177"/>
      <c r="J254" s="81">
        <v>349.47993505828697</v>
      </c>
      <c r="K254" s="81">
        <v>0.95157769805614911</v>
      </c>
      <c r="L254" s="81">
        <v>3.4718875373354114</v>
      </c>
      <c r="M254" s="81">
        <v>41.936182811033831</v>
      </c>
      <c r="N254" s="81">
        <v>24.33426932235858</v>
      </c>
      <c r="O254" s="81">
        <v>20.765519643621147</v>
      </c>
      <c r="P254" s="81">
        <v>15.517626586819022</v>
      </c>
      <c r="Q254" s="81">
        <v>1.4489258051210636</v>
      </c>
      <c r="R254" s="81">
        <v>0</v>
      </c>
      <c r="S254" s="81">
        <v>2.4617044783899371</v>
      </c>
      <c r="T254" s="82"/>
      <c r="U254" s="81">
        <v>54844317</v>
      </c>
      <c r="V254" s="81">
        <v>454</v>
      </c>
      <c r="W254" s="81">
        <v>78</v>
      </c>
      <c r="X254" s="81">
        <v>10929</v>
      </c>
      <c r="Y254" s="81">
        <v>9787</v>
      </c>
      <c r="Z254" s="81">
        <v>15279</v>
      </c>
      <c r="AA254" s="81">
        <v>3414</v>
      </c>
      <c r="AB254" s="81">
        <v>24282</v>
      </c>
      <c r="AC254" s="81">
        <v>0</v>
      </c>
      <c r="AD254" s="81">
        <v>2.4617044783899371</v>
      </c>
      <c r="AE254" s="82"/>
      <c r="AF254" s="81">
        <v>269070890.79054862</v>
      </c>
      <c r="AG254" s="81">
        <v>721260.96035818115</v>
      </c>
      <c r="AH254" s="81">
        <v>805137.97288187896</v>
      </c>
      <c r="AI254" s="81">
        <v>67480628.002886415</v>
      </c>
      <c r="AJ254" s="81">
        <v>37876558.766930044</v>
      </c>
      <c r="AK254" s="81">
        <v>0</v>
      </c>
      <c r="AL254" s="81">
        <v>0</v>
      </c>
      <c r="AM254" s="81">
        <v>3187349.7237490709</v>
      </c>
      <c r="AN254" s="81">
        <v>0</v>
      </c>
      <c r="AO254" s="81">
        <v>0</v>
      </c>
      <c r="AP254" s="82"/>
      <c r="AQ254" s="81">
        <v>1102</v>
      </c>
      <c r="AR254" s="81">
        <v>253</v>
      </c>
      <c r="AS254" s="81">
        <v>0</v>
      </c>
      <c r="AT254" s="81">
        <v>1</v>
      </c>
      <c r="AU254" s="81">
        <v>0</v>
      </c>
      <c r="AV254" s="81">
        <v>0</v>
      </c>
      <c r="AW254" s="81"/>
      <c r="AX254" s="82"/>
      <c r="AY254" s="81">
        <v>4887.2000000000071</v>
      </c>
      <c r="AZ254" s="81">
        <v>10923.79999999999</v>
      </c>
      <c r="BA254" s="81">
        <v>0</v>
      </c>
      <c r="BB254" s="81">
        <v>34.6</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1991</v>
      </c>
      <c r="B255" s="80">
        <v>85</v>
      </c>
      <c r="C255" s="80">
        <v>19</v>
      </c>
      <c r="D255" s="80">
        <v>5</v>
      </c>
      <c r="E255" s="80">
        <v>2022</v>
      </c>
      <c r="F255" s="80" t="s">
        <v>568</v>
      </c>
      <c r="G255" s="174" t="s">
        <v>1972</v>
      </c>
      <c r="H255" s="80" t="s">
        <v>1973</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1164</v>
      </c>
      <c r="AR255" s="81">
        <v>255</v>
      </c>
      <c r="AS255" s="81">
        <v>0</v>
      </c>
      <c r="AT255" s="81">
        <v>1</v>
      </c>
      <c r="AU255" s="81">
        <v>0</v>
      </c>
      <c r="AV255" s="81">
        <v>0</v>
      </c>
      <c r="AW255" s="81"/>
      <c r="AX255" s="82"/>
      <c r="AY255" s="81">
        <v>5242.9000000000087</v>
      </c>
      <c r="AZ255" s="81">
        <v>11123.699999999993</v>
      </c>
      <c r="BA255" s="81">
        <v>0</v>
      </c>
      <c r="BB255" s="81">
        <v>34.6</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1992</v>
      </c>
      <c r="B256" s="80">
        <v>239</v>
      </c>
      <c r="C256" s="80">
        <v>1</v>
      </c>
      <c r="D256" s="80">
        <v>15</v>
      </c>
      <c r="E256" s="80">
        <v>1990</v>
      </c>
      <c r="F256" s="80" t="s">
        <v>562</v>
      </c>
      <c r="G256" s="80" t="s">
        <v>1993</v>
      </c>
      <c r="H256" s="80" t="s">
        <v>1994</v>
      </c>
      <c r="I256" s="177"/>
      <c r="J256" s="81">
        <v>236.68112509680998</v>
      </c>
      <c r="K256" s="81">
        <v>3.5273912221050443</v>
      </c>
      <c r="L256" s="81">
        <v>15.021359222146204</v>
      </c>
      <c r="M256" s="81">
        <v>19.858127193124467</v>
      </c>
      <c r="N256" s="81">
        <v>21.480340482390329</v>
      </c>
      <c r="O256" s="81">
        <v>21.05459225147542</v>
      </c>
      <c r="P256" s="81">
        <v>26.662702716418067</v>
      </c>
      <c r="Q256" s="81">
        <v>1.914747784271849</v>
      </c>
      <c r="R256" s="81">
        <v>2.9502060619682271</v>
      </c>
      <c r="S256" s="81">
        <v>1.9696464205090363</v>
      </c>
      <c r="T256" s="82"/>
      <c r="U256" s="81">
        <v>6255372</v>
      </c>
      <c r="V256" s="81">
        <v>857</v>
      </c>
      <c r="W256" s="81">
        <v>139</v>
      </c>
      <c r="X256" s="81">
        <v>7126</v>
      </c>
      <c r="Y256" s="81">
        <v>9418</v>
      </c>
      <c r="Z256" s="81">
        <v>8660</v>
      </c>
      <c r="AA256" s="81">
        <v>6474</v>
      </c>
      <c r="AB256" s="81">
        <v>31089</v>
      </c>
      <c r="AC256" s="81">
        <v>510981</v>
      </c>
      <c r="AD256" s="81">
        <v>1.9696464205090363</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1995</v>
      </c>
      <c r="B257" s="80">
        <v>240</v>
      </c>
      <c r="C257" s="80">
        <v>2</v>
      </c>
      <c r="D257" s="80">
        <v>15</v>
      </c>
      <c r="E257" s="80">
        <v>2005</v>
      </c>
      <c r="F257" s="80" t="s">
        <v>565</v>
      </c>
      <c r="G257" s="80" t="s">
        <v>1993</v>
      </c>
      <c r="H257" s="80" t="s">
        <v>1994</v>
      </c>
      <c r="I257" s="177"/>
      <c r="J257" s="81">
        <v>190.58930209330867</v>
      </c>
      <c r="K257" s="81">
        <v>1.3172568111527303</v>
      </c>
      <c r="L257" s="81">
        <v>4.4433058462299977</v>
      </c>
      <c r="M257" s="81">
        <v>28.057006175996417</v>
      </c>
      <c r="N257" s="81">
        <v>31.08662968810318</v>
      </c>
      <c r="O257" s="81">
        <v>32.306925784349616</v>
      </c>
      <c r="P257" s="81">
        <v>25.932817710932479</v>
      </c>
      <c r="Q257" s="81">
        <v>1.6854346811791212</v>
      </c>
      <c r="R257" s="81">
        <v>1.5353903964814695</v>
      </c>
      <c r="S257" s="81">
        <v>2.6208802936996904</v>
      </c>
      <c r="T257" s="82"/>
      <c r="U257" s="81">
        <v>7351737</v>
      </c>
      <c r="V257" s="81">
        <v>634</v>
      </c>
      <c r="W257" s="81">
        <v>62</v>
      </c>
      <c r="X257" s="81">
        <v>6224</v>
      </c>
      <c r="Y257" s="81">
        <v>11302</v>
      </c>
      <c r="Z257" s="81">
        <v>15377</v>
      </c>
      <c r="AA257" s="81">
        <v>5157</v>
      </c>
      <c r="AB257" s="81">
        <v>28608</v>
      </c>
      <c r="AC257" s="81">
        <v>271502</v>
      </c>
      <c r="AD257" s="81">
        <v>2.6208802936996904</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1996</v>
      </c>
      <c r="B258" s="80">
        <v>241</v>
      </c>
      <c r="C258" s="80">
        <v>3</v>
      </c>
      <c r="D258" s="80">
        <v>15</v>
      </c>
      <c r="E258" s="80">
        <v>2006</v>
      </c>
      <c r="F258" s="80" t="s">
        <v>566</v>
      </c>
      <c r="G258" s="80" t="s">
        <v>1993</v>
      </c>
      <c r="H258" s="80" t="s">
        <v>1994</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1997</v>
      </c>
      <c r="B259" s="80">
        <v>242</v>
      </c>
      <c r="C259" s="80">
        <v>4</v>
      </c>
      <c r="D259" s="80">
        <v>15</v>
      </c>
      <c r="E259" s="80">
        <v>2007</v>
      </c>
      <c r="F259" s="80" t="s">
        <v>567</v>
      </c>
      <c r="G259" s="80" t="s">
        <v>1993</v>
      </c>
      <c r="H259" s="80" t="s">
        <v>1994</v>
      </c>
      <c r="I259" s="177"/>
      <c r="J259" s="81">
        <v>205.07713705514553</v>
      </c>
      <c r="K259" s="81">
        <v>1.2669319851891765</v>
      </c>
      <c r="L259" s="81">
        <v>4.9065105457062632</v>
      </c>
      <c r="M259" s="81">
        <v>27.250621203903304</v>
      </c>
      <c r="N259" s="81">
        <v>31.012967655515432</v>
      </c>
      <c r="O259" s="81">
        <v>31.777035364099945</v>
      </c>
      <c r="P259" s="81">
        <v>25.900175153486842</v>
      </c>
      <c r="Q259" s="81">
        <v>1.7544159055063626</v>
      </c>
      <c r="R259" s="81">
        <v>3.5640812198844847</v>
      </c>
      <c r="S259" s="81">
        <v>2.5607119623515153</v>
      </c>
      <c r="T259" s="82"/>
      <c r="U259" s="81">
        <v>8761502</v>
      </c>
      <c r="V259" s="81">
        <v>567</v>
      </c>
      <c r="W259" s="81">
        <v>69</v>
      </c>
      <c r="X259" s="81">
        <v>7201</v>
      </c>
      <c r="Y259" s="81">
        <v>11421</v>
      </c>
      <c r="Z259" s="81">
        <v>15723</v>
      </c>
      <c r="AA259" s="81">
        <v>5072</v>
      </c>
      <c r="AB259" s="81">
        <v>28204</v>
      </c>
      <c r="AC259" s="81">
        <v>648317</v>
      </c>
      <c r="AD259" s="81">
        <v>2.5607119623515153</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1998</v>
      </c>
      <c r="B260" s="80">
        <v>243</v>
      </c>
      <c r="C260" s="80">
        <v>5</v>
      </c>
      <c r="D260" s="80">
        <v>15</v>
      </c>
      <c r="E260" s="80">
        <v>2008</v>
      </c>
      <c r="F260" s="80" t="s">
        <v>84</v>
      </c>
      <c r="G260" s="80" t="s">
        <v>1993</v>
      </c>
      <c r="H260" s="80" t="s">
        <v>1994</v>
      </c>
      <c r="I260" s="177"/>
      <c r="J260" s="81">
        <v>207.84890967553335</v>
      </c>
      <c r="K260" s="81">
        <v>0.98949897301232659</v>
      </c>
      <c r="L260" s="81">
        <v>4.2602833361020069</v>
      </c>
      <c r="M260" s="81">
        <v>28.517548399977585</v>
      </c>
      <c r="N260" s="81">
        <v>29.191593538098484</v>
      </c>
      <c r="O260" s="81">
        <v>30.828402056110846</v>
      </c>
      <c r="P260" s="81">
        <v>25.365690572311614</v>
      </c>
      <c r="Q260" s="81">
        <v>1.7138133409048664</v>
      </c>
      <c r="R260" s="81">
        <v>3.1426322903833608</v>
      </c>
      <c r="S260" s="81">
        <v>2.9769775683465052</v>
      </c>
      <c r="T260" s="82"/>
      <c r="U260" s="81">
        <v>9172437</v>
      </c>
      <c r="V260" s="81">
        <v>567</v>
      </c>
      <c r="W260" s="81">
        <v>69</v>
      </c>
      <c r="X260" s="81">
        <v>7201</v>
      </c>
      <c r="Y260" s="81">
        <v>11485</v>
      </c>
      <c r="Z260" s="81">
        <v>15789</v>
      </c>
      <c r="AA260" s="81">
        <v>4973</v>
      </c>
      <c r="AB260" s="81">
        <v>28004</v>
      </c>
      <c r="AC260" s="81">
        <v>593600</v>
      </c>
      <c r="AD260" s="81">
        <v>2.9769775683465052</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1999</v>
      </c>
      <c r="B261" s="80">
        <v>244</v>
      </c>
      <c r="C261" s="80">
        <v>6</v>
      </c>
      <c r="D261" s="80">
        <v>15</v>
      </c>
      <c r="E261" s="80">
        <v>2009</v>
      </c>
      <c r="F261" s="80" t="s">
        <v>85</v>
      </c>
      <c r="G261" s="80" t="s">
        <v>1993</v>
      </c>
      <c r="H261" s="80" t="s">
        <v>1994</v>
      </c>
      <c r="I261" s="177"/>
      <c r="J261" s="81">
        <v>185.91235448339529</v>
      </c>
      <c r="K261" s="81">
        <v>0.76445058125816734</v>
      </c>
      <c r="L261" s="81">
        <v>10.817540105893832</v>
      </c>
      <c r="M261" s="81">
        <v>29.435986589451961</v>
      </c>
      <c r="N261" s="81">
        <v>28.545920171952034</v>
      </c>
      <c r="O261" s="81">
        <v>31.387207509563371</v>
      </c>
      <c r="P261" s="81">
        <v>24.732978340570526</v>
      </c>
      <c r="Q261" s="81">
        <v>1.6199908722733991</v>
      </c>
      <c r="R261" s="81">
        <v>1.5320257242889808</v>
      </c>
      <c r="S261" s="81">
        <v>2.3639817293762326</v>
      </c>
      <c r="T261" s="82"/>
      <c r="U261" s="81">
        <v>8396059</v>
      </c>
      <c r="V261" s="81">
        <v>551</v>
      </c>
      <c r="W261" s="81">
        <v>255</v>
      </c>
      <c r="X261" s="81">
        <v>7838</v>
      </c>
      <c r="Y261" s="81">
        <v>11546</v>
      </c>
      <c r="Z261" s="81">
        <v>15867</v>
      </c>
      <c r="AA261" s="81">
        <v>4978</v>
      </c>
      <c r="AB261" s="81">
        <v>27788</v>
      </c>
      <c r="AC261" s="81">
        <v>282312</v>
      </c>
      <c r="AD261" s="81">
        <v>2.3639817293762326</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66.048000000000002</v>
      </c>
      <c r="BJ261" s="81">
        <v>16.899999999999999</v>
      </c>
      <c r="BK261" s="81">
        <v>0</v>
      </c>
      <c r="BL261" s="81">
        <v>0</v>
      </c>
      <c r="BM261" s="82"/>
      <c r="BN261" s="81">
        <v>0</v>
      </c>
      <c r="BO261" s="81">
        <v>0</v>
      </c>
      <c r="BP261" s="81">
        <v>5</v>
      </c>
      <c r="BQ261" s="81">
        <v>1</v>
      </c>
      <c r="BR261" s="81">
        <v>0</v>
      </c>
      <c r="BS261" s="81">
        <v>0</v>
      </c>
      <c r="BT261"/>
      <c r="BU261" s="80"/>
      <c r="BV261" s="80"/>
      <c r="BW261" s="80"/>
      <c r="BX261" s="80"/>
      <c r="BY261" s="80"/>
      <c r="BZ261" s="80"/>
      <c r="CA261" s="80"/>
      <c r="CB261" s="80"/>
      <c r="CC261" s="80"/>
    </row>
    <row r="262" spans="1:81">
      <c r="A262" s="80" t="s">
        <v>2000</v>
      </c>
      <c r="B262" s="80">
        <v>245</v>
      </c>
      <c r="C262" s="80">
        <v>7</v>
      </c>
      <c r="D262" s="80">
        <v>15</v>
      </c>
      <c r="E262" s="80">
        <v>2010</v>
      </c>
      <c r="F262" s="80" t="s">
        <v>86</v>
      </c>
      <c r="G262" s="80" t="s">
        <v>1993</v>
      </c>
      <c r="H262" s="80" t="s">
        <v>1994</v>
      </c>
      <c r="I262" s="177"/>
      <c r="J262" s="81">
        <v>202.03410778875494</v>
      </c>
      <c r="K262" s="81">
        <v>0.8565705398727681</v>
      </c>
      <c r="L262" s="81">
        <v>10.221531017436453</v>
      </c>
      <c r="M262" s="81">
        <v>30.96167151323246</v>
      </c>
      <c r="N262" s="81">
        <v>29.090220176146548</v>
      </c>
      <c r="O262" s="81">
        <v>31.499970298728609</v>
      </c>
      <c r="P262" s="81">
        <v>25.116782685707431</v>
      </c>
      <c r="Q262" s="81">
        <v>1.6832346748781952</v>
      </c>
      <c r="R262" s="81">
        <v>2.2283238599116704</v>
      </c>
      <c r="S262" s="81">
        <v>3.4752542963140129</v>
      </c>
      <c r="T262" s="82"/>
      <c r="U262" s="81">
        <v>8422844</v>
      </c>
      <c r="V262" s="81">
        <v>551</v>
      </c>
      <c r="W262" s="81">
        <v>255</v>
      </c>
      <c r="X262" s="81">
        <v>7838</v>
      </c>
      <c r="Y262" s="81">
        <v>11605</v>
      </c>
      <c r="Z262" s="81">
        <v>15998</v>
      </c>
      <c r="AA262" s="81">
        <v>4929</v>
      </c>
      <c r="AB262" s="81">
        <v>27666</v>
      </c>
      <c r="AC262" s="81">
        <v>389129</v>
      </c>
      <c r="AD262" s="81">
        <v>3.4752542963140129</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76.569000000000003</v>
      </c>
      <c r="BJ262" s="81">
        <v>38.299999999999997</v>
      </c>
      <c r="BK262" s="81">
        <v>0</v>
      </c>
      <c r="BL262" s="81">
        <v>0</v>
      </c>
      <c r="BM262" s="82"/>
      <c r="BN262" s="81">
        <v>0</v>
      </c>
      <c r="BO262" s="81">
        <v>0</v>
      </c>
      <c r="BP262" s="81">
        <v>6</v>
      </c>
      <c r="BQ262" s="81">
        <v>1</v>
      </c>
      <c r="BR262" s="81">
        <v>0</v>
      </c>
      <c r="BS262" s="81">
        <v>0</v>
      </c>
      <c r="BT262"/>
      <c r="BU262" s="80">
        <v>114.869</v>
      </c>
      <c r="BV262" s="80">
        <v>0</v>
      </c>
      <c r="BW262" s="80">
        <v>0</v>
      </c>
      <c r="BX262" s="80">
        <v>0</v>
      </c>
      <c r="BY262" s="80">
        <v>0</v>
      </c>
      <c r="BZ262" s="80">
        <v>0</v>
      </c>
      <c r="CA262" s="80">
        <v>0</v>
      </c>
      <c r="CB262" s="80">
        <v>0</v>
      </c>
      <c r="CC262" s="80">
        <v>0</v>
      </c>
    </row>
    <row r="263" spans="1:81">
      <c r="A263" s="80" t="s">
        <v>2001</v>
      </c>
      <c r="B263" s="80">
        <v>246</v>
      </c>
      <c r="C263" s="80">
        <v>8</v>
      </c>
      <c r="D263" s="80">
        <v>15</v>
      </c>
      <c r="E263" s="80">
        <v>2011</v>
      </c>
      <c r="F263" s="80" t="s">
        <v>87</v>
      </c>
      <c r="G263" s="80" t="s">
        <v>1993</v>
      </c>
      <c r="H263" s="80" t="s">
        <v>1994</v>
      </c>
      <c r="I263" s="177"/>
      <c r="J263" s="81">
        <v>227.04689922874297</v>
      </c>
      <c r="K263" s="81">
        <v>1.3885203172252052</v>
      </c>
      <c r="L263" s="81">
        <v>11.494753572056984</v>
      </c>
      <c r="M263" s="81">
        <v>37.467075895897587</v>
      </c>
      <c r="N263" s="81">
        <v>35.65065599966583</v>
      </c>
      <c r="O263" s="81">
        <v>31.204047142524317</v>
      </c>
      <c r="P263" s="81">
        <v>23.990121879896357</v>
      </c>
      <c r="Q263" s="81">
        <v>1.9260438763376477</v>
      </c>
      <c r="R263" s="81">
        <v>2.9214622273531776</v>
      </c>
      <c r="S263" s="81">
        <v>2.9357819509191794</v>
      </c>
      <c r="T263" s="82"/>
      <c r="U263" s="81">
        <v>8938124</v>
      </c>
      <c r="V263" s="81">
        <v>551</v>
      </c>
      <c r="W263" s="81">
        <v>255</v>
      </c>
      <c r="X263" s="81">
        <v>7838</v>
      </c>
      <c r="Y263" s="81">
        <v>11656</v>
      </c>
      <c r="Z263" s="81">
        <v>16192</v>
      </c>
      <c r="AA263" s="81">
        <v>4848</v>
      </c>
      <c r="AB263" s="81">
        <v>27445</v>
      </c>
      <c r="AC263" s="81">
        <v>509327</v>
      </c>
      <c r="AD263" s="81">
        <v>2.9357819509191794</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65.527000000000001</v>
      </c>
      <c r="BJ263" s="81">
        <v>80.040000000000006</v>
      </c>
      <c r="BK263" s="81">
        <v>0</v>
      </c>
      <c r="BL263" s="81">
        <v>0</v>
      </c>
      <c r="BM263" s="82"/>
      <c r="BN263" s="81">
        <v>0</v>
      </c>
      <c r="BO263" s="81">
        <v>0</v>
      </c>
      <c r="BP263" s="81">
        <v>5</v>
      </c>
      <c r="BQ263" s="81">
        <v>1</v>
      </c>
      <c r="BR263" s="81">
        <v>0</v>
      </c>
      <c r="BS263" s="81">
        <v>0</v>
      </c>
      <c r="BT263"/>
      <c r="BU263" s="80">
        <v>145.56700000000001</v>
      </c>
      <c r="BV263" s="80">
        <v>0</v>
      </c>
      <c r="BW263" s="80">
        <v>0</v>
      </c>
      <c r="BX263" s="80">
        <v>0</v>
      </c>
      <c r="BY263" s="80">
        <v>0</v>
      </c>
      <c r="BZ263" s="80">
        <v>0</v>
      </c>
      <c r="CA263" s="80">
        <v>0</v>
      </c>
      <c r="CB263" s="80">
        <v>0</v>
      </c>
      <c r="CC263" s="80">
        <v>0</v>
      </c>
    </row>
    <row r="264" spans="1:81">
      <c r="A264" s="80" t="s">
        <v>2002</v>
      </c>
      <c r="B264" s="80">
        <v>247</v>
      </c>
      <c r="C264" s="80">
        <v>9</v>
      </c>
      <c r="D264" s="80">
        <v>15</v>
      </c>
      <c r="E264" s="80">
        <v>2012</v>
      </c>
      <c r="F264" s="80" t="s">
        <v>88</v>
      </c>
      <c r="G264" s="80" t="s">
        <v>1993</v>
      </c>
      <c r="H264" s="80" t="s">
        <v>1994</v>
      </c>
      <c r="I264" s="177"/>
      <c r="J264" s="81">
        <v>247.45286206465389</v>
      </c>
      <c r="K264" s="81">
        <v>1.2970870591898027</v>
      </c>
      <c r="L264" s="81">
        <v>11.765503195007426</v>
      </c>
      <c r="M264" s="81">
        <v>41.565609909700655</v>
      </c>
      <c r="N264" s="81">
        <v>41.779375335290801</v>
      </c>
      <c r="O264" s="81">
        <v>31.425015346129111</v>
      </c>
      <c r="P264" s="81">
        <v>24.017131201529374</v>
      </c>
      <c r="Q264" s="81">
        <v>2.0869583528884657</v>
      </c>
      <c r="R264" s="81">
        <v>3.5715814326911519</v>
      </c>
      <c r="S264" s="81">
        <v>2.7933724401412467</v>
      </c>
      <c r="T264" s="82"/>
      <c r="U264" s="81">
        <v>9371269</v>
      </c>
      <c r="V264" s="81">
        <v>551</v>
      </c>
      <c r="W264" s="81">
        <v>255</v>
      </c>
      <c r="X264" s="81">
        <v>7838</v>
      </c>
      <c r="Y264" s="81">
        <v>11818</v>
      </c>
      <c r="Z264" s="81">
        <v>16436</v>
      </c>
      <c r="AA264" s="81">
        <v>4826</v>
      </c>
      <c r="AB264" s="81">
        <v>27371</v>
      </c>
      <c r="AC264" s="81">
        <v>606541</v>
      </c>
      <c r="AD264" s="81">
        <v>2.7933724401412467</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96.4</v>
      </c>
      <c r="BJ264" s="81">
        <v>131.172</v>
      </c>
      <c r="BK264" s="81">
        <v>0</v>
      </c>
      <c r="BL264" s="81">
        <v>0</v>
      </c>
      <c r="BM264" s="82"/>
      <c r="BN264" s="81">
        <v>0</v>
      </c>
      <c r="BO264" s="81">
        <v>0</v>
      </c>
      <c r="BP264" s="81">
        <v>6</v>
      </c>
      <c r="BQ264" s="81">
        <v>1</v>
      </c>
      <c r="BR264" s="81">
        <v>0</v>
      </c>
      <c r="BS264" s="81">
        <v>0</v>
      </c>
      <c r="BT264"/>
      <c r="BU264" s="80">
        <v>227.572</v>
      </c>
      <c r="BV264" s="80">
        <v>0</v>
      </c>
      <c r="BW264" s="80">
        <v>0</v>
      </c>
      <c r="BX264" s="80">
        <v>0</v>
      </c>
      <c r="BY264" s="80">
        <v>0</v>
      </c>
      <c r="BZ264" s="80">
        <v>0</v>
      </c>
      <c r="CA264" s="80">
        <v>0</v>
      </c>
      <c r="CB264" s="80">
        <v>0</v>
      </c>
      <c r="CC264" s="80">
        <v>0</v>
      </c>
    </row>
    <row r="265" spans="1:81">
      <c r="A265" s="80" t="s">
        <v>2003</v>
      </c>
      <c r="B265" s="80">
        <v>248</v>
      </c>
      <c r="C265" s="80">
        <v>10</v>
      </c>
      <c r="D265" s="80">
        <v>15</v>
      </c>
      <c r="E265" s="80">
        <v>2013</v>
      </c>
      <c r="F265" s="80" t="s">
        <v>89</v>
      </c>
      <c r="G265" s="80" t="s">
        <v>1993</v>
      </c>
      <c r="H265" s="80" t="s">
        <v>1994</v>
      </c>
      <c r="I265" s="177"/>
      <c r="J265" s="81">
        <v>258.45752683053746</v>
      </c>
      <c r="K265" s="81">
        <v>1.0802472430395949</v>
      </c>
      <c r="L265" s="81">
        <v>11.306554305424855</v>
      </c>
      <c r="M265" s="81">
        <v>41.180979931406171</v>
      </c>
      <c r="N265" s="81">
        <v>39.820286725507017</v>
      </c>
      <c r="O265" s="81">
        <v>30.206369929292713</v>
      </c>
      <c r="P265" s="81">
        <v>23.992731803802911</v>
      </c>
      <c r="Q265" s="81">
        <v>2.1049399835305733</v>
      </c>
      <c r="R265" s="81">
        <v>3.3474991973122985</v>
      </c>
      <c r="S265" s="81">
        <v>3.4218022614914276</v>
      </c>
      <c r="T265" s="82"/>
      <c r="U265" s="81">
        <v>9831514</v>
      </c>
      <c r="V265" s="81">
        <v>551</v>
      </c>
      <c r="W265" s="81">
        <v>255</v>
      </c>
      <c r="X265" s="81">
        <v>7838</v>
      </c>
      <c r="Y265" s="81">
        <v>11820</v>
      </c>
      <c r="Z265" s="81">
        <v>16504</v>
      </c>
      <c r="AA265" s="81">
        <v>4803</v>
      </c>
      <c r="AB265" s="81">
        <v>27211</v>
      </c>
      <c r="AC265" s="81">
        <v>554921</v>
      </c>
      <c r="AD265" s="81">
        <v>3.4218022614914276</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106.889</v>
      </c>
      <c r="BJ265" s="81">
        <v>116.791</v>
      </c>
      <c r="BK265" s="81">
        <v>0</v>
      </c>
      <c r="BL265" s="81">
        <v>0</v>
      </c>
      <c r="BM265" s="82"/>
      <c r="BN265" s="81">
        <v>0</v>
      </c>
      <c r="BO265" s="81">
        <v>0</v>
      </c>
      <c r="BP265" s="81">
        <v>6</v>
      </c>
      <c r="BQ265" s="81">
        <v>1</v>
      </c>
      <c r="BR265" s="81">
        <v>0</v>
      </c>
      <c r="BS265" s="81">
        <v>0</v>
      </c>
      <c r="BT265"/>
      <c r="BU265" s="80">
        <v>223.68</v>
      </c>
      <c r="BV265" s="80">
        <v>0</v>
      </c>
      <c r="BW265" s="80">
        <v>0</v>
      </c>
      <c r="BX265" s="80">
        <v>0</v>
      </c>
      <c r="BY265" s="80">
        <v>0</v>
      </c>
      <c r="BZ265" s="80">
        <v>0</v>
      </c>
      <c r="CA265" s="80">
        <v>0</v>
      </c>
      <c r="CB265" s="80">
        <v>0</v>
      </c>
      <c r="CC265" s="80">
        <v>0</v>
      </c>
    </row>
    <row r="266" spans="1:81">
      <c r="A266" s="80" t="s">
        <v>2004</v>
      </c>
      <c r="B266" s="80">
        <v>249</v>
      </c>
      <c r="C266" s="80">
        <v>11</v>
      </c>
      <c r="D266" s="80">
        <v>15</v>
      </c>
      <c r="E266" s="80">
        <v>2014</v>
      </c>
      <c r="F266" s="80" t="s">
        <v>90</v>
      </c>
      <c r="G266" s="80" t="s">
        <v>1993</v>
      </c>
      <c r="H266" s="80" t="s">
        <v>1994</v>
      </c>
      <c r="I266" s="177"/>
      <c r="J266" s="81">
        <v>261.43949978198009</v>
      </c>
      <c r="K266" s="81">
        <v>1.1938164032915137</v>
      </c>
      <c r="L266" s="81">
        <v>3.181472927322254</v>
      </c>
      <c r="M266" s="81">
        <v>38.355572355354276</v>
      </c>
      <c r="N266" s="81">
        <v>34.785580456138206</v>
      </c>
      <c r="O266" s="81">
        <v>28.749769412948854</v>
      </c>
      <c r="P266" s="81">
        <v>23.76100454310432</v>
      </c>
      <c r="Q266" s="81">
        <v>1.9974031450678866</v>
      </c>
      <c r="R266" s="81">
        <v>3.7398554445532297</v>
      </c>
      <c r="S266" s="81">
        <v>3.0903894553473696</v>
      </c>
      <c r="T266" s="82"/>
      <c r="U266" s="81">
        <v>10145303</v>
      </c>
      <c r="V266" s="81">
        <v>467</v>
      </c>
      <c r="W266" s="81">
        <v>73</v>
      </c>
      <c r="X266" s="81">
        <v>7463</v>
      </c>
      <c r="Y266" s="81">
        <v>11809</v>
      </c>
      <c r="Z266" s="81">
        <v>16544</v>
      </c>
      <c r="AA266" s="81">
        <v>4732</v>
      </c>
      <c r="AB266" s="81">
        <v>26912</v>
      </c>
      <c r="AC266" s="81">
        <v>621912</v>
      </c>
      <c r="AD266" s="81">
        <v>3.0903894553473696</v>
      </c>
      <c r="AE266" s="82"/>
      <c r="AF266" s="81">
        <v>130574838.95380084</v>
      </c>
      <c r="AG266" s="81">
        <v>991830.99739247246</v>
      </c>
      <c r="AH266" s="81">
        <v>692340.79277525796</v>
      </c>
      <c r="AI266" s="81">
        <v>47316930.952289015</v>
      </c>
      <c r="AJ266" s="81">
        <v>47314791.338754013</v>
      </c>
      <c r="AK266" s="81">
        <v>0</v>
      </c>
      <c r="AL266" s="81">
        <v>0</v>
      </c>
      <c r="AM266" s="81">
        <v>3694615.4481987939</v>
      </c>
      <c r="AN266" s="81">
        <v>0</v>
      </c>
      <c r="AO266" s="81">
        <v>0</v>
      </c>
      <c r="AP266" s="82"/>
      <c r="AQ266" s="81">
        <v>836</v>
      </c>
      <c r="AR266" s="81">
        <v>138</v>
      </c>
      <c r="AS266" s="81">
        <v>0</v>
      </c>
      <c r="AT266" s="81">
        <v>0</v>
      </c>
      <c r="AU266" s="81">
        <v>0</v>
      </c>
      <c r="AV266" s="81">
        <v>0</v>
      </c>
      <c r="AW266" s="81" t="s">
        <v>564</v>
      </c>
      <c r="AX266" s="82"/>
      <c r="AY266" s="81">
        <v>3751.3409999999999</v>
      </c>
      <c r="AZ266" s="81">
        <v>7011.8</v>
      </c>
      <c r="BA266" s="81">
        <v>0</v>
      </c>
      <c r="BB266" s="81">
        <v>0</v>
      </c>
      <c r="BC266" s="81">
        <v>0</v>
      </c>
      <c r="BD266" s="81">
        <v>0</v>
      </c>
      <c r="BE266" s="81" t="s">
        <v>564</v>
      </c>
      <c r="BF266" s="82"/>
      <c r="BG266" s="81">
        <v>0</v>
      </c>
      <c r="BH266" s="81">
        <v>0</v>
      </c>
      <c r="BI266" s="81">
        <v>106.797</v>
      </c>
      <c r="BJ266" s="81">
        <v>117.504</v>
      </c>
      <c r="BK266" s="81">
        <v>0</v>
      </c>
      <c r="BL266" s="81">
        <v>0</v>
      </c>
      <c r="BM266" s="82"/>
      <c r="BN266" s="81">
        <v>0</v>
      </c>
      <c r="BO266" s="81">
        <v>0</v>
      </c>
      <c r="BP266" s="81">
        <v>6</v>
      </c>
      <c r="BQ266" s="81">
        <v>1</v>
      </c>
      <c r="BR266" s="81">
        <v>0</v>
      </c>
      <c r="BS266" s="81">
        <v>0</v>
      </c>
      <c r="BT266"/>
      <c r="BU266" s="80">
        <v>224.30099999999999</v>
      </c>
      <c r="BV266" s="80">
        <v>0</v>
      </c>
      <c r="BW266" s="80">
        <v>0</v>
      </c>
      <c r="BX266" s="80">
        <v>0</v>
      </c>
      <c r="BY266" s="80">
        <v>0</v>
      </c>
      <c r="BZ266" s="80">
        <v>0</v>
      </c>
      <c r="CA266" s="80">
        <v>0</v>
      </c>
      <c r="CB266" s="80">
        <v>0</v>
      </c>
      <c r="CC266" s="80">
        <v>0</v>
      </c>
    </row>
    <row r="267" spans="1:81">
      <c r="A267" s="80" t="s">
        <v>2005</v>
      </c>
      <c r="B267" s="80">
        <v>250</v>
      </c>
      <c r="C267" s="80">
        <v>12</v>
      </c>
      <c r="D267" s="80">
        <v>15</v>
      </c>
      <c r="E267" s="80">
        <v>2015</v>
      </c>
      <c r="F267" s="80" t="s">
        <v>91</v>
      </c>
      <c r="G267" s="80" t="s">
        <v>1993</v>
      </c>
      <c r="H267" s="80" t="s">
        <v>1994</v>
      </c>
      <c r="I267" s="177"/>
      <c r="J267" s="81">
        <v>243.85855677550339</v>
      </c>
      <c r="K267" s="81">
        <v>1.0719077516683853</v>
      </c>
      <c r="L267" s="81">
        <v>3.1821971338626236</v>
      </c>
      <c r="M267" s="81">
        <v>36.706915298167473</v>
      </c>
      <c r="N267" s="81">
        <v>30.866911622526395</v>
      </c>
      <c r="O267" s="81">
        <v>28.191418766115635</v>
      </c>
      <c r="P267" s="81">
        <v>23.31737287935049</v>
      </c>
      <c r="Q267" s="81">
        <v>1.932035464946642</v>
      </c>
      <c r="R267" s="81">
        <v>3.7868559067446355</v>
      </c>
      <c r="S267" s="81">
        <v>2.512992757418544</v>
      </c>
      <c r="T267" s="82"/>
      <c r="U267" s="81">
        <v>10802161</v>
      </c>
      <c r="V267" s="81">
        <v>467</v>
      </c>
      <c r="W267" s="81">
        <v>73</v>
      </c>
      <c r="X267" s="81">
        <v>7463</v>
      </c>
      <c r="Y267" s="81">
        <v>11822</v>
      </c>
      <c r="Z267" s="81">
        <v>16379</v>
      </c>
      <c r="AA267" s="81">
        <v>4640</v>
      </c>
      <c r="AB267" s="81">
        <v>26591</v>
      </c>
      <c r="AC267" s="81">
        <v>648699</v>
      </c>
      <c r="AD267" s="81">
        <v>2.512992757418544</v>
      </c>
      <c r="AE267" s="82"/>
      <c r="AF267" s="81">
        <v>123947281.04353476</v>
      </c>
      <c r="AG267" s="81">
        <v>859660.19961290364</v>
      </c>
      <c r="AH267" s="81">
        <v>597699.65245255607</v>
      </c>
      <c r="AI267" s="81">
        <v>46132662.821070425</v>
      </c>
      <c r="AJ267" s="81">
        <v>46066879.144321814</v>
      </c>
      <c r="AK267" s="81">
        <v>0</v>
      </c>
      <c r="AL267" s="81">
        <v>0</v>
      </c>
      <c r="AM267" s="81">
        <v>3644185.0049502901</v>
      </c>
      <c r="AN267" s="81">
        <v>0</v>
      </c>
      <c r="AO267" s="81">
        <v>0</v>
      </c>
      <c r="AP267" s="82"/>
      <c r="AQ267" s="81">
        <v>888</v>
      </c>
      <c r="AR267" s="81">
        <v>174</v>
      </c>
      <c r="AS267" s="81">
        <v>0</v>
      </c>
      <c r="AT267" s="81">
        <v>0</v>
      </c>
      <c r="AU267" s="81">
        <v>0</v>
      </c>
      <c r="AV267" s="81">
        <v>0</v>
      </c>
      <c r="AW267" s="81" t="s">
        <v>564</v>
      </c>
      <c r="AX267" s="82"/>
      <c r="AY267" s="81">
        <v>4025.2110000000002</v>
      </c>
      <c r="AZ267" s="81">
        <v>9983.6</v>
      </c>
      <c r="BA267" s="81">
        <v>0</v>
      </c>
      <c r="BB267" s="81">
        <v>0</v>
      </c>
      <c r="BC267" s="81">
        <v>0</v>
      </c>
      <c r="BD267" s="81">
        <v>0</v>
      </c>
      <c r="BE267" s="81" t="s">
        <v>564</v>
      </c>
      <c r="BF267" s="82"/>
      <c r="BG267" s="81">
        <v>0</v>
      </c>
      <c r="BH267" s="81">
        <v>0</v>
      </c>
      <c r="BI267" s="81">
        <v>103.489</v>
      </c>
      <c r="BJ267" s="81">
        <v>85.146000000000001</v>
      </c>
      <c r="BK267" s="81">
        <v>0</v>
      </c>
      <c r="BL267" s="81">
        <v>0</v>
      </c>
      <c r="BM267" s="82"/>
      <c r="BN267" s="81">
        <v>0</v>
      </c>
      <c r="BO267" s="81">
        <v>0</v>
      </c>
      <c r="BP267" s="81">
        <v>6</v>
      </c>
      <c r="BQ267" s="81">
        <v>1</v>
      </c>
      <c r="BR267" s="81">
        <v>0</v>
      </c>
      <c r="BS267" s="81">
        <v>0</v>
      </c>
      <c r="BT267"/>
      <c r="BU267" s="80">
        <v>188.63499999999999</v>
      </c>
      <c r="BV267" s="80">
        <v>0</v>
      </c>
      <c r="BW267" s="80">
        <v>0</v>
      </c>
      <c r="BX267" s="80">
        <v>0</v>
      </c>
      <c r="BY267" s="80">
        <v>0</v>
      </c>
      <c r="BZ267" s="80">
        <v>0</v>
      </c>
      <c r="CA267" s="80">
        <v>0</v>
      </c>
      <c r="CB267" s="80">
        <v>0</v>
      </c>
      <c r="CC267" s="80">
        <v>0</v>
      </c>
    </row>
    <row r="268" spans="1:81">
      <c r="A268" s="80" t="s">
        <v>2006</v>
      </c>
      <c r="B268" s="80">
        <v>251</v>
      </c>
      <c r="C268" s="80">
        <v>13</v>
      </c>
      <c r="D268" s="80">
        <v>15</v>
      </c>
      <c r="E268" s="80">
        <v>2016</v>
      </c>
      <c r="F268" s="80" t="s">
        <v>92</v>
      </c>
      <c r="G268" s="80" t="s">
        <v>1993</v>
      </c>
      <c r="H268" s="80" t="s">
        <v>1994</v>
      </c>
      <c r="I268" s="177"/>
      <c r="J268" s="81">
        <v>236.53982081963292</v>
      </c>
      <c r="K268" s="81">
        <v>1.0426645813294388</v>
      </c>
      <c r="L268" s="81">
        <v>3.0041365576092134</v>
      </c>
      <c r="M268" s="81">
        <v>29.850996341308498</v>
      </c>
      <c r="N268" s="81">
        <v>30.817886849143864</v>
      </c>
      <c r="O268" s="81">
        <v>27.96979848339253</v>
      </c>
      <c r="P268" s="81">
        <v>22.18006562898718</v>
      </c>
      <c r="Q268" s="81">
        <v>1.8629197345781978</v>
      </c>
      <c r="R268" s="81">
        <v>2.5674613923977176</v>
      </c>
      <c r="S268" s="81">
        <v>3.0489366259589978</v>
      </c>
      <c r="T268" s="82"/>
      <c r="U268" s="81">
        <v>11082717</v>
      </c>
      <c r="V268" s="81">
        <v>467</v>
      </c>
      <c r="W268" s="81">
        <v>73</v>
      </c>
      <c r="X268" s="81">
        <v>7463</v>
      </c>
      <c r="Y268" s="81">
        <v>11870</v>
      </c>
      <c r="Z268" s="81">
        <v>16450</v>
      </c>
      <c r="AA268" s="81">
        <v>4565</v>
      </c>
      <c r="AB268" s="81">
        <v>26375</v>
      </c>
      <c r="AC268" s="81">
        <v>438497.13306654157</v>
      </c>
      <c r="AD268" s="81">
        <v>3.0489366259589978</v>
      </c>
      <c r="AE268" s="82"/>
      <c r="AF268" s="81">
        <v>123894114.35766681</v>
      </c>
      <c r="AG268" s="81">
        <v>866231.63995067484</v>
      </c>
      <c r="AH268" s="81">
        <v>443305.6542155018</v>
      </c>
      <c r="AI268" s="81">
        <v>47965645.387068152</v>
      </c>
      <c r="AJ268" s="81">
        <v>49967651.594110116</v>
      </c>
      <c r="AK268" s="81">
        <v>0</v>
      </c>
      <c r="AL268" s="81">
        <v>0</v>
      </c>
      <c r="AM268" s="81">
        <v>3617391.2874537711</v>
      </c>
      <c r="AN268" s="81">
        <v>0</v>
      </c>
      <c r="AO268" s="81">
        <v>0</v>
      </c>
      <c r="AP268" s="82"/>
      <c r="AQ268" s="81">
        <v>934</v>
      </c>
      <c r="AR268" s="81">
        <v>192</v>
      </c>
      <c r="AS268" s="81">
        <v>0</v>
      </c>
      <c r="AT268" s="81">
        <v>0</v>
      </c>
      <c r="AU268" s="81">
        <v>0</v>
      </c>
      <c r="AV268" s="81">
        <v>0</v>
      </c>
      <c r="AW268" s="81" t="s">
        <v>564</v>
      </c>
      <c r="AX268" s="82"/>
      <c r="AY268" s="81">
        <v>4267.0209999999997</v>
      </c>
      <c r="AZ268" s="81">
        <v>11754.5</v>
      </c>
      <c r="BA268" s="81">
        <v>0</v>
      </c>
      <c r="BB268" s="81">
        <v>0</v>
      </c>
      <c r="BC268" s="81">
        <v>0</v>
      </c>
      <c r="BD268" s="81">
        <v>0</v>
      </c>
      <c r="BE268" s="81" t="s">
        <v>564</v>
      </c>
      <c r="BF268" s="82"/>
      <c r="BG268" s="81">
        <v>0</v>
      </c>
      <c r="BH268" s="81">
        <v>0</v>
      </c>
      <c r="BI268" s="81">
        <v>95.174999999999997</v>
      </c>
      <c r="BJ268" s="81">
        <v>40.698</v>
      </c>
      <c r="BK268" s="81">
        <v>0</v>
      </c>
      <c r="BL268" s="81">
        <v>0</v>
      </c>
      <c r="BM268" s="82"/>
      <c r="BN268" s="81">
        <v>0</v>
      </c>
      <c r="BO268" s="81">
        <v>0</v>
      </c>
      <c r="BP268" s="81">
        <v>6</v>
      </c>
      <c r="BQ268" s="81">
        <v>1</v>
      </c>
      <c r="BR268" s="81">
        <v>0</v>
      </c>
      <c r="BS268" s="81">
        <v>0</v>
      </c>
      <c r="BT268"/>
      <c r="BU268" s="80">
        <v>135.87299999999999</v>
      </c>
      <c r="BV268" s="80">
        <v>0</v>
      </c>
      <c r="BW268" s="80">
        <v>0</v>
      </c>
      <c r="BX268" s="80">
        <v>0</v>
      </c>
      <c r="BY268" s="80">
        <v>0</v>
      </c>
      <c r="BZ268" s="80">
        <v>0</v>
      </c>
      <c r="CA268" s="80">
        <v>0</v>
      </c>
      <c r="CB268" s="80">
        <v>0</v>
      </c>
      <c r="CC268" s="80">
        <v>0</v>
      </c>
    </row>
    <row r="269" spans="1:81">
      <c r="A269" s="80" t="s">
        <v>2007</v>
      </c>
      <c r="B269" s="80">
        <v>252</v>
      </c>
      <c r="C269" s="80">
        <v>14</v>
      </c>
      <c r="D269" s="80">
        <v>15</v>
      </c>
      <c r="E269" s="80">
        <v>2017</v>
      </c>
      <c r="F269" s="80" t="s">
        <v>71</v>
      </c>
      <c r="G269" s="80" t="s">
        <v>1993</v>
      </c>
      <c r="H269" s="80" t="s">
        <v>1994</v>
      </c>
      <c r="I269" s="177"/>
      <c r="J269" s="81">
        <v>238.58881821686262</v>
      </c>
      <c r="K269" s="81">
        <v>1.0712590408996425</v>
      </c>
      <c r="L269" s="81">
        <v>2.9798761793619359</v>
      </c>
      <c r="M269" s="81">
        <v>27.793214931265776</v>
      </c>
      <c r="N269" s="81">
        <v>28.520649729348978</v>
      </c>
      <c r="O269" s="81">
        <v>27.498345094080886</v>
      </c>
      <c r="P269" s="81">
        <v>21.740230326175844</v>
      </c>
      <c r="Q269" s="81">
        <v>1.7785491568563101</v>
      </c>
      <c r="R269" s="81">
        <v>2.2810615829839835</v>
      </c>
      <c r="S269" s="81">
        <v>3.7072105249786049</v>
      </c>
      <c r="T269" s="82"/>
      <c r="U269" s="81">
        <v>12022802</v>
      </c>
      <c r="V269" s="81">
        <v>467</v>
      </c>
      <c r="W269" s="81">
        <v>73</v>
      </c>
      <c r="X269" s="81">
        <v>7463</v>
      </c>
      <c r="Y269" s="81">
        <v>11869</v>
      </c>
      <c r="Z269" s="81">
        <v>16441</v>
      </c>
      <c r="AA269" s="81">
        <v>4503</v>
      </c>
      <c r="AB269" s="81">
        <v>26040</v>
      </c>
      <c r="AC269" s="81">
        <v>397312.99999999988</v>
      </c>
      <c r="AD269" s="81">
        <v>3.7072105249786049</v>
      </c>
      <c r="AE269" s="82"/>
      <c r="AF269" s="81">
        <v>127994447.3069869</v>
      </c>
      <c r="AG269" s="81">
        <v>876923.10620867717</v>
      </c>
      <c r="AH269" s="81">
        <v>594877.23480846675</v>
      </c>
      <c r="AI269" s="81">
        <v>45574351.262540482</v>
      </c>
      <c r="AJ269" s="81">
        <v>49743924.136520699</v>
      </c>
      <c r="AK269" s="81">
        <v>0</v>
      </c>
      <c r="AL269" s="81">
        <v>0</v>
      </c>
      <c r="AM269" s="81">
        <v>3577033.6118481741</v>
      </c>
      <c r="AN269" s="81">
        <v>0</v>
      </c>
      <c r="AO269" s="81">
        <v>0</v>
      </c>
      <c r="AP269" s="82"/>
      <c r="AQ269" s="81">
        <v>973</v>
      </c>
      <c r="AR269" s="81">
        <v>206</v>
      </c>
      <c r="AS269" s="81">
        <v>0</v>
      </c>
      <c r="AT269" s="81">
        <v>0</v>
      </c>
      <c r="AU269" s="81">
        <v>0</v>
      </c>
      <c r="AV269" s="81">
        <v>0</v>
      </c>
      <c r="AW269" s="81" t="s">
        <v>564</v>
      </c>
      <c r="AX269" s="82"/>
      <c r="AY269" s="81">
        <v>4478.491</v>
      </c>
      <c r="AZ269" s="81">
        <v>14399.3</v>
      </c>
      <c r="BA269" s="81">
        <v>0</v>
      </c>
      <c r="BB269" s="81">
        <v>0</v>
      </c>
      <c r="BC269" s="81">
        <v>0</v>
      </c>
      <c r="BD269" s="81">
        <v>0</v>
      </c>
      <c r="BE269" s="81" t="s">
        <v>564</v>
      </c>
      <c r="BF269" s="82"/>
      <c r="BG269" s="81">
        <v>0</v>
      </c>
      <c r="BH269" s="81">
        <v>0</v>
      </c>
      <c r="BI269" s="81">
        <v>88.305999999999997</v>
      </c>
      <c r="BJ269" s="81">
        <v>44.267000000000003</v>
      </c>
      <c r="BK269" s="81">
        <v>0</v>
      </c>
      <c r="BL269" s="81">
        <v>0</v>
      </c>
      <c r="BM269" s="82"/>
      <c r="BN269" s="81">
        <v>0</v>
      </c>
      <c r="BO269" s="81">
        <v>0</v>
      </c>
      <c r="BP269" s="81">
        <v>6</v>
      </c>
      <c r="BQ269" s="81">
        <v>1</v>
      </c>
      <c r="BR269" s="81">
        <v>0</v>
      </c>
      <c r="BS269" s="81">
        <v>0</v>
      </c>
      <c r="BT269"/>
      <c r="BU269" s="80">
        <v>132.57300000000001</v>
      </c>
      <c r="BV269" s="80">
        <v>0</v>
      </c>
      <c r="BW269" s="80">
        <v>0</v>
      </c>
      <c r="BX269" s="80">
        <v>0</v>
      </c>
      <c r="BY269" s="80">
        <v>0</v>
      </c>
      <c r="BZ269" s="80">
        <v>0</v>
      </c>
      <c r="CA269" s="80">
        <v>0</v>
      </c>
      <c r="CB269" s="80">
        <v>0</v>
      </c>
      <c r="CC269" s="80">
        <v>0</v>
      </c>
    </row>
    <row r="270" spans="1:81">
      <c r="A270" s="80" t="s">
        <v>2008</v>
      </c>
      <c r="B270" s="80">
        <v>253</v>
      </c>
      <c r="C270" s="80">
        <v>15</v>
      </c>
      <c r="D270" s="80">
        <v>15</v>
      </c>
      <c r="E270" s="80">
        <v>2018</v>
      </c>
      <c r="F270" s="80" t="s">
        <v>93</v>
      </c>
      <c r="G270" s="80" t="s">
        <v>1993</v>
      </c>
      <c r="H270" s="80" t="s">
        <v>1994</v>
      </c>
      <c r="I270" s="177"/>
      <c r="J270" s="81">
        <v>204.26881506784898</v>
      </c>
      <c r="K270" s="81">
        <v>0.90403493239717325</v>
      </c>
      <c r="L270" s="81">
        <v>2.691164014615179</v>
      </c>
      <c r="M270" s="81">
        <v>25.358238112727257</v>
      </c>
      <c r="N270" s="81">
        <v>19.57079466862459</v>
      </c>
      <c r="O270" s="81">
        <v>26.858626942033421</v>
      </c>
      <c r="P270" s="81">
        <v>21.643320042525531</v>
      </c>
      <c r="Q270" s="81">
        <v>1.6251154152480356</v>
      </c>
      <c r="R270" s="81">
        <v>2.1102229803268044</v>
      </c>
      <c r="S270" s="81">
        <v>2.1815117581956405</v>
      </c>
      <c r="T270" s="82"/>
      <c r="U270" s="81">
        <v>11359325</v>
      </c>
      <c r="V270" s="81">
        <v>467</v>
      </c>
      <c r="W270" s="81">
        <v>73</v>
      </c>
      <c r="X270" s="81">
        <v>7463</v>
      </c>
      <c r="Y270" s="81">
        <v>11782</v>
      </c>
      <c r="Z270" s="81">
        <v>16366</v>
      </c>
      <c r="AA270" s="81">
        <v>4528</v>
      </c>
      <c r="AB270" s="81">
        <v>25641</v>
      </c>
      <c r="AC270" s="81">
        <v>366116</v>
      </c>
      <c r="AD270" s="81">
        <v>2.18151175819564</v>
      </c>
      <c r="AE270" s="82"/>
      <c r="AF270" s="81">
        <v>110973073.3135266</v>
      </c>
      <c r="AG270" s="81">
        <v>793282.37045919918</v>
      </c>
      <c r="AH270" s="81">
        <v>564978.95301592431</v>
      </c>
      <c r="AI270" s="81">
        <v>43772806.418481417</v>
      </c>
      <c r="AJ270" s="81">
        <v>41687166.050811991</v>
      </c>
      <c r="AK270" s="81">
        <v>0</v>
      </c>
      <c r="AL270" s="81">
        <v>0</v>
      </c>
      <c r="AM270" s="81">
        <v>3529512.129757388</v>
      </c>
      <c r="AN270" s="81">
        <v>0</v>
      </c>
      <c r="AO270" s="81">
        <v>0</v>
      </c>
      <c r="AP270" s="82"/>
      <c r="AQ270" s="81">
        <v>1010</v>
      </c>
      <c r="AR270" s="81">
        <v>219</v>
      </c>
      <c r="AS270" s="81">
        <v>0</v>
      </c>
      <c r="AT270" s="81">
        <v>0</v>
      </c>
      <c r="AU270" s="81">
        <v>0</v>
      </c>
      <c r="AV270" s="81">
        <v>0</v>
      </c>
      <c r="AW270" s="81" t="s">
        <v>564</v>
      </c>
      <c r="AX270" s="82"/>
      <c r="AY270" s="81">
        <v>4692.1910000000007</v>
      </c>
      <c r="AZ270" s="81">
        <v>14863</v>
      </c>
      <c r="BA270" s="81">
        <v>0</v>
      </c>
      <c r="BB270" s="81">
        <v>0</v>
      </c>
      <c r="BC270" s="81">
        <v>0</v>
      </c>
      <c r="BD270" s="81">
        <v>0</v>
      </c>
      <c r="BE270" s="81" t="s">
        <v>564</v>
      </c>
      <c r="BF270" s="82"/>
      <c r="BG270" s="81">
        <v>0</v>
      </c>
      <c r="BH270" s="81">
        <v>0</v>
      </c>
      <c r="BI270" s="81">
        <v>83.655000000000001</v>
      </c>
      <c r="BJ270" s="81">
        <v>1.2130000000000001</v>
      </c>
      <c r="BK270" s="81">
        <v>0</v>
      </c>
      <c r="BL270" s="81">
        <v>0</v>
      </c>
      <c r="BM270" s="82"/>
      <c r="BN270" s="81">
        <v>0</v>
      </c>
      <c r="BO270" s="81">
        <v>0</v>
      </c>
      <c r="BP270" s="81">
        <v>6</v>
      </c>
      <c r="BQ270" s="81">
        <v>1</v>
      </c>
      <c r="BR270" s="81">
        <v>0</v>
      </c>
      <c r="BS270" s="81">
        <v>0</v>
      </c>
      <c r="BT270"/>
      <c r="BU270" s="80">
        <v>84.867999999999995</v>
      </c>
      <c r="BV270" s="80">
        <v>0</v>
      </c>
      <c r="BW270" s="80">
        <v>0</v>
      </c>
      <c r="BX270" s="80">
        <v>0</v>
      </c>
      <c r="BY270" s="80">
        <v>0</v>
      </c>
      <c r="BZ270" s="80">
        <v>0</v>
      </c>
      <c r="CA270" s="80">
        <v>0</v>
      </c>
      <c r="CB270" s="80">
        <v>0</v>
      </c>
      <c r="CC270" s="80">
        <v>0</v>
      </c>
    </row>
    <row r="271" spans="1:81">
      <c r="A271" s="80" t="s">
        <v>2009</v>
      </c>
      <c r="B271" s="80">
        <v>254</v>
      </c>
      <c r="C271" s="80">
        <v>16</v>
      </c>
      <c r="D271" s="80">
        <v>15</v>
      </c>
      <c r="E271" s="80">
        <v>2019</v>
      </c>
      <c r="F271" s="80" t="s">
        <v>73</v>
      </c>
      <c r="G271" s="80" t="s">
        <v>1993</v>
      </c>
      <c r="H271" s="80" t="s">
        <v>1994</v>
      </c>
      <c r="I271" s="177"/>
      <c r="J271" s="81">
        <v>213.88904740846084</v>
      </c>
      <c r="K271" s="81">
        <v>0.85899633503189643</v>
      </c>
      <c r="L271" s="81">
        <v>2.7367053402316444</v>
      </c>
      <c r="M271" s="81">
        <v>26.630055991343966</v>
      </c>
      <c r="N271" s="81">
        <v>19.165581063667425</v>
      </c>
      <c r="O271" s="81">
        <v>26.027502458374439</v>
      </c>
      <c r="P271" s="81">
        <v>21.628340489482525</v>
      </c>
      <c r="Q271" s="81">
        <v>1.5637624453827812</v>
      </c>
      <c r="R271" s="81">
        <v>2.1629992152801076</v>
      </c>
      <c r="S271" s="81">
        <v>1.7444565246677086</v>
      </c>
      <c r="T271" s="82"/>
      <c r="U271" s="81">
        <v>11869399</v>
      </c>
      <c r="V271" s="81">
        <v>467</v>
      </c>
      <c r="W271" s="81">
        <v>73</v>
      </c>
      <c r="X271" s="81">
        <v>7463</v>
      </c>
      <c r="Y271" s="81">
        <v>11756</v>
      </c>
      <c r="Z271" s="81">
        <v>16295</v>
      </c>
      <c r="AA271" s="81">
        <v>4491</v>
      </c>
      <c r="AB271" s="81">
        <v>25341</v>
      </c>
      <c r="AC271" s="81">
        <v>381419</v>
      </c>
      <c r="AD271" s="81">
        <v>1.7444565246677091</v>
      </c>
      <c r="AE271" s="82"/>
      <c r="AF271" s="81">
        <v>118688894.31599431</v>
      </c>
      <c r="AG271" s="81">
        <v>768785.97164609947</v>
      </c>
      <c r="AH271" s="81">
        <v>600398.85138367093</v>
      </c>
      <c r="AI271" s="81">
        <v>44754112.189537749</v>
      </c>
      <c r="AJ271" s="81">
        <v>38111622.760823391</v>
      </c>
      <c r="AK271" s="81">
        <v>0</v>
      </c>
      <c r="AL271" s="81">
        <v>0</v>
      </c>
      <c r="AM271" s="81">
        <v>3451253.4330541361</v>
      </c>
      <c r="AN271" s="81">
        <v>0</v>
      </c>
      <c r="AO271" s="81">
        <v>0</v>
      </c>
      <c r="AP271" s="82"/>
      <c r="AQ271" s="81">
        <v>1045</v>
      </c>
      <c r="AR271" s="81">
        <v>228</v>
      </c>
      <c r="AS271" s="81">
        <v>0</v>
      </c>
      <c r="AT271" s="81">
        <v>0</v>
      </c>
      <c r="AU271" s="81">
        <v>0</v>
      </c>
      <c r="AV271" s="81">
        <v>1</v>
      </c>
      <c r="AW271" s="81" t="s">
        <v>564</v>
      </c>
      <c r="AX271" s="82"/>
      <c r="AY271" s="81">
        <v>4884.9110000000028</v>
      </c>
      <c r="AZ271" s="81">
        <v>15242.9</v>
      </c>
      <c r="BA271" s="81">
        <v>0</v>
      </c>
      <c r="BB271" s="81">
        <v>0</v>
      </c>
      <c r="BC271" s="81">
        <v>0</v>
      </c>
      <c r="BD271" s="81">
        <v>74950</v>
      </c>
      <c r="BE271" s="81" t="s">
        <v>564</v>
      </c>
      <c r="BF271" s="82"/>
      <c r="BG271" s="81">
        <v>0</v>
      </c>
      <c r="BH271" s="81">
        <v>0</v>
      </c>
      <c r="BI271" s="81">
        <v>72.402000000000001</v>
      </c>
      <c r="BJ271" s="81">
        <v>5.7949999999999999</v>
      </c>
      <c r="BK271" s="81">
        <v>0</v>
      </c>
      <c r="BL271" s="81">
        <v>0</v>
      </c>
      <c r="BM271" s="82"/>
      <c r="BN271" s="81">
        <v>0</v>
      </c>
      <c r="BO271" s="81">
        <v>0</v>
      </c>
      <c r="BP271" s="81">
        <v>6</v>
      </c>
      <c r="BQ271" s="81">
        <v>1</v>
      </c>
      <c r="BR271" s="81">
        <v>0</v>
      </c>
      <c r="BS271" s="81">
        <v>0</v>
      </c>
      <c r="BT271"/>
      <c r="BU271" s="80">
        <v>78.197000000000003</v>
      </c>
      <c r="BV271" s="80">
        <v>0</v>
      </c>
      <c r="BW271" s="80">
        <v>0</v>
      </c>
      <c r="BX271" s="80">
        <v>0</v>
      </c>
      <c r="BY271" s="80">
        <v>0</v>
      </c>
      <c r="BZ271" s="80">
        <v>0</v>
      </c>
      <c r="CA271" s="80">
        <v>0</v>
      </c>
      <c r="CB271" s="80">
        <v>0</v>
      </c>
      <c r="CC271" s="80">
        <v>0</v>
      </c>
    </row>
    <row r="272" spans="1:81">
      <c r="A272" s="80" t="s">
        <v>2010</v>
      </c>
      <c r="B272" s="80">
        <v>255</v>
      </c>
      <c r="C272" s="80">
        <v>17</v>
      </c>
      <c r="D272" s="80">
        <v>15</v>
      </c>
      <c r="E272" s="80">
        <v>2020</v>
      </c>
      <c r="F272" s="80" t="s">
        <v>218</v>
      </c>
      <c r="G272" s="80" t="s">
        <v>1993</v>
      </c>
      <c r="H272" s="80" t="s">
        <v>1994</v>
      </c>
      <c r="I272" s="177"/>
      <c r="J272" s="81">
        <v>209.9146108143072</v>
      </c>
      <c r="K272" s="81">
        <v>0.80772637658496083</v>
      </c>
      <c r="L272" s="81">
        <v>3.5154864985227561</v>
      </c>
      <c r="M272" s="81">
        <v>23.381437833304481</v>
      </c>
      <c r="N272" s="81">
        <v>22.130914522570798</v>
      </c>
      <c r="O272" s="81">
        <v>22.882143381885442</v>
      </c>
      <c r="P272" s="81">
        <v>20.035288843204189</v>
      </c>
      <c r="Q272" s="81">
        <v>1.4705414860418193</v>
      </c>
      <c r="R272" s="81">
        <v>1.4837358788495356</v>
      </c>
      <c r="S272" s="81">
        <v>2.059900103876203</v>
      </c>
      <c r="T272" s="82"/>
      <c r="U272" s="81">
        <v>11850003</v>
      </c>
      <c r="V272" s="81">
        <v>434</v>
      </c>
      <c r="W272" s="81">
        <v>124</v>
      </c>
      <c r="X272" s="81">
        <v>6900</v>
      </c>
      <c r="Y272" s="81">
        <v>11703</v>
      </c>
      <c r="Z272" s="81">
        <v>16351</v>
      </c>
      <c r="AA272" s="81">
        <v>4520</v>
      </c>
      <c r="AB272" s="81">
        <v>24940</v>
      </c>
      <c r="AC272" s="81">
        <v>263004</v>
      </c>
      <c r="AD272" s="81">
        <v>2.059900103876203</v>
      </c>
      <c r="AE272" s="82"/>
      <c r="AF272" s="81">
        <v>120492469.4153278</v>
      </c>
      <c r="AG272" s="81">
        <v>652237.18834336428</v>
      </c>
      <c r="AH272" s="81">
        <v>799957.59595537174</v>
      </c>
      <c r="AI272" s="81">
        <v>38937737.039039008</v>
      </c>
      <c r="AJ272" s="81">
        <v>42811804.313120738</v>
      </c>
      <c r="AK272" s="81"/>
      <c r="AL272" s="81"/>
      <c r="AM272" s="81">
        <v>3254947.0891792616</v>
      </c>
      <c r="AN272" s="81"/>
      <c r="AO272" s="81"/>
      <c r="AP272" s="82"/>
      <c r="AQ272" s="81">
        <v>1080</v>
      </c>
      <c r="AR272" s="81">
        <v>297</v>
      </c>
      <c r="AS272" s="81">
        <v>0</v>
      </c>
      <c r="AT272" s="81">
        <v>0</v>
      </c>
      <c r="AU272" s="81">
        <v>0</v>
      </c>
      <c r="AV272" s="81">
        <v>1</v>
      </c>
      <c r="AW272" s="81">
        <v>0</v>
      </c>
      <c r="AX272" s="82"/>
      <c r="AY272" s="81">
        <v>5082.7010000000028</v>
      </c>
      <c r="AZ272" s="81">
        <v>18610</v>
      </c>
      <c r="BA272" s="81">
        <v>0</v>
      </c>
      <c r="BB272" s="81">
        <v>0</v>
      </c>
      <c r="BC272" s="81">
        <v>0</v>
      </c>
      <c r="BD272" s="81">
        <v>74950</v>
      </c>
      <c r="BE272" s="81">
        <v>0</v>
      </c>
      <c r="BF272" s="82"/>
      <c r="BG272" s="81">
        <v>0</v>
      </c>
      <c r="BH272" s="81">
        <v>0</v>
      </c>
      <c r="BI272" s="81">
        <v>69.253</v>
      </c>
      <c r="BJ272" s="81">
        <v>5.766</v>
      </c>
      <c r="BK272" s="81">
        <v>0</v>
      </c>
      <c r="BL272" s="81">
        <v>0</v>
      </c>
      <c r="BM272" s="82"/>
      <c r="BN272" s="81">
        <v>0</v>
      </c>
      <c r="BO272" s="81">
        <v>0</v>
      </c>
      <c r="BP272" s="81">
        <v>6</v>
      </c>
      <c r="BQ272" s="81">
        <v>1</v>
      </c>
      <c r="BR272" s="81">
        <v>0</v>
      </c>
      <c r="BS272" s="81">
        <v>0</v>
      </c>
      <c r="BT272"/>
      <c r="BU272" s="80">
        <v>75.019000000000005</v>
      </c>
      <c r="BV272" s="80">
        <v>0</v>
      </c>
      <c r="BW272" s="80">
        <v>0</v>
      </c>
      <c r="BX272" s="80">
        <v>0</v>
      </c>
      <c r="BY272" s="80">
        <v>0</v>
      </c>
      <c r="BZ272" s="80">
        <v>0</v>
      </c>
      <c r="CA272" s="80">
        <v>0</v>
      </c>
      <c r="CB272" s="80">
        <v>0</v>
      </c>
      <c r="CC272" s="80">
        <v>0</v>
      </c>
    </row>
    <row r="273" spans="1:81">
      <c r="A273" s="80" t="s">
        <v>2011</v>
      </c>
      <c r="B273" s="80">
        <v>255</v>
      </c>
      <c r="C273" s="80">
        <v>18</v>
      </c>
      <c r="D273" s="80">
        <v>15</v>
      </c>
      <c r="E273" s="80">
        <v>2021</v>
      </c>
      <c r="F273" s="80" t="s">
        <v>75</v>
      </c>
      <c r="G273" s="174" t="s">
        <v>1993</v>
      </c>
      <c r="H273" s="80" t="s">
        <v>1994</v>
      </c>
      <c r="I273" s="177"/>
      <c r="J273" s="81">
        <v>200.97852854646391</v>
      </c>
      <c r="K273" s="81">
        <v>0.87302972413957614</v>
      </c>
      <c r="L273" s="81">
        <v>3.1943855113272543</v>
      </c>
      <c r="M273" s="81">
        <v>21.402594386760935</v>
      </c>
      <c r="N273" s="81">
        <v>19.93281255083998</v>
      </c>
      <c r="O273" s="81">
        <v>21.90443616049755</v>
      </c>
      <c r="P273" s="81">
        <v>20.694714074337142</v>
      </c>
      <c r="Q273" s="81">
        <v>1.461516339050746</v>
      </c>
      <c r="R273" s="81">
        <v>1.0208386108033969</v>
      </c>
      <c r="S273" s="81">
        <v>3.0084673696959112</v>
      </c>
      <c r="T273" s="82"/>
      <c r="U273" s="81">
        <v>12369115</v>
      </c>
      <c r="V273" s="81">
        <v>434</v>
      </c>
      <c r="W273" s="81">
        <v>124</v>
      </c>
      <c r="X273" s="81">
        <v>6900</v>
      </c>
      <c r="Y273" s="81">
        <v>11663</v>
      </c>
      <c r="Z273" s="81">
        <v>16117</v>
      </c>
      <c r="AA273" s="81">
        <v>4553</v>
      </c>
      <c r="AB273" s="81">
        <v>24493</v>
      </c>
      <c r="AC273" s="81">
        <v>175390</v>
      </c>
      <c r="AD273" s="81">
        <v>3.0084673696959112</v>
      </c>
      <c r="AE273" s="82"/>
      <c r="AF273" s="81">
        <v>119962106.86290984</v>
      </c>
      <c r="AG273" s="81">
        <v>727266.11754931405</v>
      </c>
      <c r="AH273" s="81">
        <v>715965.56536232319</v>
      </c>
      <c r="AI273" s="81">
        <v>41164153.505739771</v>
      </c>
      <c r="AJ273" s="81">
        <v>44482931.238850325</v>
      </c>
      <c r="AK273" s="81">
        <v>0</v>
      </c>
      <c r="AL273" s="81">
        <v>0</v>
      </c>
      <c r="AM273" s="81">
        <v>3215046.4040765166</v>
      </c>
      <c r="AN273" s="81">
        <v>0</v>
      </c>
      <c r="AO273" s="81">
        <v>0</v>
      </c>
      <c r="AP273" s="82"/>
      <c r="AQ273" s="81">
        <v>1115</v>
      </c>
      <c r="AR273" s="81">
        <v>302</v>
      </c>
      <c r="AS273" s="81">
        <v>0</v>
      </c>
      <c r="AT273" s="81">
        <v>0</v>
      </c>
      <c r="AU273" s="81">
        <v>0</v>
      </c>
      <c r="AV273" s="81">
        <v>1</v>
      </c>
      <c r="AW273" s="81"/>
      <c r="AX273" s="82"/>
      <c r="AY273" s="81">
        <v>5290.9510000000046</v>
      </c>
      <c r="AZ273" s="81">
        <v>18807.8</v>
      </c>
      <c r="BA273" s="81">
        <v>0</v>
      </c>
      <c r="BB273" s="81">
        <v>0</v>
      </c>
      <c r="BC273" s="81">
        <v>0</v>
      </c>
      <c r="BD273" s="81">
        <v>74950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2012</v>
      </c>
      <c r="B274" s="80">
        <v>255</v>
      </c>
      <c r="C274" s="80">
        <v>19</v>
      </c>
      <c r="D274" s="80">
        <v>15</v>
      </c>
      <c r="E274" s="80">
        <v>2022</v>
      </c>
      <c r="F274" s="80" t="s">
        <v>568</v>
      </c>
      <c r="G274" s="174" t="s">
        <v>1993</v>
      </c>
      <c r="H274" s="80" t="s">
        <v>1994</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1153</v>
      </c>
      <c r="AR274" s="81">
        <v>302</v>
      </c>
      <c r="AS274" s="81">
        <v>0</v>
      </c>
      <c r="AT274" s="81">
        <v>0</v>
      </c>
      <c r="AU274" s="81">
        <v>0</v>
      </c>
      <c r="AV274" s="81">
        <v>1</v>
      </c>
      <c r="AW274" s="81"/>
      <c r="AX274" s="82"/>
      <c r="AY274" s="81">
        <v>5521.9010000000035</v>
      </c>
      <c r="AZ274" s="81">
        <v>18807.8</v>
      </c>
      <c r="BA274" s="81">
        <v>0</v>
      </c>
      <c r="BB274" s="81">
        <v>0</v>
      </c>
      <c r="BC274" s="81">
        <v>0</v>
      </c>
      <c r="BD274" s="81">
        <v>74950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2013</v>
      </c>
      <c r="B275" s="80">
        <v>1</v>
      </c>
      <c r="C275" s="80">
        <v>1</v>
      </c>
      <c r="D275" s="80">
        <v>1</v>
      </c>
      <c r="E275" s="80">
        <v>1990</v>
      </c>
      <c r="F275" s="80" t="s">
        <v>562</v>
      </c>
      <c r="G275" s="80" t="s">
        <v>2014</v>
      </c>
      <c r="H275" s="80" t="s">
        <v>2015</v>
      </c>
      <c r="I275" s="177" t="s">
        <v>563</v>
      </c>
      <c r="J275" s="81">
        <v>30.311138373303518</v>
      </c>
      <c r="K275" s="81">
        <v>12.303199732672724</v>
      </c>
      <c r="L275" s="81">
        <v>24.034003810184679</v>
      </c>
      <c r="M275" s="81">
        <v>24.240830247641227</v>
      </c>
      <c r="N275" s="81">
        <v>44.283695709673303</v>
      </c>
      <c r="O275" s="81">
        <v>24.686874101787691</v>
      </c>
      <c r="P275" s="81">
        <v>40.410015300199888</v>
      </c>
      <c r="Q275" s="81">
        <v>2.2355045297602141</v>
      </c>
      <c r="R275" s="81">
        <v>0</v>
      </c>
      <c r="S275" s="81">
        <v>2.4085666040939224</v>
      </c>
      <c r="T275" s="82"/>
      <c r="U275" s="81">
        <v>2270736</v>
      </c>
      <c r="V275" s="81">
        <v>2991</v>
      </c>
      <c r="W275" s="81">
        <v>444</v>
      </c>
      <c r="X275" s="81">
        <v>9632</v>
      </c>
      <c r="Y275" s="81">
        <v>10251</v>
      </c>
      <c r="Z275" s="81">
        <v>10154</v>
      </c>
      <c r="AA275" s="81">
        <v>9812</v>
      </c>
      <c r="AB275" s="81">
        <v>36297</v>
      </c>
      <c r="AC275" s="81">
        <v>0</v>
      </c>
      <c r="AD275" s="81">
        <v>2.4085666040939224</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2016</v>
      </c>
      <c r="B276" s="80">
        <v>2</v>
      </c>
      <c r="C276" s="80">
        <v>2</v>
      </c>
      <c r="D276" s="80">
        <v>1</v>
      </c>
      <c r="E276" s="80">
        <v>2005</v>
      </c>
      <c r="F276" s="80" t="s">
        <v>565</v>
      </c>
      <c r="G276" s="80" t="s">
        <v>2014</v>
      </c>
      <c r="H276" s="80" t="s">
        <v>2015</v>
      </c>
      <c r="I276" s="177"/>
      <c r="J276" s="81">
        <v>32.904388326766622</v>
      </c>
      <c r="K276" s="81">
        <v>9.0666733026545607</v>
      </c>
      <c r="L276" s="81">
        <v>22.439050583624237</v>
      </c>
      <c r="M276" s="81">
        <v>46.287087403780795</v>
      </c>
      <c r="N276" s="81">
        <v>62.591613924368019</v>
      </c>
      <c r="O276" s="81">
        <v>34.956274383820578</v>
      </c>
      <c r="P276" s="81">
        <v>37.347883874170158</v>
      </c>
      <c r="Q276" s="81">
        <v>1.9047155775489719</v>
      </c>
      <c r="R276" s="81">
        <v>0</v>
      </c>
      <c r="S276" s="81">
        <v>1.5894576880000002</v>
      </c>
      <c r="T276" s="82"/>
      <c r="U276" s="81">
        <v>1874469</v>
      </c>
      <c r="V276" s="81">
        <v>2268</v>
      </c>
      <c r="W276" s="81">
        <v>237</v>
      </c>
      <c r="X276" s="81">
        <v>7574</v>
      </c>
      <c r="Y276" s="81">
        <v>10830</v>
      </c>
      <c r="Z276" s="81">
        <v>16638</v>
      </c>
      <c r="AA276" s="81">
        <v>7427</v>
      </c>
      <c r="AB276" s="81">
        <v>32330</v>
      </c>
      <c r="AC276" s="81">
        <v>0</v>
      </c>
      <c r="AD276" s="81">
        <v>1.5894576880000002</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2017</v>
      </c>
      <c r="B277" s="80">
        <v>3</v>
      </c>
      <c r="C277" s="80">
        <v>3</v>
      </c>
      <c r="D277" s="80">
        <v>1</v>
      </c>
      <c r="E277" s="80">
        <v>2006</v>
      </c>
      <c r="F277" s="80" t="s">
        <v>566</v>
      </c>
      <c r="G277" s="80" t="s">
        <v>2014</v>
      </c>
      <c r="H277" s="80" t="s">
        <v>2015</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2018</v>
      </c>
      <c r="B278" s="80">
        <v>4</v>
      </c>
      <c r="C278" s="80">
        <v>4</v>
      </c>
      <c r="D278" s="80">
        <v>1</v>
      </c>
      <c r="E278" s="80">
        <v>2007</v>
      </c>
      <c r="F278" s="80" t="s">
        <v>567</v>
      </c>
      <c r="G278" s="80" t="s">
        <v>2014</v>
      </c>
      <c r="H278" s="80" t="s">
        <v>2015</v>
      </c>
      <c r="I278" s="177"/>
      <c r="J278" s="81">
        <v>22.462996316084407</v>
      </c>
      <c r="K278" s="81">
        <v>5.9854898820965214</v>
      </c>
      <c r="L278" s="81">
        <v>22.38316509619499</v>
      </c>
      <c r="M278" s="81">
        <v>43.6101865563624</v>
      </c>
      <c r="N278" s="81">
        <v>63.029209890901932</v>
      </c>
      <c r="O278" s="81">
        <v>33.244320721495896</v>
      </c>
      <c r="P278" s="81">
        <v>35.730190368483328</v>
      </c>
      <c r="Q278" s="81">
        <v>1.9555230755000539</v>
      </c>
      <c r="R278" s="81">
        <v>0</v>
      </c>
      <c r="S278" s="81">
        <v>2.8594867200000005</v>
      </c>
      <c r="T278" s="82"/>
      <c r="U278" s="81">
        <v>1776517</v>
      </c>
      <c r="V278" s="81">
        <v>1999</v>
      </c>
      <c r="W278" s="81">
        <v>259</v>
      </c>
      <c r="X278" s="81">
        <v>9123</v>
      </c>
      <c r="Y278" s="81">
        <v>10826</v>
      </c>
      <c r="Z278" s="81">
        <v>16449</v>
      </c>
      <c r="AA278" s="81">
        <v>6997</v>
      </c>
      <c r="AB278" s="81">
        <v>31437</v>
      </c>
      <c r="AC278" s="81">
        <v>0</v>
      </c>
      <c r="AD278" s="81">
        <v>2.8594867200000005</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2019</v>
      </c>
      <c r="B279" s="80">
        <v>5</v>
      </c>
      <c r="C279" s="80">
        <v>5</v>
      </c>
      <c r="D279" s="80">
        <v>1</v>
      </c>
      <c r="E279" s="80">
        <v>2008</v>
      </c>
      <c r="F279" s="80" t="s">
        <v>84</v>
      </c>
      <c r="G279" s="80" t="s">
        <v>2014</v>
      </c>
      <c r="H279" s="80" t="s">
        <v>2015</v>
      </c>
      <c r="I279" s="177"/>
      <c r="J279" s="81">
        <v>21.467154370588382</v>
      </c>
      <c r="K279" s="81">
        <v>4.5278471064020067</v>
      </c>
      <c r="L279" s="81">
        <v>20.168628013420324</v>
      </c>
      <c r="M279" s="81">
        <v>45.587454477994406</v>
      </c>
      <c r="N279" s="81">
        <v>51.636206190713708</v>
      </c>
      <c r="O279" s="81">
        <v>32.035061912382716</v>
      </c>
      <c r="P279" s="81">
        <v>35.097791439387933</v>
      </c>
      <c r="Q279" s="81">
        <v>1.8998579258338335</v>
      </c>
      <c r="R279" s="81">
        <v>0</v>
      </c>
      <c r="S279" s="81">
        <v>2.6312561016399996</v>
      </c>
      <c r="T279" s="82"/>
      <c r="U279" s="81">
        <v>1751233</v>
      </c>
      <c r="V279" s="81">
        <v>1999</v>
      </c>
      <c r="W279" s="81">
        <v>259</v>
      </c>
      <c r="X279" s="81">
        <v>9123</v>
      </c>
      <c r="Y279" s="81">
        <v>10812</v>
      </c>
      <c r="Z279" s="81">
        <v>16407</v>
      </c>
      <c r="AA279" s="81">
        <v>6881</v>
      </c>
      <c r="AB279" s="81">
        <v>31044</v>
      </c>
      <c r="AC279" s="81">
        <v>0</v>
      </c>
      <c r="AD279" s="81">
        <v>2.6312561016399996</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2020</v>
      </c>
      <c r="B280" s="80">
        <v>6</v>
      </c>
      <c r="C280" s="80">
        <v>6</v>
      </c>
      <c r="D280" s="80">
        <v>1</v>
      </c>
      <c r="E280" s="80">
        <v>2009</v>
      </c>
      <c r="F280" s="80" t="s">
        <v>85</v>
      </c>
      <c r="G280" s="80" t="s">
        <v>2014</v>
      </c>
      <c r="H280" s="80" t="s">
        <v>2015</v>
      </c>
      <c r="I280" s="177"/>
      <c r="J280" s="81">
        <v>21.936329880215389</v>
      </c>
      <c r="K280" s="81">
        <v>4.1834553401836203</v>
      </c>
      <c r="L280" s="81">
        <v>16.328453783658212</v>
      </c>
      <c r="M280" s="81">
        <v>48.893834257215417</v>
      </c>
      <c r="N280" s="81">
        <v>51.108152847175347</v>
      </c>
      <c r="O280" s="81">
        <v>32.374301260573148</v>
      </c>
      <c r="P280" s="81">
        <v>33.566894670328338</v>
      </c>
      <c r="Q280" s="81">
        <v>1.7838671621093185</v>
      </c>
      <c r="R280" s="81">
        <v>0</v>
      </c>
      <c r="S280" s="81">
        <v>3.3127284263000001</v>
      </c>
      <c r="T280" s="82"/>
      <c r="U280" s="81">
        <v>1316710</v>
      </c>
      <c r="V280" s="81">
        <v>1605</v>
      </c>
      <c r="W280" s="81">
        <v>348</v>
      </c>
      <c r="X280" s="81">
        <v>9378</v>
      </c>
      <c r="Y280" s="81">
        <v>10800</v>
      </c>
      <c r="Z280" s="81">
        <v>16366</v>
      </c>
      <c r="AA280" s="81">
        <v>6756</v>
      </c>
      <c r="AB280" s="81">
        <v>30599</v>
      </c>
      <c r="AC280" s="81">
        <v>0</v>
      </c>
      <c r="AD280" s="81">
        <v>3.3127284263000001</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4.09</v>
      </c>
      <c r="BJ280" s="81">
        <v>0</v>
      </c>
      <c r="BK280" s="81">
        <v>0</v>
      </c>
      <c r="BL280" s="81">
        <v>0</v>
      </c>
      <c r="BM280" s="82"/>
      <c r="BN280" s="81">
        <v>0</v>
      </c>
      <c r="BO280" s="81">
        <v>0</v>
      </c>
      <c r="BP280" s="81">
        <v>1</v>
      </c>
      <c r="BQ280" s="81">
        <v>0</v>
      </c>
      <c r="BR280" s="81">
        <v>0</v>
      </c>
      <c r="BS280" s="81">
        <v>0</v>
      </c>
      <c r="BT280"/>
      <c r="BU280" s="80"/>
      <c r="BV280" s="80"/>
      <c r="BW280" s="80"/>
      <c r="BX280" s="80"/>
      <c r="BY280" s="80"/>
      <c r="BZ280" s="80"/>
      <c r="CA280" s="80"/>
      <c r="CB280" s="80"/>
      <c r="CC280" s="80"/>
    </row>
    <row r="281" spans="1:81">
      <c r="A281" s="80" t="s">
        <v>2021</v>
      </c>
      <c r="B281" s="80">
        <v>7</v>
      </c>
      <c r="C281" s="80">
        <v>7</v>
      </c>
      <c r="D281" s="80">
        <v>1</v>
      </c>
      <c r="E281" s="80">
        <v>2010</v>
      </c>
      <c r="F281" s="80" t="s">
        <v>86</v>
      </c>
      <c r="G281" s="80" t="s">
        <v>2014</v>
      </c>
      <c r="H281" s="80" t="s">
        <v>2015</v>
      </c>
      <c r="I281" s="177"/>
      <c r="J281" s="81">
        <v>19.138589544178366</v>
      </c>
      <c r="K281" s="81">
        <v>4.1468102371984523</v>
      </c>
      <c r="L281" s="81">
        <v>15.729980981937494</v>
      </c>
      <c r="M281" s="81">
        <v>45.922443124427026</v>
      </c>
      <c r="N281" s="81">
        <v>59.895235019803472</v>
      </c>
      <c r="O281" s="81">
        <v>32.03750573388006</v>
      </c>
      <c r="P281" s="81">
        <v>33.917083699750194</v>
      </c>
      <c r="Q281" s="81">
        <v>1.838379922508478</v>
      </c>
      <c r="R281" s="81">
        <v>0</v>
      </c>
      <c r="S281" s="81">
        <v>3.4284496646400004</v>
      </c>
      <c r="T281" s="82"/>
      <c r="U281" s="81">
        <v>1343736</v>
      </c>
      <c r="V281" s="81">
        <v>1605</v>
      </c>
      <c r="W281" s="81">
        <v>348</v>
      </c>
      <c r="X281" s="81">
        <v>9378</v>
      </c>
      <c r="Y281" s="81">
        <v>10819</v>
      </c>
      <c r="Z281" s="81">
        <v>16271</v>
      </c>
      <c r="AA281" s="81">
        <v>6656</v>
      </c>
      <c r="AB281" s="81">
        <v>30216</v>
      </c>
      <c r="AC281" s="81">
        <v>0</v>
      </c>
      <c r="AD281" s="81">
        <v>3.4284496646400004</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4.6369999999999996</v>
      </c>
      <c r="BJ281" s="81">
        <v>0</v>
      </c>
      <c r="BK281" s="81">
        <v>0</v>
      </c>
      <c r="BL281" s="81">
        <v>0</v>
      </c>
      <c r="BM281" s="82"/>
      <c r="BN281" s="81">
        <v>0</v>
      </c>
      <c r="BO281" s="81">
        <v>0</v>
      </c>
      <c r="BP281" s="81">
        <v>1</v>
      </c>
      <c r="BQ281" s="81">
        <v>0</v>
      </c>
      <c r="BR281" s="81">
        <v>0</v>
      </c>
      <c r="BS281" s="81">
        <v>0</v>
      </c>
      <c r="BT281"/>
      <c r="BU281" s="80">
        <v>4.6369999999999996</v>
      </c>
      <c r="BV281" s="80">
        <v>0</v>
      </c>
      <c r="BW281" s="80">
        <v>0</v>
      </c>
      <c r="BX281" s="80">
        <v>0</v>
      </c>
      <c r="BY281" s="80">
        <v>0</v>
      </c>
      <c r="BZ281" s="80">
        <v>0</v>
      </c>
      <c r="CA281" s="80">
        <v>0</v>
      </c>
      <c r="CB281" s="80">
        <v>0</v>
      </c>
      <c r="CC281" s="80">
        <v>0</v>
      </c>
    </row>
    <row r="282" spans="1:81">
      <c r="A282" s="80" t="s">
        <v>2022</v>
      </c>
      <c r="B282" s="80">
        <v>8</v>
      </c>
      <c r="C282" s="80">
        <v>8</v>
      </c>
      <c r="D282" s="80">
        <v>1</v>
      </c>
      <c r="E282" s="80">
        <v>2011</v>
      </c>
      <c r="F282" s="80" t="s">
        <v>87</v>
      </c>
      <c r="G282" s="80" t="s">
        <v>2014</v>
      </c>
      <c r="H282" s="80" t="s">
        <v>2015</v>
      </c>
      <c r="I282" s="177"/>
      <c r="J282" s="81">
        <v>26.82960163656562</v>
      </c>
      <c r="K282" s="81">
        <v>5.6330295876218912</v>
      </c>
      <c r="L282" s="81">
        <v>13.425836558551817</v>
      </c>
      <c r="M282" s="81">
        <v>53.030838522567798</v>
      </c>
      <c r="N282" s="81">
        <v>55.92345499872193</v>
      </c>
      <c r="O282" s="81">
        <v>31.254152455376683</v>
      </c>
      <c r="P282" s="81">
        <v>32.52126258141066</v>
      </c>
      <c r="Q282" s="81">
        <v>2.0906120268208608</v>
      </c>
      <c r="R282" s="81">
        <v>0</v>
      </c>
      <c r="S282" s="81">
        <v>5.6595178063970009</v>
      </c>
      <c r="T282" s="82"/>
      <c r="U282" s="81">
        <v>1454061</v>
      </c>
      <c r="V282" s="81">
        <v>1605</v>
      </c>
      <c r="W282" s="81">
        <v>348</v>
      </c>
      <c r="X282" s="81">
        <v>9378</v>
      </c>
      <c r="Y282" s="81">
        <v>10832</v>
      </c>
      <c r="Z282" s="81">
        <v>16218</v>
      </c>
      <c r="AA282" s="81">
        <v>6572</v>
      </c>
      <c r="AB282" s="81">
        <v>29790</v>
      </c>
      <c r="AC282" s="81">
        <v>0</v>
      </c>
      <c r="AD282" s="81">
        <v>5.6595178063970009</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4.1369999999999996</v>
      </c>
      <c r="BJ282" s="81">
        <v>0</v>
      </c>
      <c r="BK282" s="81">
        <v>0</v>
      </c>
      <c r="BL282" s="81">
        <v>0</v>
      </c>
      <c r="BM282" s="82"/>
      <c r="BN282" s="81">
        <v>0</v>
      </c>
      <c r="BO282" s="81">
        <v>0</v>
      </c>
      <c r="BP282" s="81">
        <v>1</v>
      </c>
      <c r="BQ282" s="81">
        <v>0</v>
      </c>
      <c r="BR282" s="81">
        <v>0</v>
      </c>
      <c r="BS282" s="81">
        <v>0</v>
      </c>
      <c r="BT282"/>
      <c r="BU282" s="80">
        <v>4.1369999999999996</v>
      </c>
      <c r="BV282" s="80">
        <v>0</v>
      </c>
      <c r="BW282" s="80">
        <v>0</v>
      </c>
      <c r="BX282" s="80">
        <v>0</v>
      </c>
      <c r="BY282" s="80">
        <v>0</v>
      </c>
      <c r="BZ282" s="80">
        <v>0</v>
      </c>
      <c r="CA282" s="80">
        <v>0</v>
      </c>
      <c r="CB282" s="80">
        <v>0</v>
      </c>
      <c r="CC282" s="80">
        <v>0</v>
      </c>
    </row>
    <row r="283" spans="1:81">
      <c r="A283" s="80" t="s">
        <v>2023</v>
      </c>
      <c r="B283" s="80">
        <v>9</v>
      </c>
      <c r="C283" s="80">
        <v>9</v>
      </c>
      <c r="D283" s="80">
        <v>1</v>
      </c>
      <c r="E283" s="80">
        <v>2012</v>
      </c>
      <c r="F283" s="80" t="s">
        <v>88</v>
      </c>
      <c r="G283" s="80" t="s">
        <v>2014</v>
      </c>
      <c r="H283" s="80" t="s">
        <v>2015</v>
      </c>
      <c r="I283" s="177"/>
      <c r="J283" s="81">
        <v>20.94733647160238</v>
      </c>
      <c r="K283" s="81">
        <v>5.2368354678754443</v>
      </c>
      <c r="L283" s="81">
        <v>13.257343324733544</v>
      </c>
      <c r="M283" s="81">
        <v>52.763602010122362</v>
      </c>
      <c r="N283" s="81">
        <v>59.968528198149798</v>
      </c>
      <c r="O283" s="81">
        <v>31.252938722793044</v>
      </c>
      <c r="P283" s="81">
        <v>32.382816562028935</v>
      </c>
      <c r="Q283" s="81">
        <v>2.2423498666507209</v>
      </c>
      <c r="R283" s="81">
        <v>0</v>
      </c>
      <c r="S283" s="81">
        <v>1.9214332572000001</v>
      </c>
      <c r="T283" s="82"/>
      <c r="U283" s="81">
        <v>1318529</v>
      </c>
      <c r="V283" s="81">
        <v>1605</v>
      </c>
      <c r="W283" s="81">
        <v>348</v>
      </c>
      <c r="X283" s="81">
        <v>9378</v>
      </c>
      <c r="Y283" s="81">
        <v>10871</v>
      </c>
      <c r="Z283" s="81">
        <v>16346</v>
      </c>
      <c r="AA283" s="81">
        <v>6507</v>
      </c>
      <c r="AB283" s="81">
        <v>29409</v>
      </c>
      <c r="AC283" s="81">
        <v>0</v>
      </c>
      <c r="AD283" s="81">
        <v>1.9214332572000001</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4.1429999999999998</v>
      </c>
      <c r="BJ283" s="81">
        <v>0</v>
      </c>
      <c r="BK283" s="81">
        <v>0</v>
      </c>
      <c r="BL283" s="81">
        <v>0</v>
      </c>
      <c r="BM283" s="82"/>
      <c r="BN283" s="81">
        <v>0</v>
      </c>
      <c r="BO283" s="81">
        <v>0</v>
      </c>
      <c r="BP283" s="81">
        <v>1</v>
      </c>
      <c r="BQ283" s="81">
        <v>0</v>
      </c>
      <c r="BR283" s="81">
        <v>0</v>
      </c>
      <c r="BS283" s="81">
        <v>0</v>
      </c>
      <c r="BT283"/>
      <c r="BU283" s="80">
        <v>4.1429999999999998</v>
      </c>
      <c r="BV283" s="80">
        <v>0</v>
      </c>
      <c r="BW283" s="80">
        <v>0</v>
      </c>
      <c r="BX283" s="80">
        <v>0</v>
      </c>
      <c r="BY283" s="80">
        <v>0</v>
      </c>
      <c r="BZ283" s="80">
        <v>0</v>
      </c>
      <c r="CA283" s="80">
        <v>0</v>
      </c>
      <c r="CB283" s="80">
        <v>0</v>
      </c>
      <c r="CC283" s="80">
        <v>0</v>
      </c>
    </row>
    <row r="284" spans="1:81">
      <c r="A284" s="80" t="s">
        <v>2024</v>
      </c>
      <c r="B284" s="80">
        <v>10</v>
      </c>
      <c r="C284" s="80">
        <v>10</v>
      </c>
      <c r="D284" s="80">
        <v>1</v>
      </c>
      <c r="E284" s="80">
        <v>2013</v>
      </c>
      <c r="F284" s="80" t="s">
        <v>89</v>
      </c>
      <c r="G284" s="80" t="s">
        <v>2014</v>
      </c>
      <c r="H284" s="80" t="s">
        <v>2015</v>
      </c>
      <c r="I284" s="177"/>
      <c r="J284" s="81">
        <v>25.788461701175457</v>
      </c>
      <c r="K284" s="81">
        <v>4.752235113625134</v>
      </c>
      <c r="L284" s="81">
        <v>10.499293613011487</v>
      </c>
      <c r="M284" s="81">
        <v>52.062619168919433</v>
      </c>
      <c r="N284" s="81">
        <v>68.072470132628467</v>
      </c>
      <c r="O284" s="81">
        <v>30.016024408652477</v>
      </c>
      <c r="P284" s="81">
        <v>32.170142164582714</v>
      </c>
      <c r="Q284" s="81">
        <v>2.252148861876047</v>
      </c>
      <c r="R284" s="81">
        <v>0</v>
      </c>
      <c r="S284" s="81">
        <v>3.2242097921599999</v>
      </c>
      <c r="T284" s="82"/>
      <c r="U284" s="81">
        <v>1544784</v>
      </c>
      <c r="V284" s="81">
        <v>1605</v>
      </c>
      <c r="W284" s="81">
        <v>348</v>
      </c>
      <c r="X284" s="81">
        <v>9378</v>
      </c>
      <c r="Y284" s="81">
        <v>10819</v>
      </c>
      <c r="Z284" s="81">
        <v>16400</v>
      </c>
      <c r="AA284" s="81">
        <v>6440</v>
      </c>
      <c r="AB284" s="81">
        <v>29114</v>
      </c>
      <c r="AC284" s="81">
        <v>0</v>
      </c>
      <c r="AD284" s="81">
        <v>3.2242097921599999</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3.9910000000000001</v>
      </c>
      <c r="BJ284" s="81">
        <v>0</v>
      </c>
      <c r="BK284" s="81">
        <v>0</v>
      </c>
      <c r="BL284" s="81">
        <v>0</v>
      </c>
      <c r="BM284" s="82"/>
      <c r="BN284" s="81">
        <v>0</v>
      </c>
      <c r="BO284" s="81">
        <v>0</v>
      </c>
      <c r="BP284" s="81">
        <v>1</v>
      </c>
      <c r="BQ284" s="81">
        <v>0</v>
      </c>
      <c r="BR284" s="81">
        <v>0</v>
      </c>
      <c r="BS284" s="81">
        <v>0</v>
      </c>
      <c r="BT284"/>
      <c r="BU284" s="80">
        <v>3.9910000000000001</v>
      </c>
      <c r="BV284" s="80">
        <v>0</v>
      </c>
      <c r="BW284" s="80">
        <v>0</v>
      </c>
      <c r="BX284" s="80">
        <v>0</v>
      </c>
      <c r="BY284" s="80">
        <v>0</v>
      </c>
      <c r="BZ284" s="80">
        <v>0</v>
      </c>
      <c r="CA284" s="80">
        <v>0</v>
      </c>
      <c r="CB284" s="80">
        <v>0</v>
      </c>
      <c r="CC284" s="80">
        <v>0</v>
      </c>
    </row>
    <row r="285" spans="1:81">
      <c r="A285" s="80" t="s">
        <v>2025</v>
      </c>
      <c r="B285" s="80">
        <v>11</v>
      </c>
      <c r="C285" s="80">
        <v>11</v>
      </c>
      <c r="D285" s="80">
        <v>1</v>
      </c>
      <c r="E285" s="80">
        <v>2014</v>
      </c>
      <c r="F285" s="80" t="s">
        <v>90</v>
      </c>
      <c r="G285" s="80" t="s">
        <v>2014</v>
      </c>
      <c r="H285" s="80" t="s">
        <v>2015</v>
      </c>
      <c r="I285" s="177"/>
      <c r="J285" s="81">
        <v>18.113357154776129</v>
      </c>
      <c r="K285" s="81">
        <v>4.2530510695372099</v>
      </c>
      <c r="L285" s="81">
        <v>14.491655503021931</v>
      </c>
      <c r="M285" s="81">
        <v>45.577126319632313</v>
      </c>
      <c r="N285" s="81">
        <v>55.113174752669742</v>
      </c>
      <c r="O285" s="81">
        <v>28.496054088100539</v>
      </c>
      <c r="P285" s="81">
        <v>31.65958022913625</v>
      </c>
      <c r="Q285" s="81">
        <v>2.1229830395928149</v>
      </c>
      <c r="R285" s="81">
        <v>0</v>
      </c>
      <c r="S285" s="81">
        <v>3.9434283315199998</v>
      </c>
      <c r="T285" s="82"/>
      <c r="U285" s="81">
        <v>1428256</v>
      </c>
      <c r="V285" s="81">
        <v>1345</v>
      </c>
      <c r="W285" s="81">
        <v>297</v>
      </c>
      <c r="X285" s="81">
        <v>8406</v>
      </c>
      <c r="Y285" s="81">
        <v>10814</v>
      </c>
      <c r="Z285" s="81">
        <v>16398</v>
      </c>
      <c r="AA285" s="81">
        <v>6305</v>
      </c>
      <c r="AB285" s="81">
        <v>28604</v>
      </c>
      <c r="AC285" s="81">
        <v>0</v>
      </c>
      <c r="AD285" s="81">
        <v>3.9434283315199998</v>
      </c>
      <c r="AE285" s="82"/>
      <c r="AF285" s="81">
        <v>18563629.37039163</v>
      </c>
      <c r="AG285" s="81">
        <v>3135339.8350722971</v>
      </c>
      <c r="AH285" s="81">
        <v>3844303.6395945954</v>
      </c>
      <c r="AI285" s="81">
        <v>53237281.989104785</v>
      </c>
      <c r="AJ285" s="81">
        <v>52898364.422241099</v>
      </c>
      <c r="AK285" s="81">
        <v>0</v>
      </c>
      <c r="AL285" s="81">
        <v>0</v>
      </c>
      <c r="AM285" s="81">
        <v>3926901.7642790694</v>
      </c>
      <c r="AN285" s="81">
        <v>0</v>
      </c>
      <c r="AO285" s="81">
        <v>0</v>
      </c>
      <c r="AP285" s="82"/>
      <c r="AQ285" s="81">
        <v>136</v>
      </c>
      <c r="AR285" s="81">
        <v>3</v>
      </c>
      <c r="AS285" s="81">
        <v>0</v>
      </c>
      <c r="AT285" s="81">
        <v>0</v>
      </c>
      <c r="AU285" s="81">
        <v>0</v>
      </c>
      <c r="AV285" s="81">
        <v>0</v>
      </c>
      <c r="AW285" s="81" t="s">
        <v>564</v>
      </c>
      <c r="AX285" s="82"/>
      <c r="AY285" s="81">
        <v>617.1</v>
      </c>
      <c r="AZ285" s="81">
        <v>50.2</v>
      </c>
      <c r="BA285" s="81">
        <v>0</v>
      </c>
      <c r="BB285" s="81">
        <v>0</v>
      </c>
      <c r="BC285" s="81">
        <v>0</v>
      </c>
      <c r="BD285" s="81">
        <v>0</v>
      </c>
      <c r="BE285" s="81" t="s">
        <v>564</v>
      </c>
      <c r="BF285" s="82"/>
      <c r="BG285" s="81">
        <v>0</v>
      </c>
      <c r="BH285" s="81">
        <v>0</v>
      </c>
      <c r="BI285" s="81">
        <v>3.8460000000000001</v>
      </c>
      <c r="BJ285" s="81">
        <v>0</v>
      </c>
      <c r="BK285" s="81">
        <v>0</v>
      </c>
      <c r="BL285" s="81">
        <v>0</v>
      </c>
      <c r="BM285" s="82"/>
      <c r="BN285" s="81">
        <v>0</v>
      </c>
      <c r="BO285" s="81">
        <v>0</v>
      </c>
      <c r="BP285" s="81">
        <v>1</v>
      </c>
      <c r="BQ285" s="81">
        <v>0</v>
      </c>
      <c r="BR285" s="81">
        <v>0</v>
      </c>
      <c r="BS285" s="81">
        <v>0</v>
      </c>
      <c r="BT285"/>
      <c r="BU285" s="80">
        <v>3.8460000000000001</v>
      </c>
      <c r="BV285" s="80">
        <v>0</v>
      </c>
      <c r="BW285" s="80">
        <v>0</v>
      </c>
      <c r="BX285" s="80">
        <v>0</v>
      </c>
      <c r="BY285" s="80">
        <v>0</v>
      </c>
      <c r="BZ285" s="80">
        <v>0</v>
      </c>
      <c r="CA285" s="80">
        <v>0</v>
      </c>
      <c r="CB285" s="80">
        <v>0</v>
      </c>
      <c r="CC285" s="80">
        <v>0</v>
      </c>
    </row>
    <row r="286" spans="1:81">
      <c r="A286" s="80" t="s">
        <v>2026</v>
      </c>
      <c r="B286" s="80">
        <v>12</v>
      </c>
      <c r="C286" s="80">
        <v>12</v>
      </c>
      <c r="D286" s="80">
        <v>1</v>
      </c>
      <c r="E286" s="80">
        <v>2015</v>
      </c>
      <c r="F286" s="80" t="s">
        <v>91</v>
      </c>
      <c r="G286" s="80" t="s">
        <v>2014</v>
      </c>
      <c r="H286" s="80" t="s">
        <v>2015</v>
      </c>
      <c r="I286" s="177"/>
      <c r="J286" s="81">
        <v>17.334896176379342</v>
      </c>
      <c r="K286" s="81">
        <v>4.0111219340512951</v>
      </c>
      <c r="L286" s="81">
        <v>15.514625215568103</v>
      </c>
      <c r="M286" s="81">
        <v>43.284400923170125</v>
      </c>
      <c r="N286" s="81">
        <v>52.925221868219509</v>
      </c>
      <c r="O286" s="81">
        <v>28.043396175366141</v>
      </c>
      <c r="P286" s="81">
        <v>31.106581492064556</v>
      </c>
      <c r="Q286" s="81">
        <v>2.0409490508198704</v>
      </c>
      <c r="R286" s="81">
        <v>0</v>
      </c>
      <c r="S286" s="81">
        <v>4.3967197420200002</v>
      </c>
      <c r="T286" s="82"/>
      <c r="U286" s="81">
        <v>1345269</v>
      </c>
      <c r="V286" s="81">
        <v>1345</v>
      </c>
      <c r="W286" s="81">
        <v>297</v>
      </c>
      <c r="X286" s="81">
        <v>8406</v>
      </c>
      <c r="Y286" s="81">
        <v>10729</v>
      </c>
      <c r="Z286" s="81">
        <v>16293</v>
      </c>
      <c r="AA286" s="81">
        <v>6190</v>
      </c>
      <c r="AB286" s="81">
        <v>28090</v>
      </c>
      <c r="AC286" s="81">
        <v>0</v>
      </c>
      <c r="AD286" s="81">
        <v>4.3967197420200002</v>
      </c>
      <c r="AE286" s="82"/>
      <c r="AF286" s="81">
        <v>18872104.328022301</v>
      </c>
      <c r="AG286" s="81">
        <v>2820825.2517859223</v>
      </c>
      <c r="AH286" s="81">
        <v>3920616.1119629312</v>
      </c>
      <c r="AI286" s="81">
        <v>53716833.89102722</v>
      </c>
      <c r="AJ286" s="81">
        <v>56963156.721987322</v>
      </c>
      <c r="AK286" s="81">
        <v>0</v>
      </c>
      <c r="AL286" s="81">
        <v>0</v>
      </c>
      <c r="AM286" s="81">
        <v>3849616.6668817876</v>
      </c>
      <c r="AN286" s="81">
        <v>0</v>
      </c>
      <c r="AO286" s="81">
        <v>0</v>
      </c>
      <c r="AP286" s="82"/>
      <c r="AQ286" s="81">
        <v>145</v>
      </c>
      <c r="AR286" s="81">
        <v>4</v>
      </c>
      <c r="AS286" s="81">
        <v>1</v>
      </c>
      <c r="AT286" s="81">
        <v>0</v>
      </c>
      <c r="AU286" s="81">
        <v>0</v>
      </c>
      <c r="AV286" s="81">
        <v>0</v>
      </c>
      <c r="AW286" s="81" t="s">
        <v>564</v>
      </c>
      <c r="AX286" s="82"/>
      <c r="AY286" s="81">
        <v>664.9</v>
      </c>
      <c r="AZ286" s="81">
        <v>94.2</v>
      </c>
      <c r="BA286" s="81">
        <v>19.600000000000001</v>
      </c>
      <c r="BB286" s="81">
        <v>0</v>
      </c>
      <c r="BC286" s="81">
        <v>0</v>
      </c>
      <c r="BD286" s="81">
        <v>0</v>
      </c>
      <c r="BE286" s="81" t="s">
        <v>564</v>
      </c>
      <c r="BF286" s="82"/>
      <c r="BG286" s="81">
        <v>0</v>
      </c>
      <c r="BH286" s="81">
        <v>0</v>
      </c>
      <c r="BI286" s="81">
        <v>3.9390000000000001</v>
      </c>
      <c r="BJ286" s="81">
        <v>0</v>
      </c>
      <c r="BK286" s="81">
        <v>0</v>
      </c>
      <c r="BL286" s="81">
        <v>0</v>
      </c>
      <c r="BM286" s="82"/>
      <c r="BN286" s="81">
        <v>0</v>
      </c>
      <c r="BO286" s="81">
        <v>0</v>
      </c>
      <c r="BP286" s="81">
        <v>1</v>
      </c>
      <c r="BQ286" s="81">
        <v>0</v>
      </c>
      <c r="BR286" s="81">
        <v>0</v>
      </c>
      <c r="BS286" s="81">
        <v>0</v>
      </c>
      <c r="BT286"/>
      <c r="BU286" s="80">
        <v>3.9390000000000001</v>
      </c>
      <c r="BV286" s="80">
        <v>0</v>
      </c>
      <c r="BW286" s="80">
        <v>0</v>
      </c>
      <c r="BX286" s="80">
        <v>0</v>
      </c>
      <c r="BY286" s="80">
        <v>0</v>
      </c>
      <c r="BZ286" s="80">
        <v>0</v>
      </c>
      <c r="CA286" s="80">
        <v>0</v>
      </c>
      <c r="CB286" s="80">
        <v>0</v>
      </c>
      <c r="CC286" s="80">
        <v>0</v>
      </c>
    </row>
    <row r="287" spans="1:81">
      <c r="A287" s="80" t="s">
        <v>2027</v>
      </c>
      <c r="B287" s="80">
        <v>13</v>
      </c>
      <c r="C287" s="80">
        <v>13</v>
      </c>
      <c r="D287" s="80">
        <v>1</v>
      </c>
      <c r="E287" s="80">
        <v>2016</v>
      </c>
      <c r="F287" s="80" t="s">
        <v>92</v>
      </c>
      <c r="G287" s="80" t="s">
        <v>2014</v>
      </c>
      <c r="H287" s="80" t="s">
        <v>2015</v>
      </c>
      <c r="I287" s="177"/>
      <c r="J287" s="81">
        <v>25.591850447815116</v>
      </c>
      <c r="K287" s="81">
        <v>4.2636391077180757</v>
      </c>
      <c r="L287" s="81">
        <v>14.701123428082925</v>
      </c>
      <c r="M287" s="81">
        <v>37.623736787295854</v>
      </c>
      <c r="N287" s="81">
        <v>53.536987958146</v>
      </c>
      <c r="O287" s="81">
        <v>27.662045685490156</v>
      </c>
      <c r="P287" s="81">
        <v>31.392202415966306</v>
      </c>
      <c r="Q287" s="81">
        <v>1.9447116228300103</v>
      </c>
      <c r="R287" s="81">
        <v>0</v>
      </c>
      <c r="S287" s="81">
        <v>3.9927324679200002</v>
      </c>
      <c r="T287" s="82"/>
      <c r="U287" s="81">
        <v>1566590</v>
      </c>
      <c r="V287" s="81">
        <v>1345</v>
      </c>
      <c r="W287" s="81">
        <v>297</v>
      </c>
      <c r="X287" s="81">
        <v>8406</v>
      </c>
      <c r="Y287" s="81">
        <v>10666</v>
      </c>
      <c r="Z287" s="81">
        <v>16269</v>
      </c>
      <c r="AA287" s="81">
        <v>6461</v>
      </c>
      <c r="AB287" s="81">
        <v>27533</v>
      </c>
      <c r="AC287" s="81">
        <v>0</v>
      </c>
      <c r="AD287" s="81">
        <v>3.9927324679199998</v>
      </c>
      <c r="AE287" s="82"/>
      <c r="AF287" s="81">
        <v>32070490.117792521</v>
      </c>
      <c r="AG287" s="81">
        <v>2966504.4580674581</v>
      </c>
      <c r="AH287" s="81">
        <v>2646280.3990395819</v>
      </c>
      <c r="AI287" s="81">
        <v>51971725.565178797</v>
      </c>
      <c r="AJ287" s="81">
        <v>59482811.381906763</v>
      </c>
      <c r="AK287" s="81">
        <v>0</v>
      </c>
      <c r="AL287" s="81">
        <v>0</v>
      </c>
      <c r="AM287" s="81">
        <v>3776213.623410983</v>
      </c>
      <c r="AN287" s="81">
        <v>0</v>
      </c>
      <c r="AO287" s="81">
        <v>0</v>
      </c>
      <c r="AP287" s="82"/>
      <c r="AQ287" s="81">
        <v>157</v>
      </c>
      <c r="AR287" s="81">
        <v>5</v>
      </c>
      <c r="AS287" s="81">
        <v>1</v>
      </c>
      <c r="AT287" s="81">
        <v>0</v>
      </c>
      <c r="AU287" s="81">
        <v>0</v>
      </c>
      <c r="AV287" s="81">
        <v>0</v>
      </c>
      <c r="AW287" s="81" t="s">
        <v>564</v>
      </c>
      <c r="AX287" s="82"/>
      <c r="AY287" s="81">
        <v>745.1</v>
      </c>
      <c r="AZ287" s="81">
        <v>1564.2</v>
      </c>
      <c r="BA287" s="81">
        <v>19.600000000000001</v>
      </c>
      <c r="BB287" s="81">
        <v>0</v>
      </c>
      <c r="BC287" s="81">
        <v>0</v>
      </c>
      <c r="BD287" s="81">
        <v>0</v>
      </c>
      <c r="BE287" s="81" t="s">
        <v>564</v>
      </c>
      <c r="BF287" s="82"/>
      <c r="BG287" s="81">
        <v>0</v>
      </c>
      <c r="BH287" s="81">
        <v>0</v>
      </c>
      <c r="BI287" s="81">
        <v>3.6160000000000001</v>
      </c>
      <c r="BJ287" s="81">
        <v>0</v>
      </c>
      <c r="BK287" s="81">
        <v>0</v>
      </c>
      <c r="BL287" s="81">
        <v>0</v>
      </c>
      <c r="BM287" s="82"/>
      <c r="BN287" s="81">
        <v>0</v>
      </c>
      <c r="BO287" s="81">
        <v>0</v>
      </c>
      <c r="BP287" s="81">
        <v>1</v>
      </c>
      <c r="BQ287" s="81">
        <v>0</v>
      </c>
      <c r="BR287" s="81">
        <v>0</v>
      </c>
      <c r="BS287" s="81">
        <v>0</v>
      </c>
      <c r="BT287"/>
      <c r="BU287" s="80">
        <v>3.6160000000000001</v>
      </c>
      <c r="BV287" s="80">
        <v>0</v>
      </c>
      <c r="BW287" s="80">
        <v>0</v>
      </c>
      <c r="BX287" s="80">
        <v>0</v>
      </c>
      <c r="BY287" s="80">
        <v>0</v>
      </c>
      <c r="BZ287" s="80">
        <v>0</v>
      </c>
      <c r="CA287" s="80">
        <v>0</v>
      </c>
      <c r="CB287" s="80">
        <v>0</v>
      </c>
      <c r="CC287" s="80">
        <v>0</v>
      </c>
    </row>
    <row r="288" spans="1:81">
      <c r="A288" s="80" t="s">
        <v>2028</v>
      </c>
      <c r="B288" s="80">
        <v>14</v>
      </c>
      <c r="C288" s="80">
        <v>14</v>
      </c>
      <c r="D288" s="80">
        <v>1</v>
      </c>
      <c r="E288" s="80">
        <v>2017</v>
      </c>
      <c r="F288" s="80" t="s">
        <v>71</v>
      </c>
      <c r="G288" s="80" t="s">
        <v>2014</v>
      </c>
      <c r="H288" s="80" t="s">
        <v>2015</v>
      </c>
      <c r="I288" s="177"/>
      <c r="J288" s="81">
        <v>21.022003710923837</v>
      </c>
      <c r="K288" s="81">
        <v>4.1369215276505438</v>
      </c>
      <c r="L288" s="81">
        <v>14.199226491674446</v>
      </c>
      <c r="M288" s="81">
        <v>33.843883620445382</v>
      </c>
      <c r="N288" s="81">
        <v>57.273186456401298</v>
      </c>
      <c r="O288" s="81">
        <v>27.152127866754398</v>
      </c>
      <c r="P288" s="81">
        <v>31.159548417752365</v>
      </c>
      <c r="Q288" s="81">
        <v>1.8435030834373527</v>
      </c>
      <c r="R288" s="81">
        <v>0</v>
      </c>
      <c r="S288" s="81">
        <v>3.9998852070400006</v>
      </c>
      <c r="T288" s="82"/>
      <c r="U288" s="81">
        <v>1594150</v>
      </c>
      <c r="V288" s="81">
        <v>1345</v>
      </c>
      <c r="W288" s="81">
        <v>297</v>
      </c>
      <c r="X288" s="81">
        <v>8406</v>
      </c>
      <c r="Y288" s="81">
        <v>10613</v>
      </c>
      <c r="Z288" s="81">
        <v>16234</v>
      </c>
      <c r="AA288" s="81">
        <v>6454</v>
      </c>
      <c r="AB288" s="81">
        <v>26991</v>
      </c>
      <c r="AC288" s="81">
        <v>0</v>
      </c>
      <c r="AD288" s="81">
        <v>3.9998852070400011</v>
      </c>
      <c r="AE288" s="82"/>
      <c r="AF288" s="81">
        <v>26903429.677546419</v>
      </c>
      <c r="AG288" s="81">
        <v>2840273.50662169</v>
      </c>
      <c r="AH288" s="81">
        <v>3070614.0938224611</v>
      </c>
      <c r="AI288" s="81">
        <v>49528485.717555746</v>
      </c>
      <c r="AJ288" s="81">
        <v>59198535.222435437</v>
      </c>
      <c r="AK288" s="81">
        <v>0</v>
      </c>
      <c r="AL288" s="81">
        <v>0</v>
      </c>
      <c r="AM288" s="81">
        <v>3707669.5167970061</v>
      </c>
      <c r="AN288" s="81">
        <v>0</v>
      </c>
      <c r="AO288" s="81">
        <v>0</v>
      </c>
      <c r="AP288" s="82"/>
      <c r="AQ288" s="81">
        <v>160</v>
      </c>
      <c r="AR288" s="81">
        <v>6</v>
      </c>
      <c r="AS288" s="81">
        <v>1</v>
      </c>
      <c r="AT288" s="81">
        <v>0</v>
      </c>
      <c r="AU288" s="81">
        <v>0</v>
      </c>
      <c r="AV288" s="81">
        <v>0</v>
      </c>
      <c r="AW288" s="81" t="s">
        <v>564</v>
      </c>
      <c r="AX288" s="82"/>
      <c r="AY288" s="81">
        <v>766.8</v>
      </c>
      <c r="AZ288" s="81">
        <v>1575.1</v>
      </c>
      <c r="BA288" s="81">
        <v>19.600000000000001</v>
      </c>
      <c r="BB288" s="81">
        <v>0</v>
      </c>
      <c r="BC288" s="81">
        <v>0</v>
      </c>
      <c r="BD288" s="81">
        <v>0</v>
      </c>
      <c r="BE288" s="81" t="s">
        <v>564</v>
      </c>
      <c r="BF288" s="82"/>
      <c r="BG288" s="81">
        <v>0</v>
      </c>
      <c r="BH288" s="81">
        <v>0</v>
      </c>
      <c r="BI288" s="81">
        <v>3.6640000000000001</v>
      </c>
      <c r="BJ288" s="81">
        <v>0</v>
      </c>
      <c r="BK288" s="81">
        <v>0</v>
      </c>
      <c r="BL288" s="81">
        <v>0</v>
      </c>
      <c r="BM288" s="82"/>
      <c r="BN288" s="81">
        <v>0</v>
      </c>
      <c r="BO288" s="81">
        <v>0</v>
      </c>
      <c r="BP288" s="81">
        <v>1</v>
      </c>
      <c r="BQ288" s="81">
        <v>0</v>
      </c>
      <c r="BR288" s="81">
        <v>0</v>
      </c>
      <c r="BS288" s="81">
        <v>0</v>
      </c>
      <c r="BT288"/>
      <c r="BU288" s="80">
        <v>3.6640000000000001</v>
      </c>
      <c r="BV288" s="80">
        <v>0</v>
      </c>
      <c r="BW288" s="80">
        <v>0</v>
      </c>
      <c r="BX288" s="80">
        <v>0</v>
      </c>
      <c r="BY288" s="80">
        <v>0</v>
      </c>
      <c r="BZ288" s="80">
        <v>0</v>
      </c>
      <c r="CA288" s="80">
        <v>0</v>
      </c>
      <c r="CB288" s="80">
        <v>0</v>
      </c>
      <c r="CC288" s="80">
        <v>0</v>
      </c>
    </row>
    <row r="289" spans="1:81">
      <c r="A289" s="80" t="s">
        <v>2029</v>
      </c>
      <c r="B289" s="80">
        <v>15</v>
      </c>
      <c r="C289" s="80">
        <v>15</v>
      </c>
      <c r="D289" s="80">
        <v>1</v>
      </c>
      <c r="E289" s="80">
        <v>2018</v>
      </c>
      <c r="F289" s="80" t="s">
        <v>93</v>
      </c>
      <c r="G289" s="80" t="s">
        <v>2014</v>
      </c>
      <c r="H289" s="80" t="s">
        <v>2015</v>
      </c>
      <c r="I289" s="177"/>
      <c r="J289" s="81">
        <v>25.797752033080144</v>
      </c>
      <c r="K289" s="81">
        <v>3.9119015006247428</v>
      </c>
      <c r="L289" s="81">
        <v>13.013331587614172</v>
      </c>
      <c r="M289" s="81">
        <v>35.461060751545929</v>
      </c>
      <c r="N289" s="81">
        <v>48.758594641795959</v>
      </c>
      <c r="O289" s="81">
        <v>26.543531233071523</v>
      </c>
      <c r="P289" s="81">
        <v>30.634284044290222</v>
      </c>
      <c r="Q289" s="81">
        <v>1.6748683734388123</v>
      </c>
      <c r="R289" s="81">
        <v>0</v>
      </c>
      <c r="S289" s="81">
        <v>2.5162889940499999</v>
      </c>
      <c r="T289" s="82"/>
      <c r="U289" s="81">
        <v>1762988</v>
      </c>
      <c r="V289" s="81">
        <v>1345</v>
      </c>
      <c r="W289" s="81">
        <v>297</v>
      </c>
      <c r="X289" s="81">
        <v>8406</v>
      </c>
      <c r="Y289" s="81">
        <v>10603</v>
      </c>
      <c r="Z289" s="81">
        <v>16174</v>
      </c>
      <c r="AA289" s="81">
        <v>6409</v>
      </c>
      <c r="AB289" s="81">
        <v>26426</v>
      </c>
      <c r="AC289" s="81">
        <v>0</v>
      </c>
      <c r="AD289" s="81">
        <v>2.5162889940499999</v>
      </c>
      <c r="AE289" s="82"/>
      <c r="AF289" s="81">
        <v>32487019.869520638</v>
      </c>
      <c r="AG289" s="81">
        <v>2657556.234174211</v>
      </c>
      <c r="AH289" s="81">
        <v>2959060.1692273789</v>
      </c>
      <c r="AI289" s="81">
        <v>50018773.741846249</v>
      </c>
      <c r="AJ289" s="81">
        <v>53474187.821981728</v>
      </c>
      <c r="AK289" s="81">
        <v>0</v>
      </c>
      <c r="AL289" s="81">
        <v>0</v>
      </c>
      <c r="AM289" s="81">
        <v>3637568.2516660332</v>
      </c>
      <c r="AN289" s="81">
        <v>0</v>
      </c>
      <c r="AO289" s="81">
        <v>0</v>
      </c>
      <c r="AP289" s="82"/>
      <c r="AQ289" s="81">
        <v>165</v>
      </c>
      <c r="AR289" s="81">
        <v>7</v>
      </c>
      <c r="AS289" s="81">
        <v>1</v>
      </c>
      <c r="AT289" s="81">
        <v>0</v>
      </c>
      <c r="AU289" s="81">
        <v>0</v>
      </c>
      <c r="AV289" s="81">
        <v>0</v>
      </c>
      <c r="AW289" s="81" t="s">
        <v>564</v>
      </c>
      <c r="AX289" s="82"/>
      <c r="AY289" s="81">
        <v>791.9</v>
      </c>
      <c r="AZ289" s="81">
        <v>1625</v>
      </c>
      <c r="BA289" s="81">
        <v>20</v>
      </c>
      <c r="BB289" s="81">
        <v>0</v>
      </c>
      <c r="BC289" s="81">
        <v>0</v>
      </c>
      <c r="BD289" s="81">
        <v>0</v>
      </c>
      <c r="BE289" s="81" t="s">
        <v>564</v>
      </c>
      <c r="BF289" s="82"/>
      <c r="BG289" s="81">
        <v>0</v>
      </c>
      <c r="BH289" s="81">
        <v>0</v>
      </c>
      <c r="BI289" s="81">
        <v>3.3090000000000002</v>
      </c>
      <c r="BJ289" s="81">
        <v>0</v>
      </c>
      <c r="BK289" s="81">
        <v>0</v>
      </c>
      <c r="BL289" s="81">
        <v>0</v>
      </c>
      <c r="BM289" s="82"/>
      <c r="BN289" s="81">
        <v>0</v>
      </c>
      <c r="BO289" s="81">
        <v>0</v>
      </c>
      <c r="BP289" s="81">
        <v>1</v>
      </c>
      <c r="BQ289" s="81">
        <v>0</v>
      </c>
      <c r="BR289" s="81">
        <v>0</v>
      </c>
      <c r="BS289" s="81">
        <v>0</v>
      </c>
      <c r="BT289"/>
      <c r="BU289" s="80">
        <v>3.3090000000000002</v>
      </c>
      <c r="BV289" s="80">
        <v>0</v>
      </c>
      <c r="BW289" s="80">
        <v>0</v>
      </c>
      <c r="BX289" s="80">
        <v>0</v>
      </c>
      <c r="BY289" s="80">
        <v>0</v>
      </c>
      <c r="BZ289" s="80">
        <v>0</v>
      </c>
      <c r="CA289" s="80">
        <v>0</v>
      </c>
      <c r="CB289" s="80">
        <v>0</v>
      </c>
      <c r="CC289" s="80">
        <v>0</v>
      </c>
    </row>
    <row r="290" spans="1:81">
      <c r="A290" s="80" t="s">
        <v>2030</v>
      </c>
      <c r="B290" s="80">
        <v>16</v>
      </c>
      <c r="C290" s="80">
        <v>16</v>
      </c>
      <c r="D290" s="80">
        <v>1</v>
      </c>
      <c r="E290" s="80">
        <v>2019</v>
      </c>
      <c r="F290" s="80" t="s">
        <v>73</v>
      </c>
      <c r="G290" s="80" t="s">
        <v>2014</v>
      </c>
      <c r="H290" s="80" t="s">
        <v>2015</v>
      </c>
      <c r="I290" s="177"/>
      <c r="J290" s="81">
        <v>24.763440896220722</v>
      </c>
      <c r="K290" s="81">
        <v>3.6660334557357346</v>
      </c>
      <c r="L290" s="81">
        <v>13.133835195398998</v>
      </c>
      <c r="M290" s="81">
        <v>33.512710144335138</v>
      </c>
      <c r="N290" s="81">
        <v>45.825030054165985</v>
      </c>
      <c r="O290" s="81">
        <v>25.556308029088122</v>
      </c>
      <c r="P290" s="81">
        <v>28.336930625721482</v>
      </c>
      <c r="Q290" s="81">
        <v>1.595789307351672</v>
      </c>
      <c r="R290" s="81">
        <v>0</v>
      </c>
      <c r="S290" s="81">
        <v>7.9134459208540306</v>
      </c>
      <c r="T290" s="82"/>
      <c r="U290" s="81">
        <v>1784857</v>
      </c>
      <c r="V290" s="81">
        <v>1345</v>
      </c>
      <c r="W290" s="81">
        <v>297</v>
      </c>
      <c r="X290" s="81">
        <v>8406</v>
      </c>
      <c r="Y290" s="81">
        <v>10587</v>
      </c>
      <c r="Z290" s="81">
        <v>16000</v>
      </c>
      <c r="AA290" s="81">
        <v>5884</v>
      </c>
      <c r="AB290" s="81">
        <v>25860</v>
      </c>
      <c r="AC290" s="81">
        <v>0</v>
      </c>
      <c r="AD290" s="81">
        <v>7.9134459208540306</v>
      </c>
      <c r="AE290" s="82"/>
      <c r="AF290" s="81">
        <v>33298346.371722661</v>
      </c>
      <c r="AG290" s="81">
        <v>2556912.3645890639</v>
      </c>
      <c r="AH290" s="81">
        <v>3081197.456707139</v>
      </c>
      <c r="AI290" s="81">
        <v>48401470.083605677</v>
      </c>
      <c r="AJ290" s="81">
        <v>50829160.694020726</v>
      </c>
      <c r="AK290" s="81">
        <v>0</v>
      </c>
      <c r="AL290" s="81">
        <v>0</v>
      </c>
      <c r="AM290" s="81">
        <v>3521937.3260242278</v>
      </c>
      <c r="AN290" s="81">
        <v>0</v>
      </c>
      <c r="AO290" s="81">
        <v>0</v>
      </c>
      <c r="AP290" s="82"/>
      <c r="AQ290" s="81">
        <v>170</v>
      </c>
      <c r="AR290" s="81">
        <v>7</v>
      </c>
      <c r="AS290" s="81">
        <v>1</v>
      </c>
      <c r="AT290" s="81">
        <v>0</v>
      </c>
      <c r="AU290" s="81">
        <v>0</v>
      </c>
      <c r="AV290" s="81">
        <v>0</v>
      </c>
      <c r="AW290" s="81" t="s">
        <v>564</v>
      </c>
      <c r="AX290" s="82"/>
      <c r="AY290" s="81">
        <v>820.7</v>
      </c>
      <c r="AZ290" s="81">
        <v>1624.6</v>
      </c>
      <c r="BA290" s="81">
        <v>19.600000000000001</v>
      </c>
      <c r="BB290" s="81">
        <v>0</v>
      </c>
      <c r="BC290" s="81">
        <v>0</v>
      </c>
      <c r="BD290" s="81">
        <v>0</v>
      </c>
      <c r="BE290" s="81" t="s">
        <v>564</v>
      </c>
      <c r="BF290" s="82"/>
      <c r="BG290" s="81">
        <v>0</v>
      </c>
      <c r="BH290" s="81">
        <v>0</v>
      </c>
      <c r="BI290" s="81">
        <v>3.1509999999999998</v>
      </c>
      <c r="BJ290" s="81">
        <v>0</v>
      </c>
      <c r="BK290" s="81">
        <v>0</v>
      </c>
      <c r="BL290" s="81">
        <v>0</v>
      </c>
      <c r="BM290" s="82"/>
      <c r="BN290" s="81">
        <v>0</v>
      </c>
      <c r="BO290" s="81">
        <v>0</v>
      </c>
      <c r="BP290" s="81">
        <v>1</v>
      </c>
      <c r="BQ290" s="81">
        <v>0</v>
      </c>
      <c r="BR290" s="81">
        <v>0</v>
      </c>
      <c r="BS290" s="81">
        <v>0</v>
      </c>
      <c r="BT290"/>
      <c r="BU290" s="80">
        <v>3.1509999999999998</v>
      </c>
      <c r="BV290" s="80">
        <v>0</v>
      </c>
      <c r="BW290" s="80">
        <v>0</v>
      </c>
      <c r="BX290" s="80">
        <v>0</v>
      </c>
      <c r="BY290" s="80">
        <v>0</v>
      </c>
      <c r="BZ290" s="80">
        <v>0</v>
      </c>
      <c r="CA290" s="80">
        <v>0</v>
      </c>
      <c r="CB290" s="80">
        <v>0</v>
      </c>
      <c r="CC290" s="80">
        <v>0</v>
      </c>
    </row>
    <row r="291" spans="1:81">
      <c r="A291" s="80" t="s">
        <v>2031</v>
      </c>
      <c r="B291" s="80">
        <v>17</v>
      </c>
      <c r="C291" s="80">
        <v>17</v>
      </c>
      <c r="D291" s="80">
        <v>1</v>
      </c>
      <c r="E291" s="80">
        <v>2020</v>
      </c>
      <c r="F291" s="80" t="s">
        <v>218</v>
      </c>
      <c r="G291" s="80" t="s">
        <v>2014</v>
      </c>
      <c r="H291" s="80" t="s">
        <v>2015</v>
      </c>
      <c r="I291" s="177"/>
      <c r="J291" s="81">
        <v>23.112499807519999</v>
      </c>
      <c r="K291" s="81">
        <v>3.922707391659388</v>
      </c>
      <c r="L291" s="81">
        <v>16.211388172990358</v>
      </c>
      <c r="M291" s="81">
        <v>30.359095735908557</v>
      </c>
      <c r="N291" s="81">
        <v>42.905279064412909</v>
      </c>
      <c r="O291" s="81">
        <v>22.216012854714169</v>
      </c>
      <c r="P291" s="81">
        <v>27.858803181313789</v>
      </c>
      <c r="Q291" s="81">
        <v>1.4923578593311326</v>
      </c>
      <c r="R291" s="81">
        <v>0</v>
      </c>
      <c r="S291" s="81">
        <v>7.3994034632357186</v>
      </c>
      <c r="T291" s="82"/>
      <c r="U291" s="81">
        <v>1754232</v>
      </c>
      <c r="V291" s="81">
        <v>1239</v>
      </c>
      <c r="W291" s="81">
        <v>439</v>
      </c>
      <c r="X291" s="81">
        <v>8120</v>
      </c>
      <c r="Y291" s="81">
        <v>10537</v>
      </c>
      <c r="Z291" s="81">
        <v>15875</v>
      </c>
      <c r="AA291" s="81">
        <v>6285</v>
      </c>
      <c r="AB291" s="81">
        <v>25310</v>
      </c>
      <c r="AC291" s="81">
        <v>0</v>
      </c>
      <c r="AD291" s="81">
        <v>7.3994034632357186</v>
      </c>
      <c r="AE291" s="82"/>
      <c r="AF291" s="81">
        <v>30878454.53769986</v>
      </c>
      <c r="AG291" s="81">
        <v>2790196.4875840591</v>
      </c>
      <c r="AH291" s="81">
        <v>3930585.0748756551</v>
      </c>
      <c r="AI291" s="81">
        <v>46692344.374722697</v>
      </c>
      <c r="AJ291" s="81">
        <v>48846828.56594497</v>
      </c>
      <c r="AK291" s="81"/>
      <c r="AL291" s="81"/>
      <c r="AM291" s="81">
        <v>3303236.1999650006</v>
      </c>
      <c r="AN291" s="81"/>
      <c r="AO291" s="81"/>
      <c r="AP291" s="82"/>
      <c r="AQ291" s="81">
        <v>178</v>
      </c>
      <c r="AR291" s="81">
        <v>8</v>
      </c>
      <c r="AS291" s="81">
        <v>1</v>
      </c>
      <c r="AT291" s="81">
        <v>0</v>
      </c>
      <c r="AU291" s="81">
        <v>0</v>
      </c>
      <c r="AV291" s="81">
        <v>0</v>
      </c>
      <c r="AW291" s="81">
        <v>1</v>
      </c>
      <c r="AX291" s="82"/>
      <c r="AY291" s="81">
        <v>867.09999999999991</v>
      </c>
      <c r="AZ291" s="81">
        <v>1674.1</v>
      </c>
      <c r="BA291" s="81">
        <v>19.600000000000001</v>
      </c>
      <c r="BB291" s="81">
        <v>0</v>
      </c>
      <c r="BC291" s="81">
        <v>0</v>
      </c>
      <c r="BD291" s="81">
        <v>0</v>
      </c>
      <c r="BE291" s="81">
        <v>19.600000000000001</v>
      </c>
      <c r="BF291" s="82"/>
      <c r="BG291" s="81">
        <v>0</v>
      </c>
      <c r="BH291" s="81">
        <v>0</v>
      </c>
      <c r="BI291" s="81">
        <v>3.1280000000000001</v>
      </c>
      <c r="BJ291" s="81">
        <v>0</v>
      </c>
      <c r="BK291" s="81">
        <v>0</v>
      </c>
      <c r="BL291" s="81">
        <v>0</v>
      </c>
      <c r="BM291" s="82"/>
      <c r="BN291" s="81">
        <v>0</v>
      </c>
      <c r="BO291" s="81">
        <v>0</v>
      </c>
      <c r="BP291" s="81">
        <v>1</v>
      </c>
      <c r="BQ291" s="81">
        <v>0</v>
      </c>
      <c r="BR291" s="81">
        <v>0</v>
      </c>
      <c r="BS291" s="81">
        <v>0</v>
      </c>
      <c r="BT291"/>
      <c r="BU291" s="80">
        <v>3.1280000000000001</v>
      </c>
      <c r="BV291" s="80">
        <v>0</v>
      </c>
      <c r="BW291" s="80">
        <v>0</v>
      </c>
      <c r="BX291" s="80">
        <v>0</v>
      </c>
      <c r="BY291" s="80">
        <v>0</v>
      </c>
      <c r="BZ291" s="80">
        <v>0</v>
      </c>
      <c r="CA291" s="80">
        <v>0</v>
      </c>
      <c r="CB291" s="80">
        <v>0</v>
      </c>
      <c r="CC291" s="80">
        <v>0</v>
      </c>
    </row>
    <row r="292" spans="1:81">
      <c r="A292" s="80" t="s">
        <v>2032</v>
      </c>
      <c r="B292" s="80">
        <v>17</v>
      </c>
      <c r="C292" s="80">
        <v>18</v>
      </c>
      <c r="D292" s="80">
        <v>1</v>
      </c>
      <c r="E292" s="80">
        <v>2021</v>
      </c>
      <c r="F292" s="80" t="s">
        <v>75</v>
      </c>
      <c r="G292" s="174" t="s">
        <v>2014</v>
      </c>
      <c r="H292" s="80" t="s">
        <v>2015</v>
      </c>
      <c r="I292" s="177"/>
      <c r="J292" s="81">
        <v>22.106585581620777</v>
      </c>
      <c r="K292" s="81">
        <v>3.8378588165877083</v>
      </c>
      <c r="L292" s="81">
        <v>16.95323845038984</v>
      </c>
      <c r="M292" s="81">
        <v>35.076375666490627</v>
      </c>
      <c r="N292" s="81">
        <v>45.216604863885763</v>
      </c>
      <c r="O292" s="81">
        <v>21.438268660153152</v>
      </c>
      <c r="P292" s="81">
        <v>28.244443939804746</v>
      </c>
      <c r="Q292" s="81">
        <v>1.4762550209494736</v>
      </c>
      <c r="R292" s="81">
        <v>0</v>
      </c>
      <c r="S292" s="81">
        <v>7.9555752866053133</v>
      </c>
      <c r="T292" s="82"/>
      <c r="U292" s="81">
        <v>1741664</v>
      </c>
      <c r="V292" s="81">
        <v>1239</v>
      </c>
      <c r="W292" s="81">
        <v>439</v>
      </c>
      <c r="X292" s="81">
        <v>8120</v>
      </c>
      <c r="Y292" s="81">
        <v>10488</v>
      </c>
      <c r="Z292" s="81">
        <v>15774</v>
      </c>
      <c r="AA292" s="81">
        <v>6214</v>
      </c>
      <c r="AB292" s="81">
        <v>24740</v>
      </c>
      <c r="AC292" s="81">
        <v>0</v>
      </c>
      <c r="AD292" s="81">
        <v>7.9555752866053133</v>
      </c>
      <c r="AE292" s="82"/>
      <c r="AF292" s="81">
        <v>30050235.476311132</v>
      </c>
      <c r="AG292" s="81">
        <v>2619796.3651737529</v>
      </c>
      <c r="AH292" s="81">
        <v>3603779.9259319804</v>
      </c>
      <c r="AI292" s="81">
        <v>52856244.249623999</v>
      </c>
      <c r="AJ292" s="81">
        <v>53064653.918733746</v>
      </c>
      <c r="AK292" s="81">
        <v>0</v>
      </c>
      <c r="AL292" s="81">
        <v>0</v>
      </c>
      <c r="AM292" s="81">
        <v>3247468.5843650443</v>
      </c>
      <c r="AN292" s="81">
        <v>0</v>
      </c>
      <c r="AO292" s="81">
        <v>0</v>
      </c>
      <c r="AP292" s="82"/>
      <c r="AQ292" s="81">
        <v>183</v>
      </c>
      <c r="AR292" s="81">
        <v>8</v>
      </c>
      <c r="AS292" s="81">
        <v>1</v>
      </c>
      <c r="AT292" s="81">
        <v>2</v>
      </c>
      <c r="AU292" s="81">
        <v>0</v>
      </c>
      <c r="AV292" s="81">
        <v>0</v>
      </c>
      <c r="AW292" s="81"/>
      <c r="AX292" s="82"/>
      <c r="AY292" s="81">
        <v>893.19999999999982</v>
      </c>
      <c r="AZ292" s="81">
        <v>1674.1</v>
      </c>
      <c r="BA292" s="81">
        <v>19.600000000000001</v>
      </c>
      <c r="BB292" s="81">
        <v>524</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2033</v>
      </c>
      <c r="B293" s="80">
        <v>17</v>
      </c>
      <c r="C293" s="80">
        <v>19</v>
      </c>
      <c r="D293" s="80">
        <v>1</v>
      </c>
      <c r="E293" s="80">
        <v>2022</v>
      </c>
      <c r="F293" s="80" t="s">
        <v>568</v>
      </c>
      <c r="G293" s="174" t="s">
        <v>2014</v>
      </c>
      <c r="H293" s="80" t="s">
        <v>2015</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189</v>
      </c>
      <c r="AR293" s="81">
        <v>9</v>
      </c>
      <c r="AS293" s="81">
        <v>1</v>
      </c>
      <c r="AT293" s="81">
        <v>2</v>
      </c>
      <c r="AU293" s="81">
        <v>0</v>
      </c>
      <c r="AV293" s="81">
        <v>0</v>
      </c>
      <c r="AW293" s="81"/>
      <c r="AX293" s="82"/>
      <c r="AY293" s="81">
        <v>920.79999999999984</v>
      </c>
      <c r="AZ293" s="81">
        <v>1723.6000000000001</v>
      </c>
      <c r="BA293" s="81">
        <v>19.600000000000001</v>
      </c>
      <c r="BB293" s="81">
        <v>524</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2034</v>
      </c>
      <c r="B294" s="80">
        <v>120</v>
      </c>
      <c r="C294" s="80">
        <v>1</v>
      </c>
      <c r="D294" s="80">
        <v>8</v>
      </c>
      <c r="E294" s="80">
        <v>1990</v>
      </c>
      <c r="F294" s="80" t="s">
        <v>562</v>
      </c>
      <c r="G294" s="80" t="s">
        <v>2035</v>
      </c>
      <c r="H294" s="80" t="s">
        <v>2036</v>
      </c>
      <c r="I294" s="177"/>
      <c r="J294" s="81">
        <v>20.133590395835615</v>
      </c>
      <c r="K294" s="81">
        <v>2.18143446117374</v>
      </c>
      <c r="L294" s="81">
        <v>8.6570363376823112E-2</v>
      </c>
      <c r="M294" s="81">
        <v>15.938578796411754</v>
      </c>
      <c r="N294" s="81">
        <v>28.76626887615009</v>
      </c>
      <c r="O294" s="81">
        <v>25.202298300091709</v>
      </c>
      <c r="P294" s="81">
        <v>33.87818853031434</v>
      </c>
      <c r="Q294" s="81">
        <v>2.2568759949454029</v>
      </c>
      <c r="R294" s="81">
        <v>0</v>
      </c>
      <c r="S294" s="81">
        <v>2.8296184350638067</v>
      </c>
      <c r="T294" s="82"/>
      <c r="U294" s="81">
        <v>5654617</v>
      </c>
      <c r="V294" s="81">
        <v>921</v>
      </c>
      <c r="W294" s="81">
        <v>1</v>
      </c>
      <c r="X294" s="81">
        <v>6088</v>
      </c>
      <c r="Y294" s="81">
        <v>10510</v>
      </c>
      <c r="Z294" s="81">
        <v>10366</v>
      </c>
      <c r="AA294" s="81">
        <v>8226</v>
      </c>
      <c r="AB294" s="81">
        <v>36644</v>
      </c>
      <c r="AC294" s="81">
        <v>0</v>
      </c>
      <c r="AD294" s="81">
        <v>2.8296184350638067</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2037</v>
      </c>
      <c r="B295" s="80">
        <v>121</v>
      </c>
      <c r="C295" s="80">
        <v>2</v>
      </c>
      <c r="D295" s="80">
        <v>8</v>
      </c>
      <c r="E295" s="80">
        <v>2005</v>
      </c>
      <c r="F295" s="80" t="s">
        <v>565</v>
      </c>
      <c r="G295" s="80" t="s">
        <v>2035</v>
      </c>
      <c r="H295" s="80" t="s">
        <v>2036</v>
      </c>
      <c r="I295" s="177"/>
      <c r="J295" s="81">
        <v>28.305629072893204</v>
      </c>
      <c r="K295" s="81">
        <v>1.8078760162712759</v>
      </c>
      <c r="L295" s="81">
        <v>1.7835882618338679</v>
      </c>
      <c r="M295" s="81">
        <v>24.740365345412119</v>
      </c>
      <c r="N295" s="81">
        <v>36.501478137128011</v>
      </c>
      <c r="O295" s="81">
        <v>35.132757557774234</v>
      </c>
      <c r="P295" s="81">
        <v>35.04475598749049</v>
      </c>
      <c r="Q295" s="81">
        <v>1.9106659726412223</v>
      </c>
      <c r="R295" s="81">
        <v>0</v>
      </c>
      <c r="S295" s="81">
        <v>3.7220559000000004</v>
      </c>
      <c r="T295" s="82"/>
      <c r="U295" s="81">
        <v>5114541</v>
      </c>
      <c r="V295" s="81">
        <v>898</v>
      </c>
      <c r="W295" s="81">
        <v>23</v>
      </c>
      <c r="X295" s="81">
        <v>5134</v>
      </c>
      <c r="Y295" s="81">
        <v>12255</v>
      </c>
      <c r="Z295" s="81">
        <v>16722</v>
      </c>
      <c r="AA295" s="81">
        <v>6969</v>
      </c>
      <c r="AB295" s="81">
        <v>32431</v>
      </c>
      <c r="AC295" s="81">
        <v>0</v>
      </c>
      <c r="AD295" s="81">
        <v>3.7220559000000004</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2038</v>
      </c>
      <c r="B296" s="80">
        <v>122</v>
      </c>
      <c r="C296" s="80">
        <v>3</v>
      </c>
      <c r="D296" s="80">
        <v>8</v>
      </c>
      <c r="E296" s="80">
        <v>2006</v>
      </c>
      <c r="F296" s="80" t="s">
        <v>566</v>
      </c>
      <c r="G296" s="80" t="s">
        <v>2035</v>
      </c>
      <c r="H296" s="80" t="s">
        <v>2036</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2039</v>
      </c>
      <c r="B297" s="80">
        <v>123</v>
      </c>
      <c r="C297" s="80">
        <v>4</v>
      </c>
      <c r="D297" s="80">
        <v>8</v>
      </c>
      <c r="E297" s="80">
        <v>2007</v>
      </c>
      <c r="F297" s="80" t="s">
        <v>567</v>
      </c>
      <c r="G297" s="80" t="s">
        <v>2035</v>
      </c>
      <c r="H297" s="80" t="s">
        <v>2036</v>
      </c>
      <c r="I297" s="177"/>
      <c r="J297" s="81">
        <v>20.70455289289751</v>
      </c>
      <c r="K297" s="81">
        <v>1.7451499488660631</v>
      </c>
      <c r="L297" s="81">
        <v>1.5783359826759689</v>
      </c>
      <c r="M297" s="81">
        <v>26.880595212905114</v>
      </c>
      <c r="N297" s="81">
        <v>35.34323167877514</v>
      </c>
      <c r="O297" s="81">
        <v>33.379731353652275</v>
      </c>
      <c r="P297" s="81">
        <v>34.050151404465744</v>
      </c>
      <c r="Q297" s="81">
        <v>1.9557096890199985</v>
      </c>
      <c r="R297" s="81">
        <v>0</v>
      </c>
      <c r="S297" s="81">
        <v>4.0567593119999996</v>
      </c>
      <c r="T297" s="82"/>
      <c r="U297" s="81">
        <v>5377763</v>
      </c>
      <c r="V297" s="81">
        <v>884</v>
      </c>
      <c r="W297" s="81">
        <v>20</v>
      </c>
      <c r="X297" s="81">
        <v>6681</v>
      </c>
      <c r="Y297" s="81">
        <v>12314</v>
      </c>
      <c r="Z297" s="81">
        <v>16516</v>
      </c>
      <c r="AA297" s="81">
        <v>6668</v>
      </c>
      <c r="AB297" s="81">
        <v>31440</v>
      </c>
      <c r="AC297" s="81">
        <v>0</v>
      </c>
      <c r="AD297" s="81">
        <v>4.0567593119999996</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2040</v>
      </c>
      <c r="B298" s="80">
        <v>124</v>
      </c>
      <c r="C298" s="80">
        <v>5</v>
      </c>
      <c r="D298" s="80">
        <v>8</v>
      </c>
      <c r="E298" s="80">
        <v>2008</v>
      </c>
      <c r="F298" s="80" t="s">
        <v>84</v>
      </c>
      <c r="G298" s="80" t="s">
        <v>2035</v>
      </c>
      <c r="H298" s="80" t="s">
        <v>2036</v>
      </c>
      <c r="I298" s="177"/>
      <c r="J298" s="81">
        <v>18.640305821420373</v>
      </c>
      <c r="K298" s="81">
        <v>1.2882575852272822</v>
      </c>
      <c r="L298" s="81">
        <v>1.3971601910004536</v>
      </c>
      <c r="M298" s="81">
        <v>29.41239499722985</v>
      </c>
      <c r="N298" s="81">
        <v>37.068966852835452</v>
      </c>
      <c r="O298" s="81">
        <v>32.144403258582109</v>
      </c>
      <c r="P298" s="81">
        <v>31.79765031727138</v>
      </c>
      <c r="Q298" s="81">
        <v>1.8977771640287069</v>
      </c>
      <c r="R298" s="81">
        <v>0</v>
      </c>
      <c r="S298" s="81">
        <v>4.897201399640001</v>
      </c>
      <c r="T298" s="82"/>
      <c r="U298" s="81">
        <v>5212638</v>
      </c>
      <c r="V298" s="81">
        <v>884</v>
      </c>
      <c r="W298" s="81">
        <v>20</v>
      </c>
      <c r="X298" s="81">
        <v>6681</v>
      </c>
      <c r="Y298" s="81">
        <v>12374</v>
      </c>
      <c r="Z298" s="81">
        <v>16463</v>
      </c>
      <c r="AA298" s="81">
        <v>6234</v>
      </c>
      <c r="AB298" s="81">
        <v>31010</v>
      </c>
      <c r="AC298" s="81">
        <v>0</v>
      </c>
      <c r="AD298" s="81">
        <v>4.897201399640001</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2041</v>
      </c>
      <c r="B299" s="80">
        <v>125</v>
      </c>
      <c r="C299" s="80">
        <v>6</v>
      </c>
      <c r="D299" s="80">
        <v>8</v>
      </c>
      <c r="E299" s="80">
        <v>2009</v>
      </c>
      <c r="F299" s="80" t="s">
        <v>85</v>
      </c>
      <c r="G299" s="80" t="s">
        <v>2035</v>
      </c>
      <c r="H299" s="80" t="s">
        <v>2036</v>
      </c>
      <c r="I299" s="177"/>
      <c r="J299" s="81">
        <v>16.876052810700582</v>
      </c>
      <c r="K299" s="81">
        <v>1.1806722492729229</v>
      </c>
      <c r="L299" s="81">
        <v>2.0410625280506407</v>
      </c>
      <c r="M299" s="81">
        <v>26.580916365670731</v>
      </c>
      <c r="N299" s="81">
        <v>33.74286157860341</v>
      </c>
      <c r="O299" s="81">
        <v>32.524640188582651</v>
      </c>
      <c r="P299" s="81">
        <v>29.626908365773815</v>
      </c>
      <c r="Q299" s="81">
        <v>1.7796113922203032</v>
      </c>
      <c r="R299" s="81">
        <v>0</v>
      </c>
      <c r="S299" s="81">
        <v>3.3482662730999997</v>
      </c>
      <c r="T299" s="82"/>
      <c r="U299" s="81">
        <v>4640038</v>
      </c>
      <c r="V299" s="81">
        <v>845</v>
      </c>
      <c r="W299" s="81">
        <v>47</v>
      </c>
      <c r="X299" s="81">
        <v>7280</v>
      </c>
      <c r="Y299" s="81">
        <v>12369</v>
      </c>
      <c r="Z299" s="81">
        <v>16442</v>
      </c>
      <c r="AA299" s="81">
        <v>5963</v>
      </c>
      <c r="AB299" s="81">
        <v>30526</v>
      </c>
      <c r="AC299" s="81">
        <v>0</v>
      </c>
      <c r="AD299" s="81">
        <v>3.3482662730999997</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3.59355</v>
      </c>
      <c r="BJ299" s="81">
        <v>0</v>
      </c>
      <c r="BK299" s="81">
        <v>7.21</v>
      </c>
      <c r="BL299" s="81">
        <v>0</v>
      </c>
      <c r="BM299" s="82"/>
      <c r="BN299" s="81">
        <v>0</v>
      </c>
      <c r="BO299" s="81">
        <v>0</v>
      </c>
      <c r="BP299" s="81">
        <v>1</v>
      </c>
      <c r="BQ299" s="81">
        <v>0</v>
      </c>
      <c r="BR299" s="81">
        <v>2</v>
      </c>
      <c r="BS299" s="81">
        <v>0</v>
      </c>
      <c r="BT299"/>
      <c r="BU299" s="80"/>
      <c r="BV299" s="80"/>
      <c r="BW299" s="80"/>
      <c r="BX299" s="80"/>
      <c r="BY299" s="80"/>
      <c r="BZ299" s="80"/>
      <c r="CA299" s="80"/>
      <c r="CB299" s="80"/>
      <c r="CC299" s="80"/>
    </row>
    <row r="300" spans="1:81">
      <c r="A300" s="80" t="s">
        <v>2042</v>
      </c>
      <c r="B300" s="80">
        <v>126</v>
      </c>
      <c r="C300" s="80">
        <v>7</v>
      </c>
      <c r="D300" s="80">
        <v>8</v>
      </c>
      <c r="E300" s="80">
        <v>2010</v>
      </c>
      <c r="F300" s="80" t="s">
        <v>86</v>
      </c>
      <c r="G300" s="80" t="s">
        <v>2035</v>
      </c>
      <c r="H300" s="80" t="s">
        <v>2036</v>
      </c>
      <c r="I300" s="177"/>
      <c r="J300" s="81">
        <v>18.452618035905349</v>
      </c>
      <c r="K300" s="81">
        <v>1.318169745179782</v>
      </c>
      <c r="L300" s="81">
        <v>1.970908676822074</v>
      </c>
      <c r="M300" s="81">
        <v>28.816185746651666</v>
      </c>
      <c r="N300" s="81">
        <v>33.112830679500199</v>
      </c>
      <c r="O300" s="81">
        <v>32.330885879805216</v>
      </c>
      <c r="P300" s="81">
        <v>29.366609579576377</v>
      </c>
      <c r="Q300" s="81">
        <v>1.8264550328866995</v>
      </c>
      <c r="R300" s="81">
        <v>0</v>
      </c>
      <c r="S300" s="81">
        <v>4.0270474199999997</v>
      </c>
      <c r="T300" s="82"/>
      <c r="U300" s="81">
        <v>4765886</v>
      </c>
      <c r="V300" s="81">
        <v>845</v>
      </c>
      <c r="W300" s="81">
        <v>47</v>
      </c>
      <c r="X300" s="81">
        <v>7280</v>
      </c>
      <c r="Y300" s="81">
        <v>12341</v>
      </c>
      <c r="Z300" s="81">
        <v>16420</v>
      </c>
      <c r="AA300" s="81">
        <v>5763</v>
      </c>
      <c r="AB300" s="81">
        <v>30020</v>
      </c>
      <c r="AC300" s="81">
        <v>0</v>
      </c>
      <c r="AD300" s="81">
        <v>4.0270474199999997</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3.544</v>
      </c>
      <c r="BJ300" s="81">
        <v>0</v>
      </c>
      <c r="BK300" s="81">
        <v>6.585</v>
      </c>
      <c r="BL300" s="81">
        <v>0</v>
      </c>
      <c r="BM300" s="82"/>
      <c r="BN300" s="81">
        <v>0</v>
      </c>
      <c r="BO300" s="81">
        <v>0</v>
      </c>
      <c r="BP300" s="81">
        <v>1</v>
      </c>
      <c r="BQ300" s="81">
        <v>0</v>
      </c>
      <c r="BR300" s="81">
        <v>2</v>
      </c>
      <c r="BS300" s="81">
        <v>0</v>
      </c>
      <c r="BT300"/>
      <c r="BU300" s="80">
        <v>10.129</v>
      </c>
      <c r="BV300" s="80">
        <v>0</v>
      </c>
      <c r="BW300" s="80">
        <v>0</v>
      </c>
      <c r="BX300" s="80">
        <v>0</v>
      </c>
      <c r="BY300" s="80">
        <v>0</v>
      </c>
      <c r="BZ300" s="80">
        <v>0</v>
      </c>
      <c r="CA300" s="80">
        <v>0</v>
      </c>
      <c r="CB300" s="80">
        <v>0</v>
      </c>
      <c r="CC300" s="80">
        <v>0</v>
      </c>
    </row>
    <row r="301" spans="1:81">
      <c r="A301" s="80" t="s">
        <v>2043</v>
      </c>
      <c r="B301" s="80">
        <v>127</v>
      </c>
      <c r="C301" s="80">
        <v>8</v>
      </c>
      <c r="D301" s="80">
        <v>8</v>
      </c>
      <c r="E301" s="80">
        <v>2011</v>
      </c>
      <c r="F301" s="80" t="s">
        <v>87</v>
      </c>
      <c r="G301" s="80" t="s">
        <v>2035</v>
      </c>
      <c r="H301" s="80" t="s">
        <v>2036</v>
      </c>
      <c r="I301" s="177"/>
      <c r="J301" s="81">
        <v>26.864911492409156</v>
      </c>
      <c r="K301" s="81">
        <v>1.8840586870386313</v>
      </c>
      <c r="L301" s="81">
        <v>1.5854936180632477</v>
      </c>
      <c r="M301" s="81">
        <v>35.261968341470265</v>
      </c>
      <c r="N301" s="81">
        <v>41.736998223763649</v>
      </c>
      <c r="O301" s="81">
        <v>31.629942301769486</v>
      </c>
      <c r="P301" s="81">
        <v>28.102290048665719</v>
      </c>
      <c r="Q301" s="81">
        <v>2.0640846234593875</v>
      </c>
      <c r="R301" s="81">
        <v>0</v>
      </c>
      <c r="S301" s="81">
        <v>4.0969129199999994</v>
      </c>
      <c r="T301" s="82"/>
      <c r="U301" s="81">
        <v>5603921</v>
      </c>
      <c r="V301" s="81">
        <v>845</v>
      </c>
      <c r="W301" s="81">
        <v>47</v>
      </c>
      <c r="X301" s="81">
        <v>7280</v>
      </c>
      <c r="Y301" s="81">
        <v>12292</v>
      </c>
      <c r="Z301" s="81">
        <v>16413</v>
      </c>
      <c r="AA301" s="81">
        <v>5679</v>
      </c>
      <c r="AB301" s="81">
        <v>29412</v>
      </c>
      <c r="AC301" s="81">
        <v>0</v>
      </c>
      <c r="AD301" s="81">
        <v>4.0969129199999994</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3.3969999999999998</v>
      </c>
      <c r="BJ301" s="81">
        <v>0</v>
      </c>
      <c r="BK301" s="81">
        <v>6.6079999999999997</v>
      </c>
      <c r="BL301" s="81">
        <v>0</v>
      </c>
      <c r="BM301" s="82"/>
      <c r="BN301" s="81">
        <v>0</v>
      </c>
      <c r="BO301" s="81">
        <v>0</v>
      </c>
      <c r="BP301" s="81">
        <v>1</v>
      </c>
      <c r="BQ301" s="81">
        <v>0</v>
      </c>
      <c r="BR301" s="81">
        <v>2</v>
      </c>
      <c r="BS301" s="81">
        <v>0</v>
      </c>
      <c r="BT301"/>
      <c r="BU301" s="80">
        <v>10.005000000000001</v>
      </c>
      <c r="BV301" s="80">
        <v>0</v>
      </c>
      <c r="BW301" s="80">
        <v>0</v>
      </c>
      <c r="BX301" s="80">
        <v>0</v>
      </c>
      <c r="BY301" s="80">
        <v>0</v>
      </c>
      <c r="BZ301" s="80">
        <v>0</v>
      </c>
      <c r="CA301" s="80">
        <v>0</v>
      </c>
      <c r="CB301" s="80">
        <v>0</v>
      </c>
      <c r="CC301" s="80">
        <v>0</v>
      </c>
    </row>
    <row r="302" spans="1:81">
      <c r="A302" s="80" t="s">
        <v>2044</v>
      </c>
      <c r="B302" s="80">
        <v>128</v>
      </c>
      <c r="C302" s="80">
        <v>9</v>
      </c>
      <c r="D302" s="80">
        <v>8</v>
      </c>
      <c r="E302" s="80">
        <v>2012</v>
      </c>
      <c r="F302" s="80" t="s">
        <v>88</v>
      </c>
      <c r="G302" s="80" t="s">
        <v>2035</v>
      </c>
      <c r="H302" s="80" t="s">
        <v>2036</v>
      </c>
      <c r="I302" s="177"/>
      <c r="J302" s="81">
        <v>23.861883828789889</v>
      </c>
      <c r="K302" s="81">
        <v>1.8329017676038095</v>
      </c>
      <c r="L302" s="81">
        <v>1.5644899385199424</v>
      </c>
      <c r="M302" s="81">
        <v>36.1710429639528</v>
      </c>
      <c r="N302" s="81">
        <v>47.612544324462043</v>
      </c>
      <c r="O302" s="81">
        <v>31.272058347608162</v>
      </c>
      <c r="P302" s="81">
        <v>27.620198542993791</v>
      </c>
      <c r="Q302" s="81">
        <v>2.2171883359630149</v>
      </c>
      <c r="R302" s="81">
        <v>0</v>
      </c>
      <c r="S302" s="81">
        <v>3.7913678000000002</v>
      </c>
      <c r="T302" s="82"/>
      <c r="U302" s="81">
        <v>4984971</v>
      </c>
      <c r="V302" s="81">
        <v>845</v>
      </c>
      <c r="W302" s="81">
        <v>47</v>
      </c>
      <c r="X302" s="81">
        <v>7280</v>
      </c>
      <c r="Y302" s="81">
        <v>12368</v>
      </c>
      <c r="Z302" s="81">
        <v>16356</v>
      </c>
      <c r="AA302" s="81">
        <v>5550</v>
      </c>
      <c r="AB302" s="81">
        <v>29079</v>
      </c>
      <c r="AC302" s="81">
        <v>0</v>
      </c>
      <c r="AD302" s="81">
        <v>3.7913678000000002</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4.3620000000000001</v>
      </c>
      <c r="BJ302" s="81">
        <v>0</v>
      </c>
      <c r="BK302" s="81">
        <v>7.2059999999999995</v>
      </c>
      <c r="BL302" s="81">
        <v>0</v>
      </c>
      <c r="BM302" s="82"/>
      <c r="BN302" s="81">
        <v>0</v>
      </c>
      <c r="BO302" s="81">
        <v>0</v>
      </c>
      <c r="BP302" s="81">
        <v>1</v>
      </c>
      <c r="BQ302" s="81">
        <v>0</v>
      </c>
      <c r="BR302" s="81">
        <v>2</v>
      </c>
      <c r="BS302" s="81">
        <v>0</v>
      </c>
      <c r="BT302"/>
      <c r="BU302" s="80">
        <v>11.568</v>
      </c>
      <c r="BV302" s="80">
        <v>0</v>
      </c>
      <c r="BW302" s="80">
        <v>0</v>
      </c>
      <c r="BX302" s="80">
        <v>0</v>
      </c>
      <c r="BY302" s="80">
        <v>0</v>
      </c>
      <c r="BZ302" s="80">
        <v>0</v>
      </c>
      <c r="CA302" s="80">
        <v>0</v>
      </c>
      <c r="CB302" s="80">
        <v>0</v>
      </c>
      <c r="CC302" s="80">
        <v>0</v>
      </c>
    </row>
    <row r="303" spans="1:81">
      <c r="A303" s="80" t="s">
        <v>2045</v>
      </c>
      <c r="B303" s="80">
        <v>129</v>
      </c>
      <c r="C303" s="80">
        <v>10</v>
      </c>
      <c r="D303" s="80">
        <v>8</v>
      </c>
      <c r="E303" s="80">
        <v>2013</v>
      </c>
      <c r="F303" s="80" t="s">
        <v>89</v>
      </c>
      <c r="G303" s="80" t="s">
        <v>2035</v>
      </c>
      <c r="H303" s="80" t="s">
        <v>2036</v>
      </c>
      <c r="I303" s="177"/>
      <c r="J303" s="81">
        <v>24.578717613292124</v>
      </c>
      <c r="K303" s="81">
        <v>1.5122797251259172</v>
      </c>
      <c r="L303" s="81">
        <v>1.4404121995513472</v>
      </c>
      <c r="M303" s="81">
        <v>37.074879707274619</v>
      </c>
      <c r="N303" s="81">
        <v>48.480272402548707</v>
      </c>
      <c r="O303" s="81">
        <v>29.829339378793787</v>
      </c>
      <c r="P303" s="81">
        <v>27.264695020852862</v>
      </c>
      <c r="Q303" s="81">
        <v>2.2041880081849312</v>
      </c>
      <c r="R303" s="81">
        <v>0</v>
      </c>
      <c r="S303" s="81">
        <v>0.44015264999999998</v>
      </c>
      <c r="T303" s="82"/>
      <c r="U303" s="81">
        <v>5108818</v>
      </c>
      <c r="V303" s="81">
        <v>845</v>
      </c>
      <c r="W303" s="81">
        <v>47</v>
      </c>
      <c r="X303" s="81">
        <v>7280</v>
      </c>
      <c r="Y303" s="81">
        <v>12238</v>
      </c>
      <c r="Z303" s="81">
        <v>16298</v>
      </c>
      <c r="AA303" s="81">
        <v>5458</v>
      </c>
      <c r="AB303" s="81">
        <v>28494</v>
      </c>
      <c r="AC303" s="81">
        <v>0</v>
      </c>
      <c r="AD303" s="81">
        <v>0.44015264999999998</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5.8879999999999999</v>
      </c>
      <c r="BJ303" s="81">
        <v>0</v>
      </c>
      <c r="BK303" s="81">
        <v>8.9920000000000009</v>
      </c>
      <c r="BL303" s="81">
        <v>0</v>
      </c>
      <c r="BM303" s="82"/>
      <c r="BN303" s="81">
        <v>0</v>
      </c>
      <c r="BO303" s="81">
        <v>0</v>
      </c>
      <c r="BP303" s="81">
        <v>1</v>
      </c>
      <c r="BQ303" s="81">
        <v>0</v>
      </c>
      <c r="BR303" s="81">
        <v>2</v>
      </c>
      <c r="BS303" s="81">
        <v>0</v>
      </c>
      <c r="BT303"/>
      <c r="BU303" s="80">
        <v>14.88</v>
      </c>
      <c r="BV303" s="80">
        <v>0</v>
      </c>
      <c r="BW303" s="80">
        <v>0</v>
      </c>
      <c r="BX303" s="80">
        <v>0</v>
      </c>
      <c r="BY303" s="80">
        <v>0</v>
      </c>
      <c r="BZ303" s="80">
        <v>0</v>
      </c>
      <c r="CA303" s="80">
        <v>0</v>
      </c>
      <c r="CB303" s="80">
        <v>0</v>
      </c>
      <c r="CC303" s="80">
        <v>0</v>
      </c>
    </row>
    <row r="304" spans="1:81">
      <c r="A304" s="80" t="s">
        <v>2046</v>
      </c>
      <c r="B304" s="80">
        <v>130</v>
      </c>
      <c r="C304" s="80">
        <v>11</v>
      </c>
      <c r="D304" s="80">
        <v>8</v>
      </c>
      <c r="E304" s="80">
        <v>2014</v>
      </c>
      <c r="F304" s="80" t="s">
        <v>90</v>
      </c>
      <c r="G304" s="80" t="s">
        <v>2035</v>
      </c>
      <c r="H304" s="80" t="s">
        <v>2036</v>
      </c>
      <c r="I304" s="177"/>
      <c r="J304" s="81">
        <v>23.06372842164054</v>
      </c>
      <c r="K304" s="81">
        <v>1.501330686496801</v>
      </c>
      <c r="L304" s="81">
        <v>2.0584179010999759</v>
      </c>
      <c r="M304" s="81">
        <v>35.977381937709495</v>
      </c>
      <c r="N304" s="81">
        <v>47.315294338107357</v>
      </c>
      <c r="O304" s="81">
        <v>28.160663281965437</v>
      </c>
      <c r="P304" s="81">
        <v>27.060028208535329</v>
      </c>
      <c r="Q304" s="81">
        <v>2.0765956672062424</v>
      </c>
      <c r="R304" s="81">
        <v>0</v>
      </c>
      <c r="S304" s="81">
        <v>0</v>
      </c>
      <c r="T304" s="82"/>
      <c r="U304" s="81">
        <v>5335840</v>
      </c>
      <c r="V304" s="81">
        <v>706</v>
      </c>
      <c r="W304" s="81">
        <v>54</v>
      </c>
      <c r="X304" s="81">
        <v>7060</v>
      </c>
      <c r="Y304" s="81">
        <v>12187</v>
      </c>
      <c r="Z304" s="81">
        <v>16205</v>
      </c>
      <c r="AA304" s="81">
        <v>5389</v>
      </c>
      <c r="AB304" s="81">
        <v>27979</v>
      </c>
      <c r="AC304" s="81">
        <v>0</v>
      </c>
      <c r="AD304" s="81">
        <v>0</v>
      </c>
      <c r="AE304" s="82"/>
      <c r="AF304" s="81">
        <v>31243928.581065763</v>
      </c>
      <c r="AG304" s="81">
        <v>1230191.3813518349</v>
      </c>
      <c r="AH304" s="81">
        <v>522880.23127841775</v>
      </c>
      <c r="AI304" s="81">
        <v>46683594.824645363</v>
      </c>
      <c r="AJ304" s="81">
        <v>67416004.134003699</v>
      </c>
      <c r="AK304" s="81">
        <v>0</v>
      </c>
      <c r="AL304" s="81">
        <v>0</v>
      </c>
      <c r="AM304" s="81">
        <v>3841098.6037884234</v>
      </c>
      <c r="AN304" s="81">
        <v>0</v>
      </c>
      <c r="AO304" s="81">
        <v>0</v>
      </c>
      <c r="AP304" s="82"/>
      <c r="AQ304" s="81">
        <v>461</v>
      </c>
      <c r="AR304" s="81">
        <v>134</v>
      </c>
      <c r="AS304" s="81">
        <v>0</v>
      </c>
      <c r="AT304" s="81">
        <v>0</v>
      </c>
      <c r="AU304" s="81">
        <v>0</v>
      </c>
      <c r="AV304" s="81">
        <v>0</v>
      </c>
      <c r="AW304" s="81" t="s">
        <v>564</v>
      </c>
      <c r="AX304" s="82"/>
      <c r="AY304" s="81">
        <v>1898.4</v>
      </c>
      <c r="AZ304" s="81">
        <v>7645.4</v>
      </c>
      <c r="BA304" s="81">
        <v>0</v>
      </c>
      <c r="BB304" s="81">
        <v>0</v>
      </c>
      <c r="BC304" s="81">
        <v>0</v>
      </c>
      <c r="BD304" s="81">
        <v>0</v>
      </c>
      <c r="BE304" s="81" t="s">
        <v>564</v>
      </c>
      <c r="BF304" s="82"/>
      <c r="BG304" s="81">
        <v>0</v>
      </c>
      <c r="BH304" s="81">
        <v>0</v>
      </c>
      <c r="BI304" s="81">
        <v>5.8879999999999999</v>
      </c>
      <c r="BJ304" s="81">
        <v>0</v>
      </c>
      <c r="BK304" s="81">
        <v>6.6209999999999996</v>
      </c>
      <c r="BL304" s="81">
        <v>0</v>
      </c>
      <c r="BM304" s="82"/>
      <c r="BN304" s="81">
        <v>0</v>
      </c>
      <c r="BO304" s="81">
        <v>0</v>
      </c>
      <c r="BP304" s="81">
        <v>1</v>
      </c>
      <c r="BQ304" s="81">
        <v>0</v>
      </c>
      <c r="BR304" s="81">
        <v>2</v>
      </c>
      <c r="BS304" s="81">
        <v>0</v>
      </c>
      <c r="BT304"/>
      <c r="BU304" s="80">
        <v>12.509</v>
      </c>
      <c r="BV304" s="80">
        <v>0</v>
      </c>
      <c r="BW304" s="80">
        <v>0</v>
      </c>
      <c r="BX304" s="80">
        <v>0</v>
      </c>
      <c r="BY304" s="80">
        <v>0</v>
      </c>
      <c r="BZ304" s="80">
        <v>0</v>
      </c>
      <c r="CA304" s="80">
        <v>0</v>
      </c>
      <c r="CB304" s="80">
        <v>0</v>
      </c>
      <c r="CC304" s="80">
        <v>0</v>
      </c>
    </row>
    <row r="305" spans="1:81">
      <c r="A305" s="80" t="s">
        <v>2047</v>
      </c>
      <c r="B305" s="80">
        <v>131</v>
      </c>
      <c r="C305" s="80">
        <v>12</v>
      </c>
      <c r="D305" s="80">
        <v>8</v>
      </c>
      <c r="E305" s="80">
        <v>2015</v>
      </c>
      <c r="F305" s="80" t="s">
        <v>91</v>
      </c>
      <c r="G305" s="80" t="s">
        <v>2035</v>
      </c>
      <c r="H305" s="80" t="s">
        <v>2036</v>
      </c>
      <c r="I305" s="177"/>
      <c r="J305" s="81">
        <v>22.005942745421791</v>
      </c>
      <c r="K305" s="81">
        <v>1.5676255296831487</v>
      </c>
      <c r="L305" s="81">
        <v>2.4867607123947737</v>
      </c>
      <c r="M305" s="81">
        <v>37.255482743854259</v>
      </c>
      <c r="N305" s="81">
        <v>43.286811646654357</v>
      </c>
      <c r="O305" s="81">
        <v>27.673339698492409</v>
      </c>
      <c r="P305" s="81">
        <v>26.61396697608625</v>
      </c>
      <c r="Q305" s="81">
        <v>1.9956107735784465</v>
      </c>
      <c r="R305" s="81">
        <v>0</v>
      </c>
      <c r="S305" s="81">
        <v>0</v>
      </c>
      <c r="T305" s="82"/>
      <c r="U305" s="81">
        <v>4704087</v>
      </c>
      <c r="V305" s="81">
        <v>706</v>
      </c>
      <c r="W305" s="81">
        <v>54</v>
      </c>
      <c r="X305" s="81">
        <v>7060</v>
      </c>
      <c r="Y305" s="81">
        <v>12137</v>
      </c>
      <c r="Z305" s="81">
        <v>16078</v>
      </c>
      <c r="AA305" s="81">
        <v>5296</v>
      </c>
      <c r="AB305" s="81">
        <v>27466</v>
      </c>
      <c r="AC305" s="81">
        <v>0</v>
      </c>
      <c r="AD305" s="81">
        <v>0</v>
      </c>
      <c r="AE305" s="82"/>
      <c r="AF305" s="81">
        <v>29183643.44248081</v>
      </c>
      <c r="AG305" s="81">
        <v>1159562.2893476973</v>
      </c>
      <c r="AH305" s="81">
        <v>528352.59023956931</v>
      </c>
      <c r="AI305" s="81">
        <v>45582955.833053194</v>
      </c>
      <c r="AJ305" s="81">
        <v>64105596.469776064</v>
      </c>
      <c r="AK305" s="81">
        <v>0</v>
      </c>
      <c r="AL305" s="81">
        <v>0</v>
      </c>
      <c r="AM305" s="81">
        <v>3764100.0844633398</v>
      </c>
      <c r="AN305" s="81">
        <v>0</v>
      </c>
      <c r="AO305" s="81">
        <v>0</v>
      </c>
      <c r="AP305" s="82"/>
      <c r="AQ305" s="81">
        <v>492</v>
      </c>
      <c r="AR305" s="81">
        <v>241</v>
      </c>
      <c r="AS305" s="81">
        <v>0</v>
      </c>
      <c r="AT305" s="81">
        <v>0</v>
      </c>
      <c r="AU305" s="81">
        <v>0</v>
      </c>
      <c r="AV305" s="81">
        <v>0</v>
      </c>
      <c r="AW305" s="81" t="s">
        <v>564</v>
      </c>
      <c r="AX305" s="82"/>
      <c r="AY305" s="81">
        <v>2042.1999999999998</v>
      </c>
      <c r="AZ305" s="81">
        <v>15387.1</v>
      </c>
      <c r="BA305" s="81">
        <v>0</v>
      </c>
      <c r="BB305" s="81">
        <v>0</v>
      </c>
      <c r="BC305" s="81">
        <v>0</v>
      </c>
      <c r="BD305" s="81">
        <v>0</v>
      </c>
      <c r="BE305" s="81" t="s">
        <v>564</v>
      </c>
      <c r="BF305" s="82"/>
      <c r="BG305" s="81">
        <v>0</v>
      </c>
      <c r="BH305" s="81">
        <v>0</v>
      </c>
      <c r="BI305" s="81">
        <v>5.5659999999999998</v>
      </c>
      <c r="BJ305" s="81">
        <v>0</v>
      </c>
      <c r="BK305" s="81">
        <v>6.7409999999999997</v>
      </c>
      <c r="BL305" s="81">
        <v>0</v>
      </c>
      <c r="BM305" s="82"/>
      <c r="BN305" s="81">
        <v>0</v>
      </c>
      <c r="BO305" s="81">
        <v>0</v>
      </c>
      <c r="BP305" s="81">
        <v>1</v>
      </c>
      <c r="BQ305" s="81">
        <v>0</v>
      </c>
      <c r="BR305" s="81">
        <v>2</v>
      </c>
      <c r="BS305" s="81">
        <v>0</v>
      </c>
      <c r="BT305"/>
      <c r="BU305" s="80">
        <v>12.307</v>
      </c>
      <c r="BV305" s="80">
        <v>0</v>
      </c>
      <c r="BW305" s="80">
        <v>0</v>
      </c>
      <c r="BX305" s="80">
        <v>0</v>
      </c>
      <c r="BY305" s="80">
        <v>0</v>
      </c>
      <c r="BZ305" s="80">
        <v>0</v>
      </c>
      <c r="CA305" s="80">
        <v>0</v>
      </c>
      <c r="CB305" s="80">
        <v>0</v>
      </c>
      <c r="CC305" s="80">
        <v>0</v>
      </c>
    </row>
    <row r="306" spans="1:81">
      <c r="A306" s="80" t="s">
        <v>2048</v>
      </c>
      <c r="B306" s="80">
        <v>132</v>
      </c>
      <c r="C306" s="80">
        <v>13</v>
      </c>
      <c r="D306" s="80">
        <v>8</v>
      </c>
      <c r="E306" s="80">
        <v>2016</v>
      </c>
      <c r="F306" s="80" t="s">
        <v>92</v>
      </c>
      <c r="G306" s="80" t="s">
        <v>2035</v>
      </c>
      <c r="H306" s="80" t="s">
        <v>2036</v>
      </c>
      <c r="I306" s="177"/>
      <c r="J306" s="81">
        <v>22.464300503618702</v>
      </c>
      <c r="K306" s="81">
        <v>1.5531004536118775</v>
      </c>
      <c r="L306" s="81">
        <v>2.6477587473330289</v>
      </c>
      <c r="M306" s="81">
        <v>32.698570438993521</v>
      </c>
      <c r="N306" s="81">
        <v>44.557904717904506</v>
      </c>
      <c r="O306" s="81">
        <v>27.293082386347528</v>
      </c>
      <c r="P306" s="81">
        <v>25.464561656412226</v>
      </c>
      <c r="Q306" s="81">
        <v>1.9116558337955991</v>
      </c>
      <c r="R306" s="81">
        <v>0</v>
      </c>
      <c r="S306" s="81">
        <v>0</v>
      </c>
      <c r="T306" s="82"/>
      <c r="U306" s="81">
        <v>5085118</v>
      </c>
      <c r="V306" s="81">
        <v>706</v>
      </c>
      <c r="W306" s="81">
        <v>54</v>
      </c>
      <c r="X306" s="81">
        <v>7060</v>
      </c>
      <c r="Y306" s="81">
        <v>12130</v>
      </c>
      <c r="Z306" s="81">
        <v>16052</v>
      </c>
      <c r="AA306" s="81">
        <v>5241</v>
      </c>
      <c r="AB306" s="81">
        <v>27065</v>
      </c>
      <c r="AC306" s="81">
        <v>0</v>
      </c>
      <c r="AD306" s="81">
        <v>0</v>
      </c>
      <c r="AE306" s="82"/>
      <c r="AF306" s="81">
        <v>31261503.556148838</v>
      </c>
      <c r="AG306" s="81">
        <v>1104610.0946409469</v>
      </c>
      <c r="AH306" s="81">
        <v>440969.11119126371</v>
      </c>
      <c r="AI306" s="81">
        <v>48384501.37649522</v>
      </c>
      <c r="AJ306" s="81">
        <v>62964908.537882917</v>
      </c>
      <c r="AK306" s="81">
        <v>0</v>
      </c>
      <c r="AL306" s="81">
        <v>0</v>
      </c>
      <c r="AM306" s="81">
        <v>3712026.3581018508</v>
      </c>
      <c r="AN306" s="81">
        <v>0</v>
      </c>
      <c r="AO306" s="81">
        <v>0</v>
      </c>
      <c r="AP306" s="82"/>
      <c r="AQ306" s="81">
        <v>507</v>
      </c>
      <c r="AR306" s="81">
        <v>270</v>
      </c>
      <c r="AS306" s="81">
        <v>0</v>
      </c>
      <c r="AT306" s="81">
        <v>0</v>
      </c>
      <c r="AU306" s="81">
        <v>0</v>
      </c>
      <c r="AV306" s="81">
        <v>0</v>
      </c>
      <c r="AW306" s="81" t="s">
        <v>564</v>
      </c>
      <c r="AX306" s="82"/>
      <c r="AY306" s="81">
        <v>2109.3000000000002</v>
      </c>
      <c r="AZ306" s="81">
        <v>17822.2</v>
      </c>
      <c r="BA306" s="81">
        <v>0</v>
      </c>
      <c r="BB306" s="81">
        <v>0</v>
      </c>
      <c r="BC306" s="81">
        <v>0</v>
      </c>
      <c r="BD306" s="81">
        <v>0</v>
      </c>
      <c r="BE306" s="81" t="s">
        <v>564</v>
      </c>
      <c r="BF306" s="82"/>
      <c r="BG306" s="81">
        <v>0</v>
      </c>
      <c r="BH306" s="81">
        <v>0</v>
      </c>
      <c r="BI306" s="81">
        <v>5.6120000000000001</v>
      </c>
      <c r="BJ306" s="81">
        <v>0</v>
      </c>
      <c r="BK306" s="81">
        <v>4.1660000000000004</v>
      </c>
      <c r="BL306" s="81">
        <v>0</v>
      </c>
      <c r="BM306" s="82"/>
      <c r="BN306" s="81">
        <v>0</v>
      </c>
      <c r="BO306" s="81">
        <v>0</v>
      </c>
      <c r="BP306" s="81">
        <v>1</v>
      </c>
      <c r="BQ306" s="81">
        <v>0</v>
      </c>
      <c r="BR306" s="81">
        <v>1</v>
      </c>
      <c r="BS306" s="81">
        <v>0</v>
      </c>
      <c r="BT306"/>
      <c r="BU306" s="80">
        <v>9.7780000000000005</v>
      </c>
      <c r="BV306" s="80">
        <v>0</v>
      </c>
      <c r="BW306" s="80">
        <v>0</v>
      </c>
      <c r="BX306" s="80">
        <v>0</v>
      </c>
      <c r="BY306" s="80">
        <v>0</v>
      </c>
      <c r="BZ306" s="80">
        <v>0</v>
      </c>
      <c r="CA306" s="80">
        <v>0</v>
      </c>
      <c r="CB306" s="80">
        <v>0</v>
      </c>
      <c r="CC306" s="80">
        <v>0</v>
      </c>
    </row>
    <row r="307" spans="1:81">
      <c r="A307" s="80" t="s">
        <v>2049</v>
      </c>
      <c r="B307" s="80">
        <v>133</v>
      </c>
      <c r="C307" s="80">
        <v>14</v>
      </c>
      <c r="D307" s="80">
        <v>8</v>
      </c>
      <c r="E307" s="80">
        <v>2017</v>
      </c>
      <c r="F307" s="80" t="s">
        <v>71</v>
      </c>
      <c r="G307" s="80" t="s">
        <v>2035</v>
      </c>
      <c r="H307" s="80" t="s">
        <v>2036</v>
      </c>
      <c r="I307" s="177"/>
      <c r="J307" s="81">
        <v>17.898318244207864</v>
      </c>
      <c r="K307" s="81">
        <v>1.5309393853517994</v>
      </c>
      <c r="L307" s="81">
        <v>2.2674679475570447</v>
      </c>
      <c r="M307" s="81">
        <v>29.428100517982905</v>
      </c>
      <c r="N307" s="81">
        <v>38.682378690590951</v>
      </c>
      <c r="O307" s="81">
        <v>26.708902913896821</v>
      </c>
      <c r="P307" s="81">
        <v>24.945984920131153</v>
      </c>
      <c r="Q307" s="81">
        <v>1.8092844533457624</v>
      </c>
      <c r="R307" s="81">
        <v>0</v>
      </c>
      <c r="S307" s="81">
        <v>4.117910155824215</v>
      </c>
      <c r="T307" s="82"/>
      <c r="U307" s="81">
        <v>5168302</v>
      </c>
      <c r="V307" s="81">
        <v>706</v>
      </c>
      <c r="W307" s="81">
        <v>54</v>
      </c>
      <c r="X307" s="81">
        <v>7060</v>
      </c>
      <c r="Y307" s="81">
        <v>12073</v>
      </c>
      <c r="Z307" s="81">
        <v>15969</v>
      </c>
      <c r="AA307" s="81">
        <v>5167</v>
      </c>
      <c r="AB307" s="81">
        <v>26490</v>
      </c>
      <c r="AC307" s="81">
        <v>0</v>
      </c>
      <c r="AD307" s="81">
        <v>4.117910155824215</v>
      </c>
      <c r="AE307" s="82"/>
      <c r="AF307" s="81">
        <v>27791243.716734089</v>
      </c>
      <c r="AG307" s="81">
        <v>1136400.37163163</v>
      </c>
      <c r="AH307" s="81">
        <v>507934.88230588287</v>
      </c>
      <c r="AI307" s="81">
        <v>50787431.760627523</v>
      </c>
      <c r="AJ307" s="81">
        <v>63528751.438602127</v>
      </c>
      <c r="AK307" s="81">
        <v>0</v>
      </c>
      <c r="AL307" s="81">
        <v>0</v>
      </c>
      <c r="AM307" s="81">
        <v>3638848.708827117</v>
      </c>
      <c r="AN307" s="81">
        <v>0</v>
      </c>
      <c r="AO307" s="81">
        <v>0</v>
      </c>
      <c r="AP307" s="82"/>
      <c r="AQ307" s="81">
        <v>521</v>
      </c>
      <c r="AR307" s="81">
        <v>324</v>
      </c>
      <c r="AS307" s="81">
        <v>0</v>
      </c>
      <c r="AT307" s="81">
        <v>0</v>
      </c>
      <c r="AU307" s="81">
        <v>0</v>
      </c>
      <c r="AV307" s="81">
        <v>1</v>
      </c>
      <c r="AW307" s="81" t="s">
        <v>564</v>
      </c>
      <c r="AX307" s="82"/>
      <c r="AY307" s="81">
        <v>2188.3000000000002</v>
      </c>
      <c r="AZ307" s="81">
        <v>20312.499999999989</v>
      </c>
      <c r="BA307" s="81">
        <v>0</v>
      </c>
      <c r="BB307" s="81">
        <v>0</v>
      </c>
      <c r="BC307" s="81">
        <v>0</v>
      </c>
      <c r="BD307" s="81">
        <v>999.25</v>
      </c>
      <c r="BE307" s="81" t="s">
        <v>564</v>
      </c>
      <c r="BF307" s="82"/>
      <c r="BG307" s="81">
        <v>0</v>
      </c>
      <c r="BH307" s="81">
        <v>0</v>
      </c>
      <c r="BI307" s="81">
        <v>5.31</v>
      </c>
      <c r="BJ307" s="81">
        <v>0</v>
      </c>
      <c r="BK307" s="81">
        <v>4.0650000000000004</v>
      </c>
      <c r="BL307" s="81">
        <v>0</v>
      </c>
      <c r="BM307" s="82"/>
      <c r="BN307" s="81">
        <v>0</v>
      </c>
      <c r="BO307" s="81">
        <v>0</v>
      </c>
      <c r="BP307" s="81">
        <v>1</v>
      </c>
      <c r="BQ307" s="81">
        <v>0</v>
      </c>
      <c r="BR307" s="81">
        <v>1</v>
      </c>
      <c r="BS307" s="81">
        <v>0</v>
      </c>
      <c r="BT307"/>
      <c r="BU307" s="80">
        <v>9.375</v>
      </c>
      <c r="BV307" s="80">
        <v>0</v>
      </c>
      <c r="BW307" s="80">
        <v>0</v>
      </c>
      <c r="BX307" s="80">
        <v>0</v>
      </c>
      <c r="BY307" s="80">
        <v>0</v>
      </c>
      <c r="BZ307" s="80">
        <v>0</v>
      </c>
      <c r="CA307" s="80">
        <v>0</v>
      </c>
      <c r="CB307" s="80">
        <v>0</v>
      </c>
      <c r="CC307" s="80">
        <v>0</v>
      </c>
    </row>
    <row r="308" spans="1:81">
      <c r="A308" s="80" t="s">
        <v>2050</v>
      </c>
      <c r="B308" s="80">
        <v>134</v>
      </c>
      <c r="C308" s="80">
        <v>15</v>
      </c>
      <c r="D308" s="80">
        <v>8</v>
      </c>
      <c r="E308" s="80">
        <v>2018</v>
      </c>
      <c r="F308" s="80" t="s">
        <v>93</v>
      </c>
      <c r="G308" s="80" t="s">
        <v>2035</v>
      </c>
      <c r="H308" s="80" t="s">
        <v>2036</v>
      </c>
      <c r="I308" s="177"/>
      <c r="J308" s="81">
        <v>15.626972925870932</v>
      </c>
      <c r="K308" s="81">
        <v>1.3660297603788127</v>
      </c>
      <c r="L308" s="81">
        <v>2.0081004065373813</v>
      </c>
      <c r="M308" s="81">
        <v>26.061114918327441</v>
      </c>
      <c r="N308" s="81">
        <v>29.839262007491602</v>
      </c>
      <c r="O308" s="81">
        <v>25.946162284831257</v>
      </c>
      <c r="P308" s="81">
        <v>24.77892471299743</v>
      </c>
      <c r="Q308" s="81">
        <v>1.6476785402364644</v>
      </c>
      <c r="R308" s="81">
        <v>0</v>
      </c>
      <c r="S308" s="81">
        <v>4.6516192074145986</v>
      </c>
      <c r="T308" s="82"/>
      <c r="U308" s="81">
        <v>5240808</v>
      </c>
      <c r="V308" s="81">
        <v>706</v>
      </c>
      <c r="W308" s="81">
        <v>54</v>
      </c>
      <c r="X308" s="81">
        <v>7060</v>
      </c>
      <c r="Y308" s="81">
        <v>12068</v>
      </c>
      <c r="Z308" s="81">
        <v>15810</v>
      </c>
      <c r="AA308" s="81">
        <v>5184</v>
      </c>
      <c r="AB308" s="81">
        <v>25997</v>
      </c>
      <c r="AC308" s="81">
        <v>0</v>
      </c>
      <c r="AD308" s="81">
        <v>4.6516192074145994</v>
      </c>
      <c r="AE308" s="82"/>
      <c r="AF308" s="81">
        <v>27461595.852206562</v>
      </c>
      <c r="AG308" s="81">
        <v>997909.96316574037</v>
      </c>
      <c r="AH308" s="81">
        <v>474762.31218195439</v>
      </c>
      <c r="AI308" s="81">
        <v>49916435.368763447</v>
      </c>
      <c r="AJ308" s="81">
        <v>56706329.750631757</v>
      </c>
      <c r="AK308" s="81">
        <v>0</v>
      </c>
      <c r="AL308" s="81">
        <v>0</v>
      </c>
      <c r="AM308" s="81">
        <v>3578515.925170735</v>
      </c>
      <c r="AN308" s="81">
        <v>0</v>
      </c>
      <c r="AO308" s="81">
        <v>0</v>
      </c>
      <c r="AP308" s="82"/>
      <c r="AQ308" s="81">
        <v>543</v>
      </c>
      <c r="AR308" s="81">
        <v>351</v>
      </c>
      <c r="AS308" s="81">
        <v>0</v>
      </c>
      <c r="AT308" s="81">
        <v>0</v>
      </c>
      <c r="AU308" s="81">
        <v>0</v>
      </c>
      <c r="AV308" s="81">
        <v>1</v>
      </c>
      <c r="AW308" s="81" t="s">
        <v>564</v>
      </c>
      <c r="AX308" s="82"/>
      <c r="AY308" s="81">
        <v>2298.3999999999992</v>
      </c>
      <c r="AZ308" s="81">
        <v>22232</v>
      </c>
      <c r="BA308" s="81">
        <v>0</v>
      </c>
      <c r="BB308" s="81">
        <v>0</v>
      </c>
      <c r="BC308" s="81">
        <v>0</v>
      </c>
      <c r="BD308" s="81">
        <v>999</v>
      </c>
      <c r="BE308" s="81" t="s">
        <v>564</v>
      </c>
      <c r="BF308" s="82"/>
      <c r="BG308" s="81">
        <v>0</v>
      </c>
      <c r="BH308" s="81">
        <v>0</v>
      </c>
      <c r="BI308" s="81">
        <v>5.2160000000000002</v>
      </c>
      <c r="BJ308" s="81">
        <v>0</v>
      </c>
      <c r="BK308" s="81">
        <v>3.6469999999999998</v>
      </c>
      <c r="BL308" s="81">
        <v>0</v>
      </c>
      <c r="BM308" s="82"/>
      <c r="BN308" s="81">
        <v>0</v>
      </c>
      <c r="BO308" s="81">
        <v>0</v>
      </c>
      <c r="BP308" s="81">
        <v>1</v>
      </c>
      <c r="BQ308" s="81">
        <v>0</v>
      </c>
      <c r="BR308" s="81">
        <v>1</v>
      </c>
      <c r="BS308" s="81">
        <v>0</v>
      </c>
      <c r="BT308"/>
      <c r="BU308" s="80">
        <v>8.8629999999999995</v>
      </c>
      <c r="BV308" s="80">
        <v>0</v>
      </c>
      <c r="BW308" s="80">
        <v>0</v>
      </c>
      <c r="BX308" s="80">
        <v>0</v>
      </c>
      <c r="BY308" s="80">
        <v>0</v>
      </c>
      <c r="BZ308" s="80">
        <v>0</v>
      </c>
      <c r="CA308" s="80">
        <v>0</v>
      </c>
      <c r="CB308" s="80">
        <v>0</v>
      </c>
      <c r="CC308" s="80">
        <v>0</v>
      </c>
    </row>
    <row r="309" spans="1:81">
      <c r="A309" s="80" t="s">
        <v>2051</v>
      </c>
      <c r="B309" s="80">
        <v>135</v>
      </c>
      <c r="C309" s="80">
        <v>16</v>
      </c>
      <c r="D309" s="80">
        <v>8</v>
      </c>
      <c r="E309" s="80">
        <v>2019</v>
      </c>
      <c r="F309" s="80" t="s">
        <v>73</v>
      </c>
      <c r="G309" s="80" t="s">
        <v>2035</v>
      </c>
      <c r="H309" s="80" t="s">
        <v>2036</v>
      </c>
      <c r="I309" s="177"/>
      <c r="J309" s="81">
        <v>15.007061297119384</v>
      </c>
      <c r="K309" s="81">
        <v>1.2676707267819296</v>
      </c>
      <c r="L309" s="81">
        <v>2.0248035327187006</v>
      </c>
      <c r="M309" s="81">
        <v>23.22549335766778</v>
      </c>
      <c r="N309" s="81">
        <v>31.459090741549744</v>
      </c>
      <c r="O309" s="81">
        <v>24.950942982649099</v>
      </c>
      <c r="P309" s="81">
        <v>24.551609845331086</v>
      </c>
      <c r="Q309" s="81">
        <v>1.5751168627282068</v>
      </c>
      <c r="R309" s="81">
        <v>0</v>
      </c>
      <c r="S309" s="81">
        <v>4.2513686901307794</v>
      </c>
      <c r="T309" s="82"/>
      <c r="U309" s="81">
        <v>5291757</v>
      </c>
      <c r="V309" s="81">
        <v>706</v>
      </c>
      <c r="W309" s="81">
        <v>54</v>
      </c>
      <c r="X309" s="81">
        <v>7060</v>
      </c>
      <c r="Y309" s="81">
        <v>12072</v>
      </c>
      <c r="Z309" s="81">
        <v>15621</v>
      </c>
      <c r="AA309" s="81">
        <v>5098</v>
      </c>
      <c r="AB309" s="81">
        <v>25525</v>
      </c>
      <c r="AC309" s="81">
        <v>0</v>
      </c>
      <c r="AD309" s="81">
        <v>4.2513686901307786</v>
      </c>
      <c r="AE309" s="82"/>
      <c r="AF309" s="81">
        <v>27710325.63546779</v>
      </c>
      <c r="AG309" s="81">
        <v>973632.44087910652</v>
      </c>
      <c r="AH309" s="81">
        <v>509558.55143250898</v>
      </c>
      <c r="AI309" s="81">
        <v>46434571.675652489</v>
      </c>
      <c r="AJ309" s="81">
        <v>61289108.697565936</v>
      </c>
      <c r="AK309" s="81">
        <v>0</v>
      </c>
      <c r="AL309" s="81">
        <v>0</v>
      </c>
      <c r="AM309" s="81">
        <v>3476312.8479028777</v>
      </c>
      <c r="AN309" s="81">
        <v>0</v>
      </c>
      <c r="AO309" s="81">
        <v>0</v>
      </c>
      <c r="AP309" s="82"/>
      <c r="AQ309" s="81">
        <v>559</v>
      </c>
      <c r="AR309" s="81">
        <v>367</v>
      </c>
      <c r="AS309" s="81">
        <v>0</v>
      </c>
      <c r="AT309" s="81">
        <v>0</v>
      </c>
      <c r="AU309" s="81">
        <v>0</v>
      </c>
      <c r="AV309" s="81">
        <v>1</v>
      </c>
      <c r="AW309" s="81" t="s">
        <v>564</v>
      </c>
      <c r="AX309" s="82"/>
      <c r="AY309" s="81">
        <v>2396.6999999999998</v>
      </c>
      <c r="AZ309" s="81">
        <v>23431.000000000018</v>
      </c>
      <c r="BA309" s="81">
        <v>0</v>
      </c>
      <c r="BB309" s="81">
        <v>0</v>
      </c>
      <c r="BC309" s="81">
        <v>0</v>
      </c>
      <c r="BD309" s="81">
        <v>999.25</v>
      </c>
      <c r="BE309" s="81" t="s">
        <v>564</v>
      </c>
      <c r="BF309" s="82"/>
      <c r="BG309" s="81">
        <v>0</v>
      </c>
      <c r="BH309" s="81">
        <v>0</v>
      </c>
      <c r="BI309" s="81">
        <v>4.0209999999999999</v>
      </c>
      <c r="BJ309" s="81">
        <v>0</v>
      </c>
      <c r="BK309" s="81">
        <v>2.956</v>
      </c>
      <c r="BL309" s="81">
        <v>0</v>
      </c>
      <c r="BM309" s="82"/>
      <c r="BN309" s="81">
        <v>0</v>
      </c>
      <c r="BO309" s="81">
        <v>0</v>
      </c>
      <c r="BP309" s="81">
        <v>1</v>
      </c>
      <c r="BQ309" s="81">
        <v>0</v>
      </c>
      <c r="BR309" s="81">
        <v>1</v>
      </c>
      <c r="BS309" s="81">
        <v>0</v>
      </c>
      <c r="BT309"/>
      <c r="BU309" s="80">
        <v>6.9770000000000003</v>
      </c>
      <c r="BV309" s="80">
        <v>0</v>
      </c>
      <c r="BW309" s="80">
        <v>0</v>
      </c>
      <c r="BX309" s="80">
        <v>0</v>
      </c>
      <c r="BY309" s="80">
        <v>0</v>
      </c>
      <c r="BZ309" s="80">
        <v>0</v>
      </c>
      <c r="CA309" s="80">
        <v>0</v>
      </c>
      <c r="CB309" s="80">
        <v>0</v>
      </c>
      <c r="CC309" s="80">
        <v>0</v>
      </c>
    </row>
    <row r="310" spans="1:81">
      <c r="A310" s="80" t="s">
        <v>2052</v>
      </c>
      <c r="B310" s="80">
        <v>136</v>
      </c>
      <c r="C310" s="80">
        <v>17</v>
      </c>
      <c r="D310" s="80">
        <v>8</v>
      </c>
      <c r="E310" s="80">
        <v>2020</v>
      </c>
      <c r="F310" s="80" t="s">
        <v>218</v>
      </c>
      <c r="G310" s="80" t="s">
        <v>2035</v>
      </c>
      <c r="H310" s="80" t="s">
        <v>2036</v>
      </c>
      <c r="I310" s="177"/>
      <c r="J310" s="81">
        <v>15.811720776737671</v>
      </c>
      <c r="K310" s="81">
        <v>1.0566820504897365</v>
      </c>
      <c r="L310" s="81">
        <v>1.8578534754806</v>
      </c>
      <c r="M310" s="81">
        <v>21.565633291364211</v>
      </c>
      <c r="N310" s="81">
        <v>28.579808922963576</v>
      </c>
      <c r="O310" s="81">
        <v>21.597463079483703</v>
      </c>
      <c r="P310" s="81">
        <v>22.739166319831305</v>
      </c>
      <c r="Q310" s="81">
        <v>1.4780298087654484</v>
      </c>
      <c r="R310" s="81">
        <v>0</v>
      </c>
      <c r="S310" s="81">
        <v>4.2208249002906886</v>
      </c>
      <c r="T310" s="82"/>
      <c r="U310" s="81">
        <v>4354767</v>
      </c>
      <c r="V310" s="81">
        <v>506</v>
      </c>
      <c r="W310" s="81">
        <v>72</v>
      </c>
      <c r="X310" s="81">
        <v>7381</v>
      </c>
      <c r="Y310" s="81">
        <v>12070</v>
      </c>
      <c r="Z310" s="81">
        <v>15433</v>
      </c>
      <c r="AA310" s="81">
        <v>5130</v>
      </c>
      <c r="AB310" s="81">
        <v>25067</v>
      </c>
      <c r="AC310" s="81">
        <v>0</v>
      </c>
      <c r="AD310" s="81">
        <v>4.2208249002906886</v>
      </c>
      <c r="AE310" s="82"/>
      <c r="AF310" s="81">
        <v>27098139.955802321</v>
      </c>
      <c r="AG310" s="81">
        <v>746032.45054279454</v>
      </c>
      <c r="AH310" s="81">
        <v>516212.49753847288</v>
      </c>
      <c r="AI310" s="81">
        <v>41574149.548412643</v>
      </c>
      <c r="AJ310" s="81">
        <v>52395433.12321607</v>
      </c>
      <c r="AK310" s="81"/>
      <c r="AL310" s="81"/>
      <c r="AM310" s="81">
        <v>3271522.0001786915</v>
      </c>
      <c r="AN310" s="81"/>
      <c r="AO310" s="81"/>
      <c r="AP310" s="82"/>
      <c r="AQ310" s="81">
        <v>573</v>
      </c>
      <c r="AR310" s="81">
        <v>407</v>
      </c>
      <c r="AS310" s="81">
        <v>0</v>
      </c>
      <c r="AT310" s="81">
        <v>0</v>
      </c>
      <c r="AU310" s="81">
        <v>0</v>
      </c>
      <c r="AV310" s="81">
        <v>1</v>
      </c>
      <c r="AW310" s="81">
        <v>0</v>
      </c>
      <c r="AX310" s="82"/>
      <c r="AY310" s="81">
        <v>2480.7999999999988</v>
      </c>
      <c r="AZ310" s="81">
        <v>25774.700000000041</v>
      </c>
      <c r="BA310" s="81">
        <v>0</v>
      </c>
      <c r="BB310" s="81">
        <v>0</v>
      </c>
      <c r="BC310" s="81">
        <v>0</v>
      </c>
      <c r="BD310" s="81">
        <v>999.25</v>
      </c>
      <c r="BE310" s="81">
        <v>0</v>
      </c>
      <c r="BF310" s="82"/>
      <c r="BG310" s="81">
        <v>0</v>
      </c>
      <c r="BH310" s="81">
        <v>0</v>
      </c>
      <c r="BI310" s="81">
        <v>3.4910000000000001</v>
      </c>
      <c r="BJ310" s="81">
        <v>0</v>
      </c>
      <c r="BK310" s="81">
        <v>5.5709999999999997</v>
      </c>
      <c r="BL310" s="81">
        <v>0</v>
      </c>
      <c r="BM310" s="82"/>
      <c r="BN310" s="81">
        <v>0</v>
      </c>
      <c r="BO310" s="81">
        <v>0</v>
      </c>
      <c r="BP310" s="81">
        <v>1</v>
      </c>
      <c r="BQ310" s="81">
        <v>0</v>
      </c>
      <c r="BR310" s="81">
        <v>2</v>
      </c>
      <c r="BS310" s="81">
        <v>0</v>
      </c>
      <c r="BT310"/>
      <c r="BU310" s="80">
        <v>9.0619999999999994</v>
      </c>
      <c r="BV310" s="80">
        <v>0</v>
      </c>
      <c r="BW310" s="80">
        <v>0</v>
      </c>
      <c r="BX310" s="80">
        <v>0</v>
      </c>
      <c r="BY310" s="80">
        <v>0</v>
      </c>
      <c r="BZ310" s="80">
        <v>0</v>
      </c>
      <c r="CA310" s="80">
        <v>0</v>
      </c>
      <c r="CB310" s="80">
        <v>0</v>
      </c>
      <c r="CC310" s="80">
        <v>0</v>
      </c>
    </row>
    <row r="311" spans="1:81">
      <c r="A311" s="80" t="s">
        <v>2053</v>
      </c>
      <c r="B311" s="80">
        <v>136</v>
      </c>
      <c r="C311" s="80">
        <v>18</v>
      </c>
      <c r="D311" s="80">
        <v>8</v>
      </c>
      <c r="E311" s="80">
        <v>2021</v>
      </c>
      <c r="F311" s="80" t="s">
        <v>75</v>
      </c>
      <c r="G311" s="174" t="s">
        <v>2035</v>
      </c>
      <c r="H311" s="80" t="s">
        <v>2036</v>
      </c>
      <c r="I311" s="177"/>
      <c r="J311" s="81">
        <v>12.596559859275867</v>
      </c>
      <c r="K311" s="81">
        <v>1.1085933610507637</v>
      </c>
      <c r="L311" s="81">
        <v>2.0748965998661069</v>
      </c>
      <c r="M311" s="81">
        <v>21.597416499041561</v>
      </c>
      <c r="N311" s="81">
        <v>27.541088410214286</v>
      </c>
      <c r="O311" s="81">
        <v>20.783187799610879</v>
      </c>
      <c r="P311" s="81">
        <v>23.244622836846069</v>
      </c>
      <c r="Q311" s="81">
        <v>1.4628290961429402</v>
      </c>
      <c r="R311" s="81">
        <v>0</v>
      </c>
      <c r="S311" s="81">
        <v>3.4924385584579971</v>
      </c>
      <c r="T311" s="82"/>
      <c r="U311" s="81">
        <v>4560164</v>
      </c>
      <c r="V311" s="81">
        <v>506</v>
      </c>
      <c r="W311" s="81">
        <v>72</v>
      </c>
      <c r="X311" s="81">
        <v>7381</v>
      </c>
      <c r="Y311" s="81">
        <v>11991</v>
      </c>
      <c r="Z311" s="81">
        <v>15292</v>
      </c>
      <c r="AA311" s="81">
        <v>5114</v>
      </c>
      <c r="AB311" s="81">
        <v>24515</v>
      </c>
      <c r="AC311" s="81">
        <v>0</v>
      </c>
      <c r="AD311" s="81">
        <v>3.4924385584579971</v>
      </c>
      <c r="AE311" s="82"/>
      <c r="AF311" s="81">
        <v>26473022.42404582</v>
      </c>
      <c r="AG311" s="81">
        <v>811708.80877214763</v>
      </c>
      <c r="AH311" s="81">
        <v>556756.67280593712</v>
      </c>
      <c r="AI311" s="81">
        <v>47868296.84486942</v>
      </c>
      <c r="AJ311" s="81">
        <v>54951707.108220682</v>
      </c>
      <c r="AK311" s="81">
        <v>0</v>
      </c>
      <c r="AL311" s="81">
        <v>0</v>
      </c>
      <c r="AM311" s="81">
        <v>3217934.2096082885</v>
      </c>
      <c r="AN311" s="81">
        <v>0</v>
      </c>
      <c r="AO311" s="81">
        <v>0</v>
      </c>
      <c r="AP311" s="82"/>
      <c r="AQ311" s="81">
        <v>589</v>
      </c>
      <c r="AR311" s="81">
        <v>420</v>
      </c>
      <c r="AS311" s="81">
        <v>0</v>
      </c>
      <c r="AT311" s="81">
        <v>0</v>
      </c>
      <c r="AU311" s="81">
        <v>0</v>
      </c>
      <c r="AV311" s="81">
        <v>1</v>
      </c>
      <c r="AW311" s="81"/>
      <c r="AX311" s="82"/>
      <c r="AY311" s="81">
        <v>2599.8000000000002</v>
      </c>
      <c r="AZ311" s="81">
        <v>26623.300000000039</v>
      </c>
      <c r="BA311" s="81">
        <v>0</v>
      </c>
      <c r="BB311" s="81">
        <v>0</v>
      </c>
      <c r="BC311" s="81">
        <v>0</v>
      </c>
      <c r="BD311" s="81">
        <v>999.25</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2054</v>
      </c>
      <c r="B312" s="80">
        <v>136</v>
      </c>
      <c r="C312" s="80">
        <v>19</v>
      </c>
      <c r="D312" s="80">
        <v>8</v>
      </c>
      <c r="E312" s="80">
        <v>2022</v>
      </c>
      <c r="F312" s="80" t="s">
        <v>568</v>
      </c>
      <c r="G312" s="174" t="s">
        <v>2035</v>
      </c>
      <c r="H312" s="80" t="s">
        <v>2036</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605</v>
      </c>
      <c r="AR312" s="81">
        <v>437</v>
      </c>
      <c r="AS312" s="81">
        <v>0</v>
      </c>
      <c r="AT312" s="81">
        <v>0</v>
      </c>
      <c r="AU312" s="81">
        <v>0</v>
      </c>
      <c r="AV312" s="81">
        <v>1</v>
      </c>
      <c r="AW312" s="81"/>
      <c r="AX312" s="82"/>
      <c r="AY312" s="81">
        <v>2680.3</v>
      </c>
      <c r="AZ312" s="81">
        <v>27426.300000000039</v>
      </c>
      <c r="BA312" s="81">
        <v>0</v>
      </c>
      <c r="BB312" s="81">
        <v>0</v>
      </c>
      <c r="BC312" s="81">
        <v>0</v>
      </c>
      <c r="BD312" s="81">
        <v>999.25</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2055</v>
      </c>
      <c r="B313" s="80">
        <v>35</v>
      </c>
      <c r="C313" s="80">
        <v>1</v>
      </c>
      <c r="D313" s="80">
        <v>3</v>
      </c>
      <c r="E313" s="80">
        <v>1990</v>
      </c>
      <c r="F313" s="80" t="s">
        <v>562</v>
      </c>
      <c r="G313" s="80" t="s">
        <v>2056</v>
      </c>
      <c r="H313" s="80" t="s">
        <v>2057</v>
      </c>
      <c r="I313" s="177"/>
      <c r="J313" s="81">
        <v>6.2909857069442081</v>
      </c>
      <c r="K313" s="81">
        <v>1.1013757051528654</v>
      </c>
      <c r="L313" s="81">
        <v>0</v>
      </c>
      <c r="M313" s="81">
        <v>15.894072252466451</v>
      </c>
      <c r="N313" s="81">
        <v>19.843525152434648</v>
      </c>
      <c r="O313" s="81">
        <v>13.814341013035026</v>
      </c>
      <c r="P313" s="81">
        <v>8.8999228560672599</v>
      </c>
      <c r="Q313" s="81">
        <v>1.4550457204613345</v>
      </c>
      <c r="R313" s="81">
        <v>0</v>
      </c>
      <c r="S313" s="81">
        <v>1.8243023558667839</v>
      </c>
      <c r="T313" s="82"/>
      <c r="U313" s="81">
        <v>1766854</v>
      </c>
      <c r="V313" s="81">
        <v>465</v>
      </c>
      <c r="W313" s="81">
        <v>0</v>
      </c>
      <c r="X313" s="81">
        <v>6071</v>
      </c>
      <c r="Y313" s="81">
        <v>7250</v>
      </c>
      <c r="Z313" s="81">
        <v>5682</v>
      </c>
      <c r="AA313" s="81">
        <v>2161</v>
      </c>
      <c r="AB313" s="81">
        <v>23625</v>
      </c>
      <c r="AC313" s="81">
        <v>0</v>
      </c>
      <c r="AD313" s="81">
        <v>1.8243023558667839</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2058</v>
      </c>
      <c r="B314" s="80">
        <v>36</v>
      </c>
      <c r="C314" s="80">
        <v>2</v>
      </c>
      <c r="D314" s="80">
        <v>3</v>
      </c>
      <c r="E314" s="80">
        <v>2005</v>
      </c>
      <c r="F314" s="80" t="s">
        <v>565</v>
      </c>
      <c r="G314" s="80" t="s">
        <v>2056</v>
      </c>
      <c r="H314" s="80" t="s">
        <v>2057</v>
      </c>
      <c r="I314" s="177"/>
      <c r="J314" s="81">
        <v>3.1916782970072592</v>
      </c>
      <c r="K314" s="81">
        <v>0.89991155821075763</v>
      </c>
      <c r="L314" s="81">
        <v>0</v>
      </c>
      <c r="M314" s="81">
        <v>29.679764347953494</v>
      </c>
      <c r="N314" s="81">
        <v>25.737190745240568</v>
      </c>
      <c r="O314" s="81">
        <v>19.694681817161563</v>
      </c>
      <c r="P314" s="81">
        <v>8.6945592053911671</v>
      </c>
      <c r="Q314" s="81">
        <v>1.3486187530366074</v>
      </c>
      <c r="R314" s="81">
        <v>0</v>
      </c>
      <c r="S314" s="81">
        <v>3.4044729908484812</v>
      </c>
      <c r="T314" s="82"/>
      <c r="U314" s="81">
        <v>576704</v>
      </c>
      <c r="V314" s="81">
        <v>447</v>
      </c>
      <c r="W314" s="81">
        <v>0</v>
      </c>
      <c r="X314" s="81">
        <v>6159</v>
      </c>
      <c r="Y314" s="81">
        <v>8641</v>
      </c>
      <c r="Z314" s="81">
        <v>9374</v>
      </c>
      <c r="AA314" s="81">
        <v>1729</v>
      </c>
      <c r="AB314" s="81">
        <v>22891</v>
      </c>
      <c r="AC314" s="81">
        <v>0</v>
      </c>
      <c r="AD314" s="81">
        <v>3.4044729908484812</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2059</v>
      </c>
      <c r="B315" s="80">
        <v>37</v>
      </c>
      <c r="C315" s="80">
        <v>3</v>
      </c>
      <c r="D315" s="80">
        <v>3</v>
      </c>
      <c r="E315" s="80">
        <v>2006</v>
      </c>
      <c r="F315" s="80" t="s">
        <v>566</v>
      </c>
      <c r="G315" s="80" t="s">
        <v>2056</v>
      </c>
      <c r="H315" s="80" t="s">
        <v>2057</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2060</v>
      </c>
      <c r="B316" s="80">
        <v>38</v>
      </c>
      <c r="C316" s="80">
        <v>4</v>
      </c>
      <c r="D316" s="80">
        <v>3</v>
      </c>
      <c r="E316" s="80">
        <v>2007</v>
      </c>
      <c r="F316" s="80" t="s">
        <v>567</v>
      </c>
      <c r="G316" s="80" t="s">
        <v>2056</v>
      </c>
      <c r="H316" s="80" t="s">
        <v>2057</v>
      </c>
      <c r="I316" s="177"/>
      <c r="J316" s="81">
        <v>2.5871629106254277</v>
      </c>
      <c r="K316" s="81">
        <v>0.74425512525170345</v>
      </c>
      <c r="L316" s="81">
        <v>1.262668786140775</v>
      </c>
      <c r="M316" s="81">
        <v>27.641025162798705</v>
      </c>
      <c r="N316" s="81">
        <v>25.056554535951513</v>
      </c>
      <c r="O316" s="81">
        <v>18.997909586118396</v>
      </c>
      <c r="P316" s="81">
        <v>8.5431768595787645</v>
      </c>
      <c r="Q316" s="81">
        <v>1.4019029663309066</v>
      </c>
      <c r="R316" s="81">
        <v>0</v>
      </c>
      <c r="S316" s="81">
        <v>3.7925608525856167</v>
      </c>
      <c r="T316" s="82"/>
      <c r="U316" s="81">
        <v>671985</v>
      </c>
      <c r="V316" s="81">
        <v>377</v>
      </c>
      <c r="W316" s="81">
        <v>16</v>
      </c>
      <c r="X316" s="81">
        <v>6870</v>
      </c>
      <c r="Y316" s="81">
        <v>8730</v>
      </c>
      <c r="Z316" s="81">
        <v>9400</v>
      </c>
      <c r="AA316" s="81">
        <v>1673</v>
      </c>
      <c r="AB316" s="81">
        <v>22537</v>
      </c>
      <c r="AC316" s="81">
        <v>0</v>
      </c>
      <c r="AD316" s="81">
        <v>3.7925608525856167</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2061</v>
      </c>
      <c r="B317" s="80">
        <v>39</v>
      </c>
      <c r="C317" s="80">
        <v>5</v>
      </c>
      <c r="D317" s="80">
        <v>3</v>
      </c>
      <c r="E317" s="80">
        <v>2008</v>
      </c>
      <c r="F317" s="80" t="s">
        <v>84</v>
      </c>
      <c r="G317" s="80" t="s">
        <v>2056</v>
      </c>
      <c r="H317" s="80" t="s">
        <v>2057</v>
      </c>
      <c r="I317" s="177"/>
      <c r="J317" s="81">
        <v>2.3990913569161552</v>
      </c>
      <c r="K317" s="81">
        <v>0.5494039701704585</v>
      </c>
      <c r="L317" s="81">
        <v>1.1177281528003629</v>
      </c>
      <c r="M317" s="81">
        <v>30.244447482557863</v>
      </c>
      <c r="N317" s="81">
        <v>26.275408781818307</v>
      </c>
      <c r="O317" s="81">
        <v>18.367393637458655</v>
      </c>
      <c r="P317" s="81">
        <v>7.9876676927890582</v>
      </c>
      <c r="Q317" s="81">
        <v>1.3704264441823553</v>
      </c>
      <c r="R317" s="81">
        <v>0</v>
      </c>
      <c r="S317" s="81">
        <v>4.2313503112102895</v>
      </c>
      <c r="T317" s="82"/>
      <c r="U317" s="81">
        <v>670890</v>
      </c>
      <c r="V317" s="81">
        <v>377</v>
      </c>
      <c r="W317" s="81">
        <v>16</v>
      </c>
      <c r="X317" s="81">
        <v>6870</v>
      </c>
      <c r="Y317" s="81">
        <v>8771</v>
      </c>
      <c r="Z317" s="81">
        <v>9407</v>
      </c>
      <c r="AA317" s="81">
        <v>1566</v>
      </c>
      <c r="AB317" s="81">
        <v>22393</v>
      </c>
      <c r="AC317" s="81">
        <v>0</v>
      </c>
      <c r="AD317" s="81">
        <v>4.2313503112102895</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2062</v>
      </c>
      <c r="B318" s="80">
        <v>40</v>
      </c>
      <c r="C318" s="80">
        <v>6</v>
      </c>
      <c r="D318" s="80">
        <v>3</v>
      </c>
      <c r="E318" s="80">
        <v>2009</v>
      </c>
      <c r="F318" s="80" t="s">
        <v>85</v>
      </c>
      <c r="G318" s="80" t="s">
        <v>2056</v>
      </c>
      <c r="H318" s="80" t="s">
        <v>2057</v>
      </c>
      <c r="I318" s="177"/>
      <c r="J318" s="81">
        <v>2.0482777644067238</v>
      </c>
      <c r="K318" s="81">
        <v>0.50300829554822757</v>
      </c>
      <c r="L318" s="81">
        <v>0</v>
      </c>
      <c r="M318" s="81">
        <v>29.706364773502344</v>
      </c>
      <c r="N318" s="81">
        <v>24.254813024121834</v>
      </c>
      <c r="O318" s="81">
        <v>18.691480667918594</v>
      </c>
      <c r="P318" s="81">
        <v>7.3135685249738476</v>
      </c>
      <c r="Q318" s="81">
        <v>1.306521355927708</v>
      </c>
      <c r="R318" s="81">
        <v>0</v>
      </c>
      <c r="S318" s="81">
        <v>3.9123621369092034</v>
      </c>
      <c r="T318" s="82"/>
      <c r="U318" s="81">
        <v>563170</v>
      </c>
      <c r="V318" s="81">
        <v>360</v>
      </c>
      <c r="W318" s="81">
        <v>0</v>
      </c>
      <c r="X318" s="81">
        <v>8136</v>
      </c>
      <c r="Y318" s="81">
        <v>8891</v>
      </c>
      <c r="Z318" s="81">
        <v>9449</v>
      </c>
      <c r="AA318" s="81">
        <v>1472</v>
      </c>
      <c r="AB318" s="81">
        <v>22411</v>
      </c>
      <c r="AC318" s="81">
        <v>0</v>
      </c>
      <c r="AD318" s="81">
        <v>3.9123621369092034</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4.9800000000000004</v>
      </c>
      <c r="BJ318" s="81">
        <v>0</v>
      </c>
      <c r="BK318" s="81">
        <v>0</v>
      </c>
      <c r="BL318" s="81">
        <v>0</v>
      </c>
      <c r="BM318" s="82"/>
      <c r="BN318" s="81">
        <v>0</v>
      </c>
      <c r="BO318" s="81">
        <v>0</v>
      </c>
      <c r="BP318" s="81">
        <v>1</v>
      </c>
      <c r="BQ318" s="81">
        <v>0</v>
      </c>
      <c r="BR318" s="81">
        <v>0</v>
      </c>
      <c r="BS318" s="81">
        <v>0</v>
      </c>
      <c r="BT318"/>
      <c r="BU318" s="80"/>
      <c r="BV318" s="80"/>
      <c r="BW318" s="80"/>
      <c r="BX318" s="80"/>
      <c r="BY318" s="80"/>
      <c r="BZ318" s="80"/>
      <c r="CA318" s="80"/>
      <c r="CB318" s="80"/>
      <c r="CC318" s="80"/>
    </row>
    <row r="319" spans="1:81">
      <c r="A319" s="80" t="s">
        <v>2063</v>
      </c>
      <c r="B319" s="80">
        <v>41</v>
      </c>
      <c r="C319" s="80">
        <v>7</v>
      </c>
      <c r="D319" s="80">
        <v>3</v>
      </c>
      <c r="E319" s="80">
        <v>2010</v>
      </c>
      <c r="F319" s="80" t="s">
        <v>86</v>
      </c>
      <c r="G319" s="80" t="s">
        <v>2056</v>
      </c>
      <c r="H319" s="80" t="s">
        <v>2057</v>
      </c>
      <c r="I319" s="177"/>
      <c r="J319" s="81">
        <v>2.0564978388696211</v>
      </c>
      <c r="K319" s="81">
        <v>0.56158711037245157</v>
      </c>
      <c r="L319" s="81">
        <v>0</v>
      </c>
      <c r="M319" s="81">
        <v>32.204462532246971</v>
      </c>
      <c r="N319" s="81">
        <v>24.336226745244858</v>
      </c>
      <c r="O319" s="81">
        <v>18.640468734720823</v>
      </c>
      <c r="P319" s="81">
        <v>7.4652235006210983</v>
      </c>
      <c r="Q319" s="81">
        <v>1.3708755763158931</v>
      </c>
      <c r="R319" s="81">
        <v>0</v>
      </c>
      <c r="S319" s="81">
        <v>3.0474790532894049</v>
      </c>
      <c r="T319" s="82"/>
      <c r="U319" s="81">
        <v>531146</v>
      </c>
      <c r="V319" s="81">
        <v>360</v>
      </c>
      <c r="W319" s="81">
        <v>0</v>
      </c>
      <c r="X319" s="81">
        <v>8136</v>
      </c>
      <c r="Y319" s="81">
        <v>9070</v>
      </c>
      <c r="Z319" s="81">
        <v>9467</v>
      </c>
      <c r="AA319" s="81">
        <v>1465</v>
      </c>
      <c r="AB319" s="81">
        <v>22532</v>
      </c>
      <c r="AC319" s="81">
        <v>0</v>
      </c>
      <c r="AD319" s="81">
        <v>3.0474790532894049</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4.8310000000000004</v>
      </c>
      <c r="BJ319" s="81">
        <v>0</v>
      </c>
      <c r="BK319" s="81">
        <v>0</v>
      </c>
      <c r="BL319" s="81">
        <v>0</v>
      </c>
      <c r="BM319" s="82"/>
      <c r="BN319" s="81">
        <v>0</v>
      </c>
      <c r="BO319" s="81">
        <v>0</v>
      </c>
      <c r="BP319" s="81">
        <v>1</v>
      </c>
      <c r="BQ319" s="81">
        <v>0</v>
      </c>
      <c r="BR319" s="81">
        <v>0</v>
      </c>
      <c r="BS319" s="81">
        <v>0</v>
      </c>
      <c r="BT319"/>
      <c r="BU319" s="80">
        <v>4.8310000000000004</v>
      </c>
      <c r="BV319" s="80">
        <v>0</v>
      </c>
      <c r="BW319" s="80">
        <v>0</v>
      </c>
      <c r="BX319" s="80">
        <v>0</v>
      </c>
      <c r="BY319" s="80">
        <v>0</v>
      </c>
      <c r="BZ319" s="80">
        <v>0</v>
      </c>
      <c r="CA319" s="80">
        <v>0</v>
      </c>
      <c r="CB319" s="80">
        <v>0</v>
      </c>
      <c r="CC319" s="80">
        <v>0</v>
      </c>
    </row>
    <row r="320" spans="1:81">
      <c r="A320" s="80" t="s">
        <v>2064</v>
      </c>
      <c r="B320" s="80">
        <v>42</v>
      </c>
      <c r="C320" s="80">
        <v>8</v>
      </c>
      <c r="D320" s="80">
        <v>3</v>
      </c>
      <c r="E320" s="80">
        <v>2011</v>
      </c>
      <c r="F320" s="80" t="s">
        <v>87</v>
      </c>
      <c r="G320" s="80" t="s">
        <v>2056</v>
      </c>
      <c r="H320" s="80" t="s">
        <v>2057</v>
      </c>
      <c r="I320" s="177"/>
      <c r="J320" s="81">
        <v>4.0890802994806243</v>
      </c>
      <c r="K320" s="81">
        <v>0.80267589033598497</v>
      </c>
      <c r="L320" s="81">
        <v>0</v>
      </c>
      <c r="M320" s="81">
        <v>39.408155827775012</v>
      </c>
      <c r="N320" s="81">
        <v>31.126184731308275</v>
      </c>
      <c r="O320" s="81">
        <v>18.352034395890502</v>
      </c>
      <c r="P320" s="81">
        <v>7.2742325007111477</v>
      </c>
      <c r="Q320" s="81">
        <v>1.5803454928492435</v>
      </c>
      <c r="R320" s="81">
        <v>0</v>
      </c>
      <c r="S320" s="81">
        <v>3.2388344343204301</v>
      </c>
      <c r="T320" s="82"/>
      <c r="U320" s="81">
        <v>852967</v>
      </c>
      <c r="V320" s="81">
        <v>360</v>
      </c>
      <c r="W320" s="81">
        <v>0</v>
      </c>
      <c r="X320" s="81">
        <v>8136</v>
      </c>
      <c r="Y320" s="81">
        <v>9167</v>
      </c>
      <c r="Z320" s="81">
        <v>9523</v>
      </c>
      <c r="AA320" s="81">
        <v>1470</v>
      </c>
      <c r="AB320" s="81">
        <v>22519</v>
      </c>
      <c r="AC320" s="81">
        <v>0</v>
      </c>
      <c r="AD320" s="81">
        <v>3.2388344343204301</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5.15</v>
      </c>
      <c r="BJ320" s="81">
        <v>0</v>
      </c>
      <c r="BK320" s="81">
        <v>0</v>
      </c>
      <c r="BL320" s="81">
        <v>0</v>
      </c>
      <c r="BM320" s="82"/>
      <c r="BN320" s="81">
        <v>0</v>
      </c>
      <c r="BO320" s="81">
        <v>0</v>
      </c>
      <c r="BP320" s="81">
        <v>1</v>
      </c>
      <c r="BQ320" s="81">
        <v>0</v>
      </c>
      <c r="BR320" s="81">
        <v>0</v>
      </c>
      <c r="BS320" s="81">
        <v>0</v>
      </c>
      <c r="BT320"/>
      <c r="BU320" s="80">
        <v>5.15</v>
      </c>
      <c r="BV320" s="80">
        <v>0</v>
      </c>
      <c r="BW320" s="80">
        <v>0</v>
      </c>
      <c r="BX320" s="80">
        <v>0</v>
      </c>
      <c r="BY320" s="80">
        <v>0</v>
      </c>
      <c r="BZ320" s="80">
        <v>0</v>
      </c>
      <c r="CA320" s="80">
        <v>0</v>
      </c>
      <c r="CB320" s="80">
        <v>0</v>
      </c>
      <c r="CC320" s="80">
        <v>0</v>
      </c>
    </row>
    <row r="321" spans="1:81">
      <c r="A321" s="80" t="s">
        <v>2065</v>
      </c>
      <c r="B321" s="80">
        <v>43</v>
      </c>
      <c r="C321" s="80">
        <v>9</v>
      </c>
      <c r="D321" s="80">
        <v>3</v>
      </c>
      <c r="E321" s="80">
        <v>2012</v>
      </c>
      <c r="F321" s="80" t="s">
        <v>88</v>
      </c>
      <c r="G321" s="80" t="s">
        <v>2056</v>
      </c>
      <c r="H321" s="80" t="s">
        <v>2057</v>
      </c>
      <c r="I321" s="177"/>
      <c r="J321" s="81">
        <v>4.3354064079654231</v>
      </c>
      <c r="K321" s="81">
        <v>0.7808812264347591</v>
      </c>
      <c r="L321" s="81">
        <v>0</v>
      </c>
      <c r="M321" s="81">
        <v>40.424121642131865</v>
      </c>
      <c r="N321" s="81">
        <v>36.737266371955151</v>
      </c>
      <c r="O321" s="81">
        <v>18.387343184699663</v>
      </c>
      <c r="P321" s="81">
        <v>7.06181292477625</v>
      </c>
      <c r="Q321" s="81">
        <v>1.7552073831241999</v>
      </c>
      <c r="R321" s="81">
        <v>0</v>
      </c>
      <c r="S321" s="81">
        <v>3.2422370734157551</v>
      </c>
      <c r="T321" s="82"/>
      <c r="U321" s="81">
        <v>905707</v>
      </c>
      <c r="V321" s="81">
        <v>360</v>
      </c>
      <c r="W321" s="81">
        <v>0</v>
      </c>
      <c r="X321" s="81">
        <v>8136</v>
      </c>
      <c r="Y321" s="81">
        <v>9543</v>
      </c>
      <c r="Z321" s="81">
        <v>9617</v>
      </c>
      <c r="AA321" s="81">
        <v>1419</v>
      </c>
      <c r="AB321" s="81">
        <v>23020</v>
      </c>
      <c r="AC321" s="81">
        <v>0</v>
      </c>
      <c r="AD321" s="81">
        <v>3.2422370734157551</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4.7350000000000003</v>
      </c>
      <c r="BJ321" s="81">
        <v>0</v>
      </c>
      <c r="BK321" s="81">
        <v>0</v>
      </c>
      <c r="BL321" s="81">
        <v>0</v>
      </c>
      <c r="BM321" s="82"/>
      <c r="BN321" s="81">
        <v>0</v>
      </c>
      <c r="BO321" s="81">
        <v>0</v>
      </c>
      <c r="BP321" s="81">
        <v>1</v>
      </c>
      <c r="BQ321" s="81">
        <v>0</v>
      </c>
      <c r="BR321" s="81">
        <v>0</v>
      </c>
      <c r="BS321" s="81">
        <v>0</v>
      </c>
      <c r="BT321"/>
      <c r="BU321" s="80">
        <v>4.7350000000000003</v>
      </c>
      <c r="BV321" s="80">
        <v>0</v>
      </c>
      <c r="BW321" s="80">
        <v>0</v>
      </c>
      <c r="BX321" s="80">
        <v>0</v>
      </c>
      <c r="BY321" s="80">
        <v>0</v>
      </c>
      <c r="BZ321" s="80">
        <v>0</v>
      </c>
      <c r="CA321" s="80">
        <v>0</v>
      </c>
      <c r="CB321" s="80">
        <v>0</v>
      </c>
      <c r="CC321" s="80">
        <v>0</v>
      </c>
    </row>
    <row r="322" spans="1:81">
      <c r="A322" s="80" t="s">
        <v>2066</v>
      </c>
      <c r="B322" s="80">
        <v>44</v>
      </c>
      <c r="C322" s="80">
        <v>10</v>
      </c>
      <c r="D322" s="80">
        <v>3</v>
      </c>
      <c r="E322" s="80">
        <v>2013</v>
      </c>
      <c r="F322" s="80" t="s">
        <v>89</v>
      </c>
      <c r="G322" s="80" t="s">
        <v>2056</v>
      </c>
      <c r="H322" s="80" t="s">
        <v>2057</v>
      </c>
      <c r="I322" s="177"/>
      <c r="J322" s="81">
        <v>4.0275508527671722</v>
      </c>
      <c r="K322" s="81">
        <v>0.64428485330808305</v>
      </c>
      <c r="L322" s="81">
        <v>0</v>
      </c>
      <c r="M322" s="81">
        <v>41.434233694833281</v>
      </c>
      <c r="N322" s="81">
        <v>38.041841467696948</v>
      </c>
      <c r="O322" s="81">
        <v>17.877836977055939</v>
      </c>
      <c r="P322" s="81">
        <v>7.0184859846643954</v>
      </c>
      <c r="Q322" s="81">
        <v>1.7893266237567784</v>
      </c>
      <c r="R322" s="81">
        <v>0</v>
      </c>
      <c r="S322" s="81">
        <v>3.6677864782643481</v>
      </c>
      <c r="T322" s="82"/>
      <c r="U322" s="81">
        <v>837148</v>
      </c>
      <c r="V322" s="81">
        <v>360</v>
      </c>
      <c r="W322" s="81">
        <v>0</v>
      </c>
      <c r="X322" s="81">
        <v>8136</v>
      </c>
      <c r="Y322" s="81">
        <v>9603</v>
      </c>
      <c r="Z322" s="81">
        <v>9768</v>
      </c>
      <c r="AA322" s="81">
        <v>1405</v>
      </c>
      <c r="AB322" s="81">
        <v>23131</v>
      </c>
      <c r="AC322" s="81">
        <v>0</v>
      </c>
      <c r="AD322" s="81">
        <v>3.6677864782643481</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5.37</v>
      </c>
      <c r="BJ322" s="81">
        <v>0</v>
      </c>
      <c r="BK322" s="81">
        <v>0</v>
      </c>
      <c r="BL322" s="81">
        <v>0</v>
      </c>
      <c r="BM322" s="82"/>
      <c r="BN322" s="81">
        <v>0</v>
      </c>
      <c r="BO322" s="81">
        <v>0</v>
      </c>
      <c r="BP322" s="81">
        <v>1</v>
      </c>
      <c r="BQ322" s="81">
        <v>0</v>
      </c>
      <c r="BR322" s="81">
        <v>0</v>
      </c>
      <c r="BS322" s="81">
        <v>0</v>
      </c>
      <c r="BT322"/>
      <c r="BU322" s="80">
        <v>5.37</v>
      </c>
      <c r="BV322" s="80">
        <v>0</v>
      </c>
      <c r="BW322" s="80">
        <v>0</v>
      </c>
      <c r="BX322" s="80">
        <v>0</v>
      </c>
      <c r="BY322" s="80">
        <v>0</v>
      </c>
      <c r="BZ322" s="80">
        <v>0</v>
      </c>
      <c r="CA322" s="80">
        <v>0</v>
      </c>
      <c r="CB322" s="80">
        <v>0</v>
      </c>
      <c r="CC322" s="80">
        <v>0</v>
      </c>
    </row>
    <row r="323" spans="1:81">
      <c r="A323" s="80" t="s">
        <v>2067</v>
      </c>
      <c r="B323" s="80">
        <v>45</v>
      </c>
      <c r="C323" s="80">
        <v>11</v>
      </c>
      <c r="D323" s="80">
        <v>3</v>
      </c>
      <c r="E323" s="80">
        <v>2014</v>
      </c>
      <c r="F323" s="80" t="s">
        <v>90</v>
      </c>
      <c r="G323" s="80" t="s">
        <v>2056</v>
      </c>
      <c r="H323" s="80" t="s">
        <v>2057</v>
      </c>
      <c r="I323" s="177"/>
      <c r="J323" s="81">
        <v>3.9361879232744701</v>
      </c>
      <c r="K323" s="81">
        <v>0.68686942172587362</v>
      </c>
      <c r="L323" s="81">
        <v>0</v>
      </c>
      <c r="M323" s="81">
        <v>36.833500941326385</v>
      </c>
      <c r="N323" s="81">
        <v>37.861553326103468</v>
      </c>
      <c r="O323" s="81">
        <v>17.186606594176993</v>
      </c>
      <c r="P323" s="81">
        <v>6.9445201359072852</v>
      </c>
      <c r="Q323" s="81">
        <v>1.7282079456341313</v>
      </c>
      <c r="R323" s="81">
        <v>0</v>
      </c>
      <c r="S323" s="81">
        <v>4.2401949443228615</v>
      </c>
      <c r="T323" s="82"/>
      <c r="U323" s="81">
        <v>910645</v>
      </c>
      <c r="V323" s="81">
        <v>323</v>
      </c>
      <c r="W323" s="81">
        <v>0</v>
      </c>
      <c r="X323" s="81">
        <v>7228</v>
      </c>
      <c r="Y323" s="81">
        <v>9752</v>
      </c>
      <c r="Z323" s="81">
        <v>9890</v>
      </c>
      <c r="AA323" s="81">
        <v>1383</v>
      </c>
      <c r="AB323" s="81">
        <v>23285</v>
      </c>
      <c r="AC323" s="81">
        <v>0</v>
      </c>
      <c r="AD323" s="81">
        <v>4.2401949443228615</v>
      </c>
      <c r="AE323" s="82"/>
      <c r="AF323" s="81">
        <v>5332267.7109329803</v>
      </c>
      <c r="AG323" s="81">
        <v>562821.26937201514</v>
      </c>
      <c r="AH323" s="81">
        <v>0</v>
      </c>
      <c r="AI323" s="81">
        <v>47794479.234070361</v>
      </c>
      <c r="AJ323" s="81">
        <v>53946079.618840083</v>
      </c>
      <c r="AK323" s="81">
        <v>0</v>
      </c>
      <c r="AL323" s="81">
        <v>0</v>
      </c>
      <c r="AM323" s="81">
        <v>3196682.547239481</v>
      </c>
      <c r="AN323" s="81">
        <v>0</v>
      </c>
      <c r="AO323" s="81">
        <v>0</v>
      </c>
      <c r="AP323" s="82"/>
      <c r="AQ323" s="81">
        <v>624</v>
      </c>
      <c r="AR323" s="81">
        <v>46</v>
      </c>
      <c r="AS323" s="81">
        <v>0</v>
      </c>
      <c r="AT323" s="81">
        <v>0</v>
      </c>
      <c r="AU323" s="81">
        <v>0</v>
      </c>
      <c r="AV323" s="81">
        <v>0</v>
      </c>
      <c r="AW323" s="81" t="s">
        <v>564</v>
      </c>
      <c r="AX323" s="82"/>
      <c r="AY323" s="81">
        <v>2247.1000000000004</v>
      </c>
      <c r="AZ323" s="81">
        <v>1325.1</v>
      </c>
      <c r="BA323" s="81">
        <v>0</v>
      </c>
      <c r="BB323" s="81">
        <v>0</v>
      </c>
      <c r="BC323" s="81">
        <v>0</v>
      </c>
      <c r="BD323" s="81">
        <v>0</v>
      </c>
      <c r="BE323" s="81" t="s">
        <v>564</v>
      </c>
      <c r="BF323" s="82"/>
      <c r="BG323" s="81">
        <v>0</v>
      </c>
      <c r="BH323" s="81">
        <v>0</v>
      </c>
      <c r="BI323" s="81">
        <v>5.2720000000000002</v>
      </c>
      <c r="BJ323" s="81">
        <v>0</v>
      </c>
      <c r="BK323" s="81">
        <v>0</v>
      </c>
      <c r="BL323" s="81">
        <v>0</v>
      </c>
      <c r="BM323" s="82"/>
      <c r="BN323" s="81">
        <v>0</v>
      </c>
      <c r="BO323" s="81">
        <v>0</v>
      </c>
      <c r="BP323" s="81">
        <v>1</v>
      </c>
      <c r="BQ323" s="81">
        <v>0</v>
      </c>
      <c r="BR323" s="81">
        <v>0</v>
      </c>
      <c r="BS323" s="81">
        <v>0</v>
      </c>
      <c r="BT323"/>
      <c r="BU323" s="80">
        <v>5.2720000000000002</v>
      </c>
      <c r="BV323" s="80">
        <v>0</v>
      </c>
      <c r="BW323" s="80">
        <v>0</v>
      </c>
      <c r="BX323" s="80">
        <v>0</v>
      </c>
      <c r="BY323" s="80">
        <v>0</v>
      </c>
      <c r="BZ323" s="80">
        <v>0</v>
      </c>
      <c r="CA323" s="80">
        <v>0</v>
      </c>
      <c r="CB323" s="80">
        <v>0</v>
      </c>
      <c r="CC323" s="80">
        <v>0</v>
      </c>
    </row>
    <row r="324" spans="1:81">
      <c r="A324" s="80" t="s">
        <v>2068</v>
      </c>
      <c r="B324" s="80">
        <v>46</v>
      </c>
      <c r="C324" s="80">
        <v>12</v>
      </c>
      <c r="D324" s="80">
        <v>3</v>
      </c>
      <c r="E324" s="80">
        <v>2015</v>
      </c>
      <c r="F324" s="80" t="s">
        <v>91</v>
      </c>
      <c r="G324" s="80" t="s">
        <v>2056</v>
      </c>
      <c r="H324" s="80" t="s">
        <v>2057</v>
      </c>
      <c r="I324" s="177"/>
      <c r="J324" s="81">
        <v>4.6800404152880972</v>
      </c>
      <c r="K324" s="81">
        <v>0.7171997819938486</v>
      </c>
      <c r="L324" s="81">
        <v>0</v>
      </c>
      <c r="M324" s="81">
        <v>38.142015477702337</v>
      </c>
      <c r="N324" s="81">
        <v>35.3120805893981</v>
      </c>
      <c r="O324" s="81">
        <v>17.112099967807659</v>
      </c>
      <c r="P324" s="81">
        <v>6.9097818338592516</v>
      </c>
      <c r="Q324" s="81">
        <v>1.7067245711555272</v>
      </c>
      <c r="R324" s="81">
        <v>0</v>
      </c>
      <c r="S324" s="81">
        <v>4.2963341001893154</v>
      </c>
      <c r="T324" s="82"/>
      <c r="U324" s="81">
        <v>1000426</v>
      </c>
      <c r="V324" s="81">
        <v>323</v>
      </c>
      <c r="W324" s="81">
        <v>0</v>
      </c>
      <c r="X324" s="81">
        <v>7228</v>
      </c>
      <c r="Y324" s="81">
        <v>9901</v>
      </c>
      <c r="Z324" s="81">
        <v>9942</v>
      </c>
      <c r="AA324" s="81">
        <v>1375</v>
      </c>
      <c r="AB324" s="81">
        <v>23490</v>
      </c>
      <c r="AC324" s="81">
        <v>0</v>
      </c>
      <c r="AD324" s="81">
        <v>4.2963341001893154</v>
      </c>
      <c r="AE324" s="82"/>
      <c r="AF324" s="81">
        <v>6206533.9511338351</v>
      </c>
      <c r="AG324" s="81">
        <v>530507.95957408822</v>
      </c>
      <c r="AH324" s="81">
        <v>0</v>
      </c>
      <c r="AI324" s="81">
        <v>46667649.399618752</v>
      </c>
      <c r="AJ324" s="81">
        <v>52295419.84405148</v>
      </c>
      <c r="AK324" s="81">
        <v>0</v>
      </c>
      <c r="AL324" s="81">
        <v>0</v>
      </c>
      <c r="AM324" s="81">
        <v>3219205.9631560417</v>
      </c>
      <c r="AN324" s="81">
        <v>0</v>
      </c>
      <c r="AO324" s="81">
        <v>0</v>
      </c>
      <c r="AP324" s="82"/>
      <c r="AQ324" s="81">
        <v>709</v>
      </c>
      <c r="AR324" s="81">
        <v>63</v>
      </c>
      <c r="AS324" s="81">
        <v>0</v>
      </c>
      <c r="AT324" s="81">
        <v>0</v>
      </c>
      <c r="AU324" s="81">
        <v>0</v>
      </c>
      <c r="AV324" s="81">
        <v>0</v>
      </c>
      <c r="AW324" s="81" t="s">
        <v>564</v>
      </c>
      <c r="AX324" s="82"/>
      <c r="AY324" s="81">
        <v>2596.6999999999998</v>
      </c>
      <c r="AZ324" s="81">
        <v>1582.8</v>
      </c>
      <c r="BA324" s="81">
        <v>0</v>
      </c>
      <c r="BB324" s="81">
        <v>0</v>
      </c>
      <c r="BC324" s="81">
        <v>0</v>
      </c>
      <c r="BD324" s="81">
        <v>0</v>
      </c>
      <c r="BE324" s="81" t="s">
        <v>564</v>
      </c>
      <c r="BF324" s="82"/>
      <c r="BG324" s="81">
        <v>0</v>
      </c>
      <c r="BH324" s="81">
        <v>0</v>
      </c>
      <c r="BI324" s="81">
        <v>5.3140000000000001</v>
      </c>
      <c r="BJ324" s="81">
        <v>0</v>
      </c>
      <c r="BK324" s="81">
        <v>0</v>
      </c>
      <c r="BL324" s="81">
        <v>0</v>
      </c>
      <c r="BM324" s="82"/>
      <c r="BN324" s="81">
        <v>0</v>
      </c>
      <c r="BO324" s="81">
        <v>0</v>
      </c>
      <c r="BP324" s="81">
        <v>1</v>
      </c>
      <c r="BQ324" s="81">
        <v>0</v>
      </c>
      <c r="BR324" s="81">
        <v>0</v>
      </c>
      <c r="BS324" s="81">
        <v>0</v>
      </c>
      <c r="BT324"/>
      <c r="BU324" s="80">
        <v>5.3140000000000001</v>
      </c>
      <c r="BV324" s="80">
        <v>0</v>
      </c>
      <c r="BW324" s="80">
        <v>0</v>
      </c>
      <c r="BX324" s="80">
        <v>0</v>
      </c>
      <c r="BY324" s="80">
        <v>0</v>
      </c>
      <c r="BZ324" s="80">
        <v>0</v>
      </c>
      <c r="CA324" s="80">
        <v>0</v>
      </c>
      <c r="CB324" s="80">
        <v>0</v>
      </c>
      <c r="CC324" s="80">
        <v>0</v>
      </c>
    </row>
    <row r="325" spans="1:81">
      <c r="A325" s="80" t="s">
        <v>2069</v>
      </c>
      <c r="B325" s="80">
        <v>47</v>
      </c>
      <c r="C325" s="80">
        <v>13</v>
      </c>
      <c r="D325" s="80">
        <v>3</v>
      </c>
      <c r="E325" s="80">
        <v>2016</v>
      </c>
      <c r="F325" s="80" t="s">
        <v>92</v>
      </c>
      <c r="G325" s="80" t="s">
        <v>2056</v>
      </c>
      <c r="H325" s="80" t="s">
        <v>2057</v>
      </c>
      <c r="I325" s="177"/>
      <c r="J325" s="81">
        <v>4.9775979744723475</v>
      </c>
      <c r="K325" s="81">
        <v>0.71055445682243124</v>
      </c>
      <c r="L325" s="81">
        <v>0</v>
      </c>
      <c r="M325" s="81">
        <v>33.476666732725946</v>
      </c>
      <c r="N325" s="81">
        <v>36.983428252255784</v>
      </c>
      <c r="O325" s="81">
        <v>17.036922845203229</v>
      </c>
      <c r="P325" s="81">
        <v>6.7001775470697309</v>
      </c>
      <c r="Q325" s="81">
        <v>1.6705887227390912</v>
      </c>
      <c r="R325" s="81">
        <v>0</v>
      </c>
      <c r="S325" s="81">
        <v>3.8302334572998133</v>
      </c>
      <c r="T325" s="82"/>
      <c r="U325" s="81">
        <v>1126751</v>
      </c>
      <c r="V325" s="81">
        <v>323</v>
      </c>
      <c r="W325" s="81">
        <v>0</v>
      </c>
      <c r="X325" s="81">
        <v>7228</v>
      </c>
      <c r="Y325" s="81">
        <v>10068</v>
      </c>
      <c r="Z325" s="81">
        <v>10020</v>
      </c>
      <c r="AA325" s="81">
        <v>1379</v>
      </c>
      <c r="AB325" s="81">
        <v>23652</v>
      </c>
      <c r="AC325" s="81">
        <v>0</v>
      </c>
      <c r="AD325" s="81">
        <v>3.8302334572998129</v>
      </c>
      <c r="AE325" s="82"/>
      <c r="AF325" s="81">
        <v>6926865.8846056787</v>
      </c>
      <c r="AG325" s="81">
        <v>505366.94131590083</v>
      </c>
      <c r="AH325" s="81">
        <v>0</v>
      </c>
      <c r="AI325" s="81">
        <v>49535860.616049223</v>
      </c>
      <c r="AJ325" s="81">
        <v>52261393.170602262</v>
      </c>
      <c r="AK325" s="81">
        <v>0</v>
      </c>
      <c r="AL325" s="81">
        <v>0</v>
      </c>
      <c r="AM325" s="81">
        <v>3243925.6390846102</v>
      </c>
      <c r="AN325" s="81">
        <v>0</v>
      </c>
      <c r="AO325" s="81">
        <v>0</v>
      </c>
      <c r="AP325" s="82"/>
      <c r="AQ325" s="81">
        <v>769</v>
      </c>
      <c r="AR325" s="81">
        <v>70</v>
      </c>
      <c r="AS325" s="81">
        <v>0</v>
      </c>
      <c r="AT325" s="81">
        <v>0</v>
      </c>
      <c r="AU325" s="81">
        <v>0</v>
      </c>
      <c r="AV325" s="81">
        <v>0</v>
      </c>
      <c r="AW325" s="81" t="s">
        <v>564</v>
      </c>
      <c r="AX325" s="82"/>
      <c r="AY325" s="81">
        <v>2851</v>
      </c>
      <c r="AZ325" s="81">
        <v>1661.9</v>
      </c>
      <c r="BA325" s="81">
        <v>0</v>
      </c>
      <c r="BB325" s="81">
        <v>0</v>
      </c>
      <c r="BC325" s="81">
        <v>0</v>
      </c>
      <c r="BD325" s="81">
        <v>0</v>
      </c>
      <c r="BE325" s="81" t="s">
        <v>564</v>
      </c>
      <c r="BF325" s="82"/>
      <c r="BG325" s="81">
        <v>0</v>
      </c>
      <c r="BH325" s="81">
        <v>0</v>
      </c>
      <c r="BI325" s="81">
        <v>5.484</v>
      </c>
      <c r="BJ325" s="81">
        <v>0</v>
      </c>
      <c r="BK325" s="81">
        <v>0</v>
      </c>
      <c r="BL325" s="81">
        <v>0</v>
      </c>
      <c r="BM325" s="82"/>
      <c r="BN325" s="81">
        <v>0</v>
      </c>
      <c r="BO325" s="81">
        <v>0</v>
      </c>
      <c r="BP325" s="81">
        <v>1</v>
      </c>
      <c r="BQ325" s="81">
        <v>0</v>
      </c>
      <c r="BR325" s="81">
        <v>0</v>
      </c>
      <c r="BS325" s="81">
        <v>0</v>
      </c>
      <c r="BT325"/>
      <c r="BU325" s="80">
        <v>5.484</v>
      </c>
      <c r="BV325" s="80">
        <v>0</v>
      </c>
      <c r="BW325" s="80">
        <v>0</v>
      </c>
      <c r="BX325" s="80">
        <v>0</v>
      </c>
      <c r="BY325" s="80">
        <v>0</v>
      </c>
      <c r="BZ325" s="80">
        <v>0</v>
      </c>
      <c r="CA325" s="80">
        <v>0</v>
      </c>
      <c r="CB325" s="80">
        <v>0</v>
      </c>
      <c r="CC325" s="80">
        <v>0</v>
      </c>
    </row>
    <row r="326" spans="1:81">
      <c r="A326" s="80" t="s">
        <v>2070</v>
      </c>
      <c r="B326" s="80">
        <v>48</v>
      </c>
      <c r="C326" s="80">
        <v>14</v>
      </c>
      <c r="D326" s="80">
        <v>3</v>
      </c>
      <c r="E326" s="80">
        <v>2017</v>
      </c>
      <c r="F326" s="80" t="s">
        <v>71</v>
      </c>
      <c r="G326" s="80" t="s">
        <v>2056</v>
      </c>
      <c r="H326" s="80" t="s">
        <v>2057</v>
      </c>
      <c r="I326" s="177"/>
      <c r="J326" s="81">
        <v>3.3157398315572157</v>
      </c>
      <c r="K326" s="81">
        <v>0.70041561114536999</v>
      </c>
      <c r="L326" s="81">
        <v>0</v>
      </c>
      <c r="M326" s="81">
        <v>30.128372598297506</v>
      </c>
      <c r="N326" s="81">
        <v>32.802964717491108</v>
      </c>
      <c r="O326" s="81">
        <v>16.804079627773898</v>
      </c>
      <c r="P326" s="81">
        <v>6.6046269345344335</v>
      </c>
      <c r="Q326" s="81">
        <v>1.6419478391254108</v>
      </c>
      <c r="R326" s="81">
        <v>0</v>
      </c>
      <c r="S326" s="81">
        <v>4.116073419733576</v>
      </c>
      <c r="T326" s="82"/>
      <c r="U326" s="81">
        <v>957450</v>
      </c>
      <c r="V326" s="81">
        <v>323</v>
      </c>
      <c r="W326" s="81">
        <v>0</v>
      </c>
      <c r="X326" s="81">
        <v>7228</v>
      </c>
      <c r="Y326" s="81">
        <v>10238</v>
      </c>
      <c r="Z326" s="81">
        <v>10047</v>
      </c>
      <c r="AA326" s="81">
        <v>1368</v>
      </c>
      <c r="AB326" s="81">
        <v>24040</v>
      </c>
      <c r="AC326" s="81">
        <v>0</v>
      </c>
      <c r="AD326" s="81">
        <v>4.116073419733576</v>
      </c>
      <c r="AE326" s="82"/>
      <c r="AF326" s="81">
        <v>5148446.4910500692</v>
      </c>
      <c r="AG326" s="81">
        <v>519911.21818274283</v>
      </c>
      <c r="AH326" s="81">
        <v>0</v>
      </c>
      <c r="AI326" s="81">
        <v>51995971.213288337</v>
      </c>
      <c r="AJ326" s="81">
        <v>53872886.376907863</v>
      </c>
      <c r="AK326" s="81">
        <v>0</v>
      </c>
      <c r="AL326" s="81">
        <v>0</v>
      </c>
      <c r="AM326" s="81">
        <v>3302299.8474973161</v>
      </c>
      <c r="AN326" s="81">
        <v>0</v>
      </c>
      <c r="AO326" s="81">
        <v>0</v>
      </c>
      <c r="AP326" s="82"/>
      <c r="AQ326" s="81">
        <v>805</v>
      </c>
      <c r="AR326" s="81">
        <v>77</v>
      </c>
      <c r="AS326" s="81">
        <v>0</v>
      </c>
      <c r="AT326" s="81">
        <v>0</v>
      </c>
      <c r="AU326" s="81">
        <v>0</v>
      </c>
      <c r="AV326" s="81">
        <v>0</v>
      </c>
      <c r="AW326" s="81" t="s">
        <v>564</v>
      </c>
      <c r="AX326" s="82"/>
      <c r="AY326" s="81">
        <v>3013.7</v>
      </c>
      <c r="AZ326" s="81">
        <v>1780.3</v>
      </c>
      <c r="BA326" s="81">
        <v>0</v>
      </c>
      <c r="BB326" s="81">
        <v>0</v>
      </c>
      <c r="BC326" s="81">
        <v>0</v>
      </c>
      <c r="BD326" s="81">
        <v>0</v>
      </c>
      <c r="BE326" s="81" t="s">
        <v>564</v>
      </c>
      <c r="BF326" s="82"/>
      <c r="BG326" s="81">
        <v>0</v>
      </c>
      <c r="BH326" s="81">
        <v>0</v>
      </c>
      <c r="BI326" s="81">
        <v>5.23</v>
      </c>
      <c r="BJ326" s="81">
        <v>0</v>
      </c>
      <c r="BK326" s="81">
        <v>0</v>
      </c>
      <c r="BL326" s="81">
        <v>0</v>
      </c>
      <c r="BM326" s="82"/>
      <c r="BN326" s="81">
        <v>0</v>
      </c>
      <c r="BO326" s="81">
        <v>0</v>
      </c>
      <c r="BP326" s="81">
        <v>1</v>
      </c>
      <c r="BQ326" s="81">
        <v>0</v>
      </c>
      <c r="BR326" s="81">
        <v>0</v>
      </c>
      <c r="BS326" s="81">
        <v>0</v>
      </c>
      <c r="BT326"/>
      <c r="BU326" s="80">
        <v>5.23</v>
      </c>
      <c r="BV326" s="80">
        <v>0</v>
      </c>
      <c r="BW326" s="80">
        <v>0</v>
      </c>
      <c r="BX326" s="80">
        <v>0</v>
      </c>
      <c r="BY326" s="80">
        <v>0</v>
      </c>
      <c r="BZ326" s="80">
        <v>0</v>
      </c>
      <c r="CA326" s="80">
        <v>0</v>
      </c>
      <c r="CB326" s="80">
        <v>0</v>
      </c>
      <c r="CC326" s="80">
        <v>0</v>
      </c>
    </row>
    <row r="327" spans="1:81">
      <c r="A327" s="80" t="s">
        <v>2071</v>
      </c>
      <c r="B327" s="80">
        <v>49</v>
      </c>
      <c r="C327" s="80">
        <v>15</v>
      </c>
      <c r="D327" s="80">
        <v>3</v>
      </c>
      <c r="E327" s="80">
        <v>2018</v>
      </c>
      <c r="F327" s="80" t="s">
        <v>93</v>
      </c>
      <c r="G327" s="80" t="s">
        <v>2056</v>
      </c>
      <c r="H327" s="80" t="s">
        <v>2057</v>
      </c>
      <c r="I327" s="177"/>
      <c r="J327" s="81">
        <v>2.8102447510852486</v>
      </c>
      <c r="K327" s="81">
        <v>0.6249682898050376</v>
      </c>
      <c r="L327" s="81">
        <v>0</v>
      </c>
      <c r="M327" s="81">
        <v>26.681266094854212</v>
      </c>
      <c r="N327" s="81">
        <v>25.717448138873067</v>
      </c>
      <c r="O327" s="81">
        <v>16.596681795477451</v>
      </c>
      <c r="P327" s="81">
        <v>6.4576248625114818</v>
      </c>
      <c r="Q327" s="81">
        <v>1.5352431926817662</v>
      </c>
      <c r="R327" s="81">
        <v>0</v>
      </c>
      <c r="S327" s="81">
        <v>4.1722083887001133</v>
      </c>
      <c r="T327" s="82"/>
      <c r="U327" s="81">
        <v>942470.00000000012</v>
      </c>
      <c r="V327" s="81">
        <v>323</v>
      </c>
      <c r="W327" s="81">
        <v>0</v>
      </c>
      <c r="X327" s="81">
        <v>7228</v>
      </c>
      <c r="Y327" s="81">
        <v>10401</v>
      </c>
      <c r="Z327" s="81">
        <v>10113</v>
      </c>
      <c r="AA327" s="81">
        <v>1351</v>
      </c>
      <c r="AB327" s="81">
        <v>24223</v>
      </c>
      <c r="AC327" s="81">
        <v>0</v>
      </c>
      <c r="AD327" s="81">
        <v>4.1722083887001133</v>
      </c>
      <c r="AE327" s="82"/>
      <c r="AF327" s="81">
        <v>4938499.9875647267</v>
      </c>
      <c r="AG327" s="81">
        <v>456550.87549934012</v>
      </c>
      <c r="AH327" s="81">
        <v>0</v>
      </c>
      <c r="AI327" s="81">
        <v>51104248.561674543</v>
      </c>
      <c r="AJ327" s="81">
        <v>48873262.822035201</v>
      </c>
      <c r="AK327" s="81">
        <v>0</v>
      </c>
      <c r="AL327" s="81">
        <v>0</v>
      </c>
      <c r="AM327" s="81">
        <v>3334322.8547682702</v>
      </c>
      <c r="AN327" s="81">
        <v>0</v>
      </c>
      <c r="AO327" s="81">
        <v>0</v>
      </c>
      <c r="AP327" s="82"/>
      <c r="AQ327" s="81">
        <v>829</v>
      </c>
      <c r="AR327" s="81">
        <v>89</v>
      </c>
      <c r="AS327" s="81">
        <v>0</v>
      </c>
      <c r="AT327" s="81">
        <v>0</v>
      </c>
      <c r="AU327" s="81">
        <v>0</v>
      </c>
      <c r="AV327" s="81">
        <v>0</v>
      </c>
      <c r="AW327" s="81" t="s">
        <v>564</v>
      </c>
      <c r="AX327" s="82"/>
      <c r="AY327" s="81">
        <v>3119.4</v>
      </c>
      <c r="AZ327" s="81">
        <v>1908</v>
      </c>
      <c r="BA327" s="81">
        <v>0</v>
      </c>
      <c r="BB327" s="81">
        <v>0</v>
      </c>
      <c r="BC327" s="81">
        <v>0</v>
      </c>
      <c r="BD327" s="81">
        <v>0</v>
      </c>
      <c r="BE327" s="81" t="s">
        <v>564</v>
      </c>
      <c r="BF327" s="82"/>
      <c r="BG327" s="81">
        <v>0</v>
      </c>
      <c r="BH327" s="81">
        <v>0</v>
      </c>
      <c r="BI327" s="81">
        <v>4.9169999999999998</v>
      </c>
      <c r="BJ327" s="81">
        <v>0</v>
      </c>
      <c r="BK327" s="81">
        <v>0</v>
      </c>
      <c r="BL327" s="81">
        <v>0</v>
      </c>
      <c r="BM327" s="82"/>
      <c r="BN327" s="81">
        <v>0</v>
      </c>
      <c r="BO327" s="81">
        <v>0</v>
      </c>
      <c r="BP327" s="81">
        <v>1</v>
      </c>
      <c r="BQ327" s="81">
        <v>0</v>
      </c>
      <c r="BR327" s="81">
        <v>0</v>
      </c>
      <c r="BS327" s="81">
        <v>0</v>
      </c>
      <c r="BT327"/>
      <c r="BU327" s="80">
        <v>4.9169999999999998</v>
      </c>
      <c r="BV327" s="80">
        <v>0</v>
      </c>
      <c r="BW327" s="80">
        <v>0</v>
      </c>
      <c r="BX327" s="80">
        <v>0</v>
      </c>
      <c r="BY327" s="80">
        <v>0</v>
      </c>
      <c r="BZ327" s="80">
        <v>0</v>
      </c>
      <c r="CA327" s="80">
        <v>0</v>
      </c>
      <c r="CB327" s="80">
        <v>0</v>
      </c>
      <c r="CC327" s="80">
        <v>0</v>
      </c>
    </row>
    <row r="328" spans="1:81">
      <c r="A328" s="80" t="s">
        <v>2072</v>
      </c>
      <c r="B328" s="80">
        <v>50</v>
      </c>
      <c r="C328" s="80">
        <v>16</v>
      </c>
      <c r="D328" s="80">
        <v>3</v>
      </c>
      <c r="E328" s="80">
        <v>2019</v>
      </c>
      <c r="F328" s="80" t="s">
        <v>73</v>
      </c>
      <c r="G328" s="80" t="s">
        <v>2056</v>
      </c>
      <c r="H328" s="80" t="s">
        <v>2057</v>
      </c>
      <c r="I328" s="177"/>
      <c r="J328" s="81">
        <v>2.8600966496443694</v>
      </c>
      <c r="K328" s="81">
        <v>0.57996833534074121</v>
      </c>
      <c r="L328" s="81">
        <v>0</v>
      </c>
      <c r="M328" s="81">
        <v>23.778167987142027</v>
      </c>
      <c r="N328" s="81">
        <v>27.266108882441603</v>
      </c>
      <c r="O328" s="81">
        <v>16.210685636700962</v>
      </c>
      <c r="P328" s="81">
        <v>6.2221812318885377</v>
      </c>
      <c r="Q328" s="81">
        <v>1.4931058809234747</v>
      </c>
      <c r="R328" s="81">
        <v>0</v>
      </c>
      <c r="S328" s="81">
        <v>4.2685992189341588</v>
      </c>
      <c r="T328" s="82"/>
      <c r="U328" s="81">
        <v>1008521</v>
      </c>
      <c r="V328" s="81">
        <v>323</v>
      </c>
      <c r="W328" s="81">
        <v>0</v>
      </c>
      <c r="X328" s="81">
        <v>7228</v>
      </c>
      <c r="Y328" s="81">
        <v>10463</v>
      </c>
      <c r="Z328" s="81">
        <v>10149</v>
      </c>
      <c r="AA328" s="81">
        <v>1292</v>
      </c>
      <c r="AB328" s="81">
        <v>24196</v>
      </c>
      <c r="AC328" s="81">
        <v>0</v>
      </c>
      <c r="AD328" s="81">
        <v>4.2685992189341588</v>
      </c>
      <c r="AE328" s="82"/>
      <c r="AF328" s="81">
        <v>5281127.8598408084</v>
      </c>
      <c r="AG328" s="81">
        <v>445443.73711607838</v>
      </c>
      <c r="AH328" s="81">
        <v>0</v>
      </c>
      <c r="AI328" s="81">
        <v>47539530.321758673</v>
      </c>
      <c r="AJ328" s="81">
        <v>53120273.716255166</v>
      </c>
      <c r="AK328" s="81">
        <v>0</v>
      </c>
      <c r="AL328" s="81">
        <v>0</v>
      </c>
      <c r="AM328" s="81">
        <v>3295313.0526095214</v>
      </c>
      <c r="AN328" s="81">
        <v>0</v>
      </c>
      <c r="AO328" s="81">
        <v>0</v>
      </c>
      <c r="AP328" s="82"/>
      <c r="AQ328" s="81">
        <v>854</v>
      </c>
      <c r="AR328" s="81">
        <v>92</v>
      </c>
      <c r="AS328" s="81">
        <v>0</v>
      </c>
      <c r="AT328" s="81">
        <v>0</v>
      </c>
      <c r="AU328" s="81">
        <v>0</v>
      </c>
      <c r="AV328" s="81">
        <v>0</v>
      </c>
      <c r="AW328" s="81" t="s">
        <v>564</v>
      </c>
      <c r="AX328" s="82"/>
      <c r="AY328" s="81">
        <v>3269.6</v>
      </c>
      <c r="AZ328" s="81">
        <v>1939.5</v>
      </c>
      <c r="BA328" s="81">
        <v>0</v>
      </c>
      <c r="BB328" s="81">
        <v>0</v>
      </c>
      <c r="BC328" s="81">
        <v>0</v>
      </c>
      <c r="BD328" s="81">
        <v>0</v>
      </c>
      <c r="BE328" s="81" t="s">
        <v>564</v>
      </c>
      <c r="BF328" s="82"/>
      <c r="BG328" s="81">
        <v>0</v>
      </c>
      <c r="BH328" s="81">
        <v>0</v>
      </c>
      <c r="BI328" s="81">
        <v>4.2380000000000004</v>
      </c>
      <c r="BJ328" s="81">
        <v>0</v>
      </c>
      <c r="BK328" s="81">
        <v>0</v>
      </c>
      <c r="BL328" s="81">
        <v>0</v>
      </c>
      <c r="BM328" s="82"/>
      <c r="BN328" s="81">
        <v>0</v>
      </c>
      <c r="BO328" s="81">
        <v>0</v>
      </c>
      <c r="BP328" s="81">
        <v>1</v>
      </c>
      <c r="BQ328" s="81">
        <v>0</v>
      </c>
      <c r="BR328" s="81">
        <v>0</v>
      </c>
      <c r="BS328" s="81">
        <v>0</v>
      </c>
      <c r="BT328"/>
      <c r="BU328" s="80">
        <v>4.2380000000000004</v>
      </c>
      <c r="BV328" s="80">
        <v>0</v>
      </c>
      <c r="BW328" s="80">
        <v>0</v>
      </c>
      <c r="BX328" s="80">
        <v>0</v>
      </c>
      <c r="BY328" s="80">
        <v>0</v>
      </c>
      <c r="BZ328" s="80">
        <v>0</v>
      </c>
      <c r="CA328" s="80">
        <v>0</v>
      </c>
      <c r="CB328" s="80">
        <v>0</v>
      </c>
      <c r="CC328" s="80">
        <v>0</v>
      </c>
    </row>
    <row r="329" spans="1:81">
      <c r="A329" s="80" t="s">
        <v>2073</v>
      </c>
      <c r="B329" s="80">
        <v>51</v>
      </c>
      <c r="C329" s="80">
        <v>17</v>
      </c>
      <c r="D329" s="80">
        <v>3</v>
      </c>
      <c r="E329" s="80">
        <v>2020</v>
      </c>
      <c r="F329" s="80" t="s">
        <v>218</v>
      </c>
      <c r="G329" s="174" t="s">
        <v>2056</v>
      </c>
      <c r="H329" s="80" t="s">
        <v>2057</v>
      </c>
      <c r="I329" s="177"/>
      <c r="J329" s="81">
        <v>3.4718296729787821</v>
      </c>
      <c r="K329" s="81">
        <v>0.71211181663438772</v>
      </c>
      <c r="L329" s="81">
        <v>0</v>
      </c>
      <c r="M329" s="81">
        <v>21.889950497073663</v>
      </c>
      <c r="N329" s="81">
        <v>25.028051393183514</v>
      </c>
      <c r="O329" s="81">
        <v>14.342797842391528</v>
      </c>
      <c r="P329" s="81">
        <v>5.7623618354348336</v>
      </c>
      <c r="Q329" s="81">
        <v>1.4264959972658275</v>
      </c>
      <c r="R329" s="81">
        <v>0</v>
      </c>
      <c r="S329" s="81">
        <v>4.2510507345673023</v>
      </c>
      <c r="T329" s="82"/>
      <c r="U329" s="81">
        <v>956190</v>
      </c>
      <c r="V329" s="81">
        <v>341</v>
      </c>
      <c r="W329" s="81">
        <v>0</v>
      </c>
      <c r="X329" s="81">
        <v>7492</v>
      </c>
      <c r="Y329" s="81">
        <v>10570</v>
      </c>
      <c r="Z329" s="81">
        <v>10249</v>
      </c>
      <c r="AA329" s="81">
        <v>1300</v>
      </c>
      <c r="AB329" s="81">
        <v>24193</v>
      </c>
      <c r="AC329" s="81">
        <v>0</v>
      </c>
      <c r="AD329" s="81">
        <v>4.2510507345673023</v>
      </c>
      <c r="AE329" s="82"/>
      <c r="AF329" s="81">
        <v>5950024.5235482436</v>
      </c>
      <c r="AG329" s="81">
        <v>502760.99927883979</v>
      </c>
      <c r="AH329" s="81">
        <v>0</v>
      </c>
      <c r="AI329" s="81">
        <v>42199367.07989534</v>
      </c>
      <c r="AJ329" s="81">
        <v>45883987.416105539</v>
      </c>
      <c r="AK329" s="81"/>
      <c r="AL329" s="81"/>
      <c r="AM329" s="81">
        <v>3157455.2898361618</v>
      </c>
      <c r="AN329" s="81"/>
      <c r="AO329" s="81"/>
      <c r="AP329" s="82"/>
      <c r="AQ329" s="81">
        <v>878</v>
      </c>
      <c r="AR329" s="81">
        <v>93</v>
      </c>
      <c r="AS329" s="81">
        <v>0</v>
      </c>
      <c r="AT329" s="81">
        <v>0</v>
      </c>
      <c r="AU329" s="81">
        <v>0</v>
      </c>
      <c r="AV329" s="81">
        <v>0</v>
      </c>
      <c r="AW329" s="81">
        <v>0</v>
      </c>
      <c r="AX329" s="82"/>
      <c r="AY329" s="81">
        <v>3415.900000000001</v>
      </c>
      <c r="AZ329" s="81">
        <v>1950.4</v>
      </c>
      <c r="BA329" s="81">
        <v>0</v>
      </c>
      <c r="BB329" s="81">
        <v>0</v>
      </c>
      <c r="BC329" s="81">
        <v>0</v>
      </c>
      <c r="BD329" s="81">
        <v>0</v>
      </c>
      <c r="BE329" s="81">
        <v>0</v>
      </c>
      <c r="BF329" s="82"/>
      <c r="BG329" s="81">
        <v>0</v>
      </c>
      <c r="BH329" s="81">
        <v>0</v>
      </c>
      <c r="BI329" s="81">
        <v>3.9710000000000001</v>
      </c>
      <c r="BJ329" s="81">
        <v>0</v>
      </c>
      <c r="BK329" s="81">
        <v>0</v>
      </c>
      <c r="BL329" s="81">
        <v>0</v>
      </c>
      <c r="BM329" s="82"/>
      <c r="BN329" s="81">
        <v>0</v>
      </c>
      <c r="BO329" s="81">
        <v>0</v>
      </c>
      <c r="BP329" s="81">
        <v>1</v>
      </c>
      <c r="BQ329" s="81">
        <v>0</v>
      </c>
      <c r="BR329" s="81">
        <v>0</v>
      </c>
      <c r="BS329" s="81">
        <v>0</v>
      </c>
      <c r="BT329"/>
      <c r="BU329" s="80">
        <v>3.9710000000000001</v>
      </c>
      <c r="BV329" s="80">
        <v>0</v>
      </c>
      <c r="BW329" s="80">
        <v>0</v>
      </c>
      <c r="BX329" s="80">
        <v>0</v>
      </c>
      <c r="BY329" s="80">
        <v>0</v>
      </c>
      <c r="BZ329" s="80">
        <v>0</v>
      </c>
      <c r="CA329" s="80">
        <v>0</v>
      </c>
      <c r="CB329" s="80">
        <v>0</v>
      </c>
      <c r="CC329" s="80">
        <v>0</v>
      </c>
    </row>
    <row r="330" spans="1:81">
      <c r="A330" s="80" t="s">
        <v>2074</v>
      </c>
      <c r="B330" s="80">
        <v>51</v>
      </c>
      <c r="C330" s="80">
        <v>18</v>
      </c>
      <c r="D330" s="80">
        <v>3</v>
      </c>
      <c r="E330" s="80">
        <v>2021</v>
      </c>
      <c r="F330" s="80" t="s">
        <v>75</v>
      </c>
      <c r="G330" s="174" t="s">
        <v>2056</v>
      </c>
      <c r="H330" s="80" t="s">
        <v>2057</v>
      </c>
      <c r="I330" s="177"/>
      <c r="J330" s="81">
        <v>3.0508765199354015</v>
      </c>
      <c r="K330" s="81">
        <v>0.74709552592551465</v>
      </c>
      <c r="L330" s="81">
        <v>0</v>
      </c>
      <c r="M330" s="81">
        <v>21.922211680100173</v>
      </c>
      <c r="N330" s="81">
        <v>24.449577693831298</v>
      </c>
      <c r="O330" s="81">
        <v>14.099188479804031</v>
      </c>
      <c r="P330" s="81">
        <v>5.8588812742852134</v>
      </c>
      <c r="Q330" s="81">
        <v>1.4430183982061893</v>
      </c>
      <c r="R330" s="81">
        <v>0</v>
      </c>
      <c r="S330" s="81">
        <v>4.788869579506434</v>
      </c>
      <c r="T330" s="82"/>
      <c r="U330" s="81">
        <v>1104468</v>
      </c>
      <c r="V330" s="81">
        <v>341</v>
      </c>
      <c r="W330" s="81">
        <v>0</v>
      </c>
      <c r="X330" s="81">
        <v>7492</v>
      </c>
      <c r="Y330" s="81">
        <v>10645</v>
      </c>
      <c r="Z330" s="81">
        <v>10374</v>
      </c>
      <c r="AA330" s="81">
        <v>1289</v>
      </c>
      <c r="AB330" s="81">
        <v>24183</v>
      </c>
      <c r="AC330" s="81">
        <v>0</v>
      </c>
      <c r="AD330" s="81">
        <v>4.788869579506434</v>
      </c>
      <c r="AE330" s="82"/>
      <c r="AF330" s="81">
        <v>6411744.4308233298</v>
      </c>
      <c r="AG330" s="81">
        <v>547021.15373775177</v>
      </c>
      <c r="AH330" s="81">
        <v>0</v>
      </c>
      <c r="AI330" s="81">
        <v>48588169.619531453</v>
      </c>
      <c r="AJ330" s="81">
        <v>48783331.012176551</v>
      </c>
      <c r="AK330" s="81">
        <v>0</v>
      </c>
      <c r="AL330" s="81">
        <v>0</v>
      </c>
      <c r="AM330" s="81">
        <v>3174354.598856098</v>
      </c>
      <c r="AN330" s="81">
        <v>0</v>
      </c>
      <c r="AO330" s="81">
        <v>0</v>
      </c>
      <c r="AP330" s="82"/>
      <c r="AQ330" s="81">
        <v>916</v>
      </c>
      <c r="AR330" s="81">
        <v>93</v>
      </c>
      <c r="AS330" s="81">
        <v>0</v>
      </c>
      <c r="AT330" s="81">
        <v>0</v>
      </c>
      <c r="AU330" s="81">
        <v>0</v>
      </c>
      <c r="AV330" s="81">
        <v>0</v>
      </c>
      <c r="AW330" s="81"/>
      <c r="AX330" s="82"/>
      <c r="AY330" s="81">
        <v>3655.0999999999981</v>
      </c>
      <c r="AZ330" s="81">
        <v>1950.4</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2075</v>
      </c>
      <c r="B331" s="80">
        <v>51</v>
      </c>
      <c r="C331" s="80">
        <v>19</v>
      </c>
      <c r="D331" s="80">
        <v>3</v>
      </c>
      <c r="E331" s="80">
        <v>2022</v>
      </c>
      <c r="F331" s="80" t="s">
        <v>568</v>
      </c>
      <c r="G331" s="80" t="s">
        <v>2056</v>
      </c>
      <c r="H331" s="80" t="s">
        <v>2057</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957</v>
      </c>
      <c r="AR331" s="81">
        <v>93</v>
      </c>
      <c r="AS331" s="81">
        <v>0</v>
      </c>
      <c r="AT331" s="81">
        <v>0</v>
      </c>
      <c r="AU331" s="81">
        <v>0</v>
      </c>
      <c r="AV331" s="81">
        <v>0</v>
      </c>
      <c r="AW331" s="81"/>
      <c r="AX331" s="82"/>
      <c r="AY331" s="81">
        <v>3917.4999999999973</v>
      </c>
      <c r="AZ331" s="81">
        <v>1950.3999999999999</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2076</v>
      </c>
      <c r="B332" s="80">
        <v>307</v>
      </c>
      <c r="C332" s="80">
        <v>1</v>
      </c>
      <c r="D332" s="80">
        <v>19</v>
      </c>
      <c r="E332" s="80">
        <v>1990</v>
      </c>
      <c r="F332" s="80" t="s">
        <v>562</v>
      </c>
      <c r="G332" s="80" t="s">
        <v>2077</v>
      </c>
      <c r="H332" s="80" t="s">
        <v>2078</v>
      </c>
      <c r="I332" s="177"/>
      <c r="J332" s="81">
        <v>26.735769528345511</v>
      </c>
      <c r="K332" s="81">
        <v>5.7456058053352788</v>
      </c>
      <c r="L332" s="81">
        <v>43.26846319413788</v>
      </c>
      <c r="M332" s="81">
        <v>25.115253234307701</v>
      </c>
      <c r="N332" s="81">
        <v>41.424821599501414</v>
      </c>
      <c r="O332" s="81">
        <v>23.855387895089699</v>
      </c>
      <c r="P332" s="81">
        <v>38.363156596143696</v>
      </c>
      <c r="Q332" s="81">
        <v>2.4826005479820501</v>
      </c>
      <c r="R332" s="81">
        <v>1.3494547986162102</v>
      </c>
      <c r="S332" s="81">
        <v>2.895225209929694</v>
      </c>
      <c r="T332" s="82"/>
      <c r="U332" s="81">
        <v>3358805</v>
      </c>
      <c r="V332" s="81">
        <v>2039</v>
      </c>
      <c r="W332" s="81">
        <v>375</v>
      </c>
      <c r="X332" s="81">
        <v>9415</v>
      </c>
      <c r="Y332" s="81">
        <v>12461</v>
      </c>
      <c r="Z332" s="81">
        <v>9812</v>
      </c>
      <c r="AA332" s="81">
        <v>9315</v>
      </c>
      <c r="AB332" s="81">
        <v>40309</v>
      </c>
      <c r="AC332" s="81">
        <v>233728</v>
      </c>
      <c r="AD332" s="81">
        <v>2.895225209929694</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2079</v>
      </c>
      <c r="B333" s="80">
        <v>308</v>
      </c>
      <c r="C333" s="80">
        <v>2</v>
      </c>
      <c r="D333" s="80">
        <v>19</v>
      </c>
      <c r="E333" s="80">
        <v>2005</v>
      </c>
      <c r="F333" s="80" t="s">
        <v>565</v>
      </c>
      <c r="G333" s="80" t="s">
        <v>2077</v>
      </c>
      <c r="H333" s="80" t="s">
        <v>2078</v>
      </c>
      <c r="I333" s="177"/>
      <c r="J333" s="81">
        <v>15.846341374385297</v>
      </c>
      <c r="K333" s="81">
        <v>3.8058949744723698</v>
      </c>
      <c r="L333" s="81">
        <v>40.550996389909386</v>
      </c>
      <c r="M333" s="81">
        <v>31.19699840097724</v>
      </c>
      <c r="N333" s="81">
        <v>58.192846990154919</v>
      </c>
      <c r="O333" s="81">
        <v>32.517024800961117</v>
      </c>
      <c r="P333" s="81">
        <v>35.859399475792024</v>
      </c>
      <c r="Q333" s="81">
        <v>2.0358010139871552</v>
      </c>
      <c r="R333" s="81">
        <v>1.0055121290303246</v>
      </c>
      <c r="S333" s="81">
        <v>7.8150348793953599</v>
      </c>
      <c r="T333" s="82"/>
      <c r="U333" s="81">
        <v>2189802</v>
      </c>
      <c r="V333" s="81">
        <v>1646</v>
      </c>
      <c r="W333" s="81">
        <v>288</v>
      </c>
      <c r="X333" s="81">
        <v>6240</v>
      </c>
      <c r="Y333" s="81">
        <v>13247</v>
      </c>
      <c r="Z333" s="81">
        <v>15477</v>
      </c>
      <c r="AA333" s="81">
        <v>7131</v>
      </c>
      <c r="AB333" s="81">
        <v>34555</v>
      </c>
      <c r="AC333" s="81">
        <v>177804</v>
      </c>
      <c r="AD333" s="81">
        <v>7.8150348793953599</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2080</v>
      </c>
      <c r="B334" s="80">
        <v>309</v>
      </c>
      <c r="C334" s="80">
        <v>3</v>
      </c>
      <c r="D334" s="80">
        <v>19</v>
      </c>
      <c r="E334" s="80">
        <v>2006</v>
      </c>
      <c r="F334" s="80" t="s">
        <v>566</v>
      </c>
      <c r="G334" s="80" t="s">
        <v>2077</v>
      </c>
      <c r="H334" s="80" t="s">
        <v>2078</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2081</v>
      </c>
      <c r="B335" s="80">
        <v>310</v>
      </c>
      <c r="C335" s="80">
        <v>4</v>
      </c>
      <c r="D335" s="80">
        <v>19</v>
      </c>
      <c r="E335" s="80">
        <v>2007</v>
      </c>
      <c r="F335" s="80" t="s">
        <v>567</v>
      </c>
      <c r="G335" s="80" t="s">
        <v>2077</v>
      </c>
      <c r="H335" s="80" t="s">
        <v>2078</v>
      </c>
      <c r="I335" s="177"/>
      <c r="J335" s="81">
        <v>20.020189922932182</v>
      </c>
      <c r="K335" s="81">
        <v>4.3474786101052931</v>
      </c>
      <c r="L335" s="81">
        <v>42.410443795369794</v>
      </c>
      <c r="M335" s="81">
        <v>47.720420804373873</v>
      </c>
      <c r="N335" s="81">
        <v>78.760625452543223</v>
      </c>
      <c r="O335" s="81">
        <v>30.964571571161695</v>
      </c>
      <c r="P335" s="81">
        <v>35.730190368483328</v>
      </c>
      <c r="Q335" s="81">
        <v>2.0664959153604761</v>
      </c>
      <c r="R335" s="81">
        <v>0.96527829619747296</v>
      </c>
      <c r="S335" s="81">
        <v>5.6898391944136026</v>
      </c>
      <c r="T335" s="82"/>
      <c r="U335" s="81">
        <v>2224336</v>
      </c>
      <c r="V335" s="81">
        <v>1503</v>
      </c>
      <c r="W335" s="81">
        <v>351</v>
      </c>
      <c r="X335" s="81">
        <v>8306</v>
      </c>
      <c r="Y335" s="81">
        <v>13104</v>
      </c>
      <c r="Z335" s="81">
        <v>15321</v>
      </c>
      <c r="AA335" s="81">
        <v>6997</v>
      </c>
      <c r="AB335" s="81">
        <v>33221</v>
      </c>
      <c r="AC335" s="81">
        <v>175587</v>
      </c>
      <c r="AD335" s="81">
        <v>5.6898391944136026</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2082</v>
      </c>
      <c r="B336" s="80">
        <v>311</v>
      </c>
      <c r="C336" s="80">
        <v>5</v>
      </c>
      <c r="D336" s="80">
        <v>19</v>
      </c>
      <c r="E336" s="80">
        <v>2008</v>
      </c>
      <c r="F336" s="80" t="s">
        <v>84</v>
      </c>
      <c r="G336" s="80" t="s">
        <v>2077</v>
      </c>
      <c r="H336" s="80" t="s">
        <v>2078</v>
      </c>
      <c r="I336" s="177"/>
      <c r="J336" s="81">
        <v>15.961979965170716</v>
      </c>
      <c r="K336" s="81">
        <v>3.0052582520974429</v>
      </c>
      <c r="L336" s="81">
        <v>34.200720712355604</v>
      </c>
      <c r="M336" s="81">
        <v>45.024879979715088</v>
      </c>
      <c r="N336" s="81">
        <v>63.368765013284005</v>
      </c>
      <c r="O336" s="81">
        <v>29.647125012349555</v>
      </c>
      <c r="P336" s="81">
        <v>34.91926757652228</v>
      </c>
      <c r="Q336" s="81">
        <v>1.9939205992008802</v>
      </c>
      <c r="R336" s="81">
        <v>0.83444934481311284</v>
      </c>
      <c r="S336" s="81">
        <v>5.3913322008434008</v>
      </c>
      <c r="T336" s="82"/>
      <c r="U336" s="81">
        <v>2221930</v>
      </c>
      <c r="V336" s="81">
        <v>1503</v>
      </c>
      <c r="W336" s="81">
        <v>351</v>
      </c>
      <c r="X336" s="81">
        <v>8306</v>
      </c>
      <c r="Y336" s="81">
        <v>13064</v>
      </c>
      <c r="Z336" s="81">
        <v>15184</v>
      </c>
      <c r="AA336" s="81">
        <v>6846</v>
      </c>
      <c r="AB336" s="81">
        <v>32581</v>
      </c>
      <c r="AC336" s="81">
        <v>157616</v>
      </c>
      <c r="AD336" s="81">
        <v>5.3913322008434008</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2083</v>
      </c>
      <c r="B337" s="80">
        <v>312</v>
      </c>
      <c r="C337" s="80">
        <v>6</v>
      </c>
      <c r="D337" s="80">
        <v>19</v>
      </c>
      <c r="E337" s="80">
        <v>2009</v>
      </c>
      <c r="F337" s="80" t="s">
        <v>85</v>
      </c>
      <c r="G337" s="80" t="s">
        <v>2077</v>
      </c>
      <c r="H337" s="80" t="s">
        <v>2078</v>
      </c>
      <c r="I337" s="177"/>
      <c r="J337" s="81">
        <v>12.290047889098753</v>
      </c>
      <c r="K337" s="81">
        <v>2.4141544899547496</v>
      </c>
      <c r="L337" s="81">
        <v>36.298593094337669</v>
      </c>
      <c r="M337" s="81">
        <v>34.42954093487176</v>
      </c>
      <c r="N337" s="81">
        <v>47.068686050762018</v>
      </c>
      <c r="O337" s="81">
        <v>30.004485000633846</v>
      </c>
      <c r="P337" s="81">
        <v>33.164449663179639</v>
      </c>
      <c r="Q337" s="81">
        <v>1.8562735484402371</v>
      </c>
      <c r="R337" s="81">
        <v>0.70156523858737652</v>
      </c>
      <c r="S337" s="81">
        <v>7.1607712249167701</v>
      </c>
      <c r="T337" s="82"/>
      <c r="U337" s="81">
        <v>1731158</v>
      </c>
      <c r="V337" s="81">
        <v>1440</v>
      </c>
      <c r="W337" s="81">
        <v>557</v>
      </c>
      <c r="X337" s="81">
        <v>8634</v>
      </c>
      <c r="Y337" s="81">
        <v>12860</v>
      </c>
      <c r="Z337" s="81">
        <v>15168</v>
      </c>
      <c r="AA337" s="81">
        <v>6675</v>
      </c>
      <c r="AB337" s="81">
        <v>31841</v>
      </c>
      <c r="AC337" s="81">
        <v>129280</v>
      </c>
      <c r="AD337" s="81">
        <v>7.1607712249167701</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11.28</v>
      </c>
      <c r="BJ337" s="81">
        <v>0</v>
      </c>
      <c r="BK337" s="81">
        <v>0</v>
      </c>
      <c r="BL337" s="81">
        <v>0</v>
      </c>
      <c r="BM337" s="82"/>
      <c r="BN337" s="81">
        <v>0</v>
      </c>
      <c r="BO337" s="81">
        <v>0</v>
      </c>
      <c r="BP337" s="81">
        <v>2</v>
      </c>
      <c r="BQ337" s="81">
        <v>0</v>
      </c>
      <c r="BR337" s="81">
        <v>0</v>
      </c>
      <c r="BS337" s="81">
        <v>0</v>
      </c>
      <c r="BT337"/>
      <c r="BU337" s="80"/>
      <c r="BV337" s="80"/>
      <c r="BW337" s="80"/>
      <c r="BX337" s="80"/>
      <c r="BY337" s="80"/>
      <c r="BZ337" s="80"/>
      <c r="CA337" s="80"/>
      <c r="CB337" s="80"/>
      <c r="CC337" s="80"/>
    </row>
    <row r="338" spans="1:81">
      <c r="A338" s="80" t="s">
        <v>2084</v>
      </c>
      <c r="B338" s="80">
        <v>313</v>
      </c>
      <c r="C338" s="80">
        <v>7</v>
      </c>
      <c r="D338" s="80">
        <v>19</v>
      </c>
      <c r="E338" s="80">
        <v>2010</v>
      </c>
      <c r="F338" s="80" t="s">
        <v>86</v>
      </c>
      <c r="G338" s="80" t="s">
        <v>2077</v>
      </c>
      <c r="H338" s="80" t="s">
        <v>2078</v>
      </c>
      <c r="I338" s="177"/>
      <c r="J338" s="81">
        <v>12.342757714114324</v>
      </c>
      <c r="K338" s="81">
        <v>2.7418604952980838</v>
      </c>
      <c r="L338" s="81">
        <v>32.626218555320548</v>
      </c>
      <c r="M338" s="81">
        <v>37.809145118581078</v>
      </c>
      <c r="N338" s="81">
        <v>57.704798816638359</v>
      </c>
      <c r="O338" s="81">
        <v>29.771193331464968</v>
      </c>
      <c r="P338" s="81">
        <v>33.173109207538118</v>
      </c>
      <c r="Q338" s="81">
        <v>1.9009247517492349</v>
      </c>
      <c r="R338" s="81">
        <v>1.4178894428571738</v>
      </c>
      <c r="S338" s="81">
        <v>10.06993836810471</v>
      </c>
      <c r="T338" s="82"/>
      <c r="U338" s="81">
        <v>1810619</v>
      </c>
      <c r="V338" s="81">
        <v>1440</v>
      </c>
      <c r="W338" s="81">
        <v>557</v>
      </c>
      <c r="X338" s="81">
        <v>8634</v>
      </c>
      <c r="Y338" s="81">
        <v>12724</v>
      </c>
      <c r="Z338" s="81">
        <v>15120</v>
      </c>
      <c r="AA338" s="81">
        <v>6510</v>
      </c>
      <c r="AB338" s="81">
        <v>31244</v>
      </c>
      <c r="AC338" s="81">
        <v>247604</v>
      </c>
      <c r="AD338" s="81">
        <v>10.06993836810471</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8.9559999999999995</v>
      </c>
      <c r="BJ338" s="81">
        <v>0</v>
      </c>
      <c r="BK338" s="81">
        <v>0</v>
      </c>
      <c r="BL338" s="81">
        <v>0</v>
      </c>
      <c r="BM338" s="82"/>
      <c r="BN338" s="81">
        <v>0</v>
      </c>
      <c r="BO338" s="81">
        <v>0</v>
      </c>
      <c r="BP338" s="81">
        <v>2</v>
      </c>
      <c r="BQ338" s="81">
        <v>0</v>
      </c>
      <c r="BR338" s="81">
        <v>0</v>
      </c>
      <c r="BS338" s="81">
        <v>0</v>
      </c>
      <c r="BT338"/>
      <c r="BU338" s="80">
        <v>8.9559999999999995</v>
      </c>
      <c r="BV338" s="80">
        <v>0</v>
      </c>
      <c r="BW338" s="80">
        <v>0</v>
      </c>
      <c r="BX338" s="80">
        <v>0</v>
      </c>
      <c r="BY338" s="80">
        <v>0</v>
      </c>
      <c r="BZ338" s="80">
        <v>0</v>
      </c>
      <c r="CA338" s="80">
        <v>0</v>
      </c>
      <c r="CB338" s="80">
        <v>0</v>
      </c>
      <c r="CC338" s="80">
        <v>0</v>
      </c>
    </row>
    <row r="339" spans="1:81">
      <c r="A339" s="80" t="s">
        <v>2085</v>
      </c>
      <c r="B339" s="80">
        <v>314</v>
      </c>
      <c r="C339" s="80">
        <v>8</v>
      </c>
      <c r="D339" s="80">
        <v>19</v>
      </c>
      <c r="E339" s="80">
        <v>2011</v>
      </c>
      <c r="F339" s="80" t="s">
        <v>87</v>
      </c>
      <c r="G339" s="80" t="s">
        <v>2077</v>
      </c>
      <c r="H339" s="80" t="s">
        <v>2078</v>
      </c>
      <c r="I339" s="177"/>
      <c r="J339" s="81">
        <v>12.644952439541449</v>
      </c>
      <c r="K339" s="81">
        <v>4.0110285469429696</v>
      </c>
      <c r="L339" s="81">
        <v>38.911344242385432</v>
      </c>
      <c r="M339" s="81">
        <v>51.25710969702611</v>
      </c>
      <c r="N339" s="81">
        <v>79.292690923177773</v>
      </c>
      <c r="O339" s="81">
        <v>29.113113894646418</v>
      </c>
      <c r="P339" s="81">
        <v>31.200024433322305</v>
      </c>
      <c r="Q339" s="81">
        <v>2.1473862842796749</v>
      </c>
      <c r="R339" s="81">
        <v>0.7239370172334707</v>
      </c>
      <c r="S339" s="81">
        <v>5.8352028959512419</v>
      </c>
      <c r="T339" s="82"/>
      <c r="U339" s="81">
        <v>1596804</v>
      </c>
      <c r="V339" s="81">
        <v>1440</v>
      </c>
      <c r="W339" s="81">
        <v>557</v>
      </c>
      <c r="X339" s="81">
        <v>8634</v>
      </c>
      <c r="Y339" s="81">
        <v>12620</v>
      </c>
      <c r="Z339" s="81">
        <v>15107</v>
      </c>
      <c r="AA339" s="81">
        <v>6305</v>
      </c>
      <c r="AB339" s="81">
        <v>30599</v>
      </c>
      <c r="AC339" s="81">
        <v>126211</v>
      </c>
      <c r="AD339" s="81">
        <v>5.8352028959512419</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6.22</v>
      </c>
      <c r="BJ339" s="81">
        <v>0</v>
      </c>
      <c r="BK339" s="81">
        <v>0</v>
      </c>
      <c r="BL339" s="81">
        <v>0</v>
      </c>
      <c r="BM339" s="82"/>
      <c r="BN339" s="81">
        <v>0</v>
      </c>
      <c r="BO339" s="81">
        <v>0</v>
      </c>
      <c r="BP339" s="81">
        <v>1</v>
      </c>
      <c r="BQ339" s="81">
        <v>0</v>
      </c>
      <c r="BR339" s="81">
        <v>0</v>
      </c>
      <c r="BS339" s="81">
        <v>0</v>
      </c>
      <c r="BT339"/>
      <c r="BU339" s="80">
        <v>6.22</v>
      </c>
      <c r="BV339" s="80">
        <v>0</v>
      </c>
      <c r="BW339" s="80">
        <v>0</v>
      </c>
      <c r="BX339" s="80">
        <v>0</v>
      </c>
      <c r="BY339" s="80">
        <v>0</v>
      </c>
      <c r="BZ339" s="80">
        <v>0</v>
      </c>
      <c r="CA339" s="80">
        <v>0</v>
      </c>
      <c r="CB339" s="80">
        <v>0</v>
      </c>
      <c r="CC339" s="80">
        <v>0</v>
      </c>
    </row>
    <row r="340" spans="1:81">
      <c r="A340" s="80" t="s">
        <v>2086</v>
      </c>
      <c r="B340" s="80">
        <v>315</v>
      </c>
      <c r="C340" s="80">
        <v>9</v>
      </c>
      <c r="D340" s="80">
        <v>19</v>
      </c>
      <c r="E340" s="80">
        <v>2012</v>
      </c>
      <c r="F340" s="80" t="s">
        <v>88</v>
      </c>
      <c r="G340" s="80" t="s">
        <v>2077</v>
      </c>
      <c r="H340" s="80" t="s">
        <v>2078</v>
      </c>
      <c r="I340" s="177"/>
      <c r="J340" s="81">
        <v>10.835499887595741</v>
      </c>
      <c r="K340" s="81">
        <v>3.6323005322599622</v>
      </c>
      <c r="L340" s="81">
        <v>37.429826248965142</v>
      </c>
      <c r="M340" s="81">
        <v>51.379207179590367</v>
      </c>
      <c r="N340" s="81">
        <v>83.042894441025155</v>
      </c>
      <c r="O340" s="81">
        <v>28.744443947049469</v>
      </c>
      <c r="P340" s="81">
        <v>30.466820807244677</v>
      </c>
      <c r="Q340" s="81">
        <v>2.2967902694113933</v>
      </c>
      <c r="R340" s="81">
        <v>1.3352159755491946</v>
      </c>
      <c r="S340" s="81">
        <v>6.2683909098858521</v>
      </c>
      <c r="T340" s="82"/>
      <c r="U340" s="81">
        <v>1390855</v>
      </c>
      <c r="V340" s="81">
        <v>1440</v>
      </c>
      <c r="W340" s="81">
        <v>557</v>
      </c>
      <c r="X340" s="81">
        <v>8634</v>
      </c>
      <c r="Y340" s="81">
        <v>12699</v>
      </c>
      <c r="Z340" s="81">
        <v>15034</v>
      </c>
      <c r="AA340" s="81">
        <v>6122</v>
      </c>
      <c r="AB340" s="81">
        <v>30123</v>
      </c>
      <c r="AC340" s="81">
        <v>226752</v>
      </c>
      <c r="AD340" s="81">
        <v>6.2683909098858521</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8.9830000000000005</v>
      </c>
      <c r="BJ340" s="81">
        <v>0</v>
      </c>
      <c r="BK340" s="81">
        <v>0</v>
      </c>
      <c r="BL340" s="81">
        <v>0</v>
      </c>
      <c r="BM340" s="82"/>
      <c r="BN340" s="81">
        <v>0</v>
      </c>
      <c r="BO340" s="81">
        <v>0</v>
      </c>
      <c r="BP340" s="81">
        <v>1</v>
      </c>
      <c r="BQ340" s="81">
        <v>0</v>
      </c>
      <c r="BR340" s="81">
        <v>0</v>
      </c>
      <c r="BS340" s="81">
        <v>0</v>
      </c>
      <c r="BT340"/>
      <c r="BU340" s="80">
        <v>8.9830000000000005</v>
      </c>
      <c r="BV340" s="80">
        <v>0</v>
      </c>
      <c r="BW340" s="80">
        <v>0</v>
      </c>
      <c r="BX340" s="80">
        <v>0</v>
      </c>
      <c r="BY340" s="80">
        <v>0</v>
      </c>
      <c r="BZ340" s="80">
        <v>0</v>
      </c>
      <c r="CA340" s="80">
        <v>0</v>
      </c>
      <c r="CB340" s="80">
        <v>0</v>
      </c>
      <c r="CC340" s="80">
        <v>0</v>
      </c>
    </row>
    <row r="341" spans="1:81">
      <c r="A341" s="80" t="s">
        <v>2087</v>
      </c>
      <c r="B341" s="80">
        <v>316</v>
      </c>
      <c r="C341" s="80">
        <v>10</v>
      </c>
      <c r="D341" s="80">
        <v>19</v>
      </c>
      <c r="E341" s="80">
        <v>2013</v>
      </c>
      <c r="F341" s="80" t="s">
        <v>89</v>
      </c>
      <c r="G341" s="80" t="s">
        <v>2077</v>
      </c>
      <c r="H341" s="80" t="s">
        <v>2078</v>
      </c>
      <c r="I341" s="177"/>
      <c r="J341" s="81">
        <v>13.764164491256818</v>
      </c>
      <c r="K341" s="81">
        <v>2.7999791091153199</v>
      </c>
      <c r="L341" s="81">
        <v>34.047719442530465</v>
      </c>
      <c r="M341" s="81">
        <v>52.117103850838973</v>
      </c>
      <c r="N341" s="81">
        <v>72.504741793966076</v>
      </c>
      <c r="O341" s="81">
        <v>27.647686872994164</v>
      </c>
      <c r="P341" s="81">
        <v>30.376806599817925</v>
      </c>
      <c r="Q341" s="81">
        <v>2.3115584354805261</v>
      </c>
      <c r="R341" s="81">
        <v>0.99869211943869041</v>
      </c>
      <c r="S341" s="81">
        <v>5.2384544441870506</v>
      </c>
      <c r="T341" s="82"/>
      <c r="U341" s="81">
        <v>1739669</v>
      </c>
      <c r="V341" s="81">
        <v>1440</v>
      </c>
      <c r="W341" s="81">
        <v>557</v>
      </c>
      <c r="X341" s="81">
        <v>8634</v>
      </c>
      <c r="Y341" s="81">
        <v>12873</v>
      </c>
      <c r="Z341" s="81">
        <v>15106</v>
      </c>
      <c r="AA341" s="81">
        <v>6081</v>
      </c>
      <c r="AB341" s="81">
        <v>29882</v>
      </c>
      <c r="AC341" s="81">
        <v>165555</v>
      </c>
      <c r="AD341" s="81">
        <v>5.2384544441870506</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10.003</v>
      </c>
      <c r="BJ341" s="81">
        <v>0</v>
      </c>
      <c r="BK341" s="81">
        <v>0</v>
      </c>
      <c r="BL341" s="81">
        <v>0</v>
      </c>
      <c r="BM341" s="82"/>
      <c r="BN341" s="81">
        <v>0</v>
      </c>
      <c r="BO341" s="81">
        <v>0</v>
      </c>
      <c r="BP341" s="81">
        <v>1</v>
      </c>
      <c r="BQ341" s="81">
        <v>0</v>
      </c>
      <c r="BR341" s="81">
        <v>0</v>
      </c>
      <c r="BS341" s="81">
        <v>0</v>
      </c>
      <c r="BT341"/>
      <c r="BU341" s="80">
        <v>10.003</v>
      </c>
      <c r="BV341" s="80">
        <v>0</v>
      </c>
      <c r="BW341" s="80">
        <v>0</v>
      </c>
      <c r="BX341" s="80">
        <v>0</v>
      </c>
      <c r="BY341" s="80">
        <v>0</v>
      </c>
      <c r="BZ341" s="80">
        <v>0</v>
      </c>
      <c r="CA341" s="80">
        <v>0</v>
      </c>
      <c r="CB341" s="80">
        <v>0</v>
      </c>
      <c r="CC341" s="80">
        <v>0</v>
      </c>
    </row>
    <row r="342" spans="1:81">
      <c r="A342" s="80" t="s">
        <v>2088</v>
      </c>
      <c r="B342" s="80">
        <v>317</v>
      </c>
      <c r="C342" s="80">
        <v>11</v>
      </c>
      <c r="D342" s="80">
        <v>19</v>
      </c>
      <c r="E342" s="80">
        <v>2014</v>
      </c>
      <c r="F342" s="80" t="s">
        <v>90</v>
      </c>
      <c r="G342" s="80" t="s">
        <v>2077</v>
      </c>
      <c r="H342" s="80" t="s">
        <v>2078</v>
      </c>
      <c r="I342" s="177"/>
      <c r="J342" s="81">
        <v>11.586247621793838</v>
      </c>
      <c r="K342" s="81">
        <v>2.4621076467737759</v>
      </c>
      <c r="L342" s="81">
        <v>24.69029502163793</v>
      </c>
      <c r="M342" s="81">
        <v>46.521214903079091</v>
      </c>
      <c r="N342" s="81">
        <v>70.314459298141514</v>
      </c>
      <c r="O342" s="81">
        <v>26.276913883776572</v>
      </c>
      <c r="P342" s="81">
        <v>29.746447783886307</v>
      </c>
      <c r="Q342" s="81">
        <v>2.1828784148183571</v>
      </c>
      <c r="R342" s="81">
        <v>1.308677596292485</v>
      </c>
      <c r="S342" s="81">
        <v>5.7928027168487439</v>
      </c>
      <c r="T342" s="82"/>
      <c r="U342" s="81">
        <v>1662891</v>
      </c>
      <c r="V342" s="81">
        <v>1026</v>
      </c>
      <c r="W342" s="81">
        <v>438</v>
      </c>
      <c r="X342" s="81">
        <v>7897</v>
      </c>
      <c r="Y342" s="81">
        <v>12869</v>
      </c>
      <c r="Z342" s="81">
        <v>15121</v>
      </c>
      <c r="AA342" s="81">
        <v>5924</v>
      </c>
      <c r="AB342" s="81">
        <v>29411</v>
      </c>
      <c r="AC342" s="81">
        <v>217624</v>
      </c>
      <c r="AD342" s="81">
        <v>5.7928027168487439</v>
      </c>
      <c r="AE342" s="82"/>
      <c r="AF342" s="81">
        <v>12892543.228328494</v>
      </c>
      <c r="AG342" s="81">
        <v>1927632.2253108863</v>
      </c>
      <c r="AH342" s="81">
        <v>2305854.7681117426</v>
      </c>
      <c r="AI342" s="81">
        <v>48555919.899339452</v>
      </c>
      <c r="AJ342" s="81">
        <v>89990501.586628556</v>
      </c>
      <c r="AK342" s="81">
        <v>0</v>
      </c>
      <c r="AL342" s="81">
        <v>0</v>
      </c>
      <c r="AM342" s="81">
        <v>4037690.80510459</v>
      </c>
      <c r="AN342" s="81">
        <v>0</v>
      </c>
      <c r="AO342" s="81">
        <v>0</v>
      </c>
      <c r="AP342" s="82"/>
      <c r="AQ342" s="81">
        <v>78</v>
      </c>
      <c r="AR342" s="81">
        <v>13</v>
      </c>
      <c r="AS342" s="81">
        <v>1</v>
      </c>
      <c r="AT342" s="81">
        <v>0</v>
      </c>
      <c r="AU342" s="81">
        <v>0</v>
      </c>
      <c r="AV342" s="81">
        <v>0</v>
      </c>
      <c r="AW342" s="81" t="s">
        <v>564</v>
      </c>
      <c r="AX342" s="82"/>
      <c r="AY342" s="81">
        <v>349.86500000000001</v>
      </c>
      <c r="AZ342" s="81">
        <v>1152.0999999999999</v>
      </c>
      <c r="BA342" s="81">
        <v>21980</v>
      </c>
      <c r="BB342" s="81">
        <v>0</v>
      </c>
      <c r="BC342" s="81">
        <v>0</v>
      </c>
      <c r="BD342" s="81">
        <v>0</v>
      </c>
      <c r="BE342" s="81" t="s">
        <v>564</v>
      </c>
      <c r="BF342" s="82"/>
      <c r="BG342" s="81">
        <v>0</v>
      </c>
      <c r="BH342" s="81">
        <v>0</v>
      </c>
      <c r="BI342" s="81">
        <v>9.7219999999999995</v>
      </c>
      <c r="BJ342" s="81">
        <v>0</v>
      </c>
      <c r="BK342" s="81">
        <v>0</v>
      </c>
      <c r="BL342" s="81">
        <v>0</v>
      </c>
      <c r="BM342" s="82"/>
      <c r="BN342" s="81">
        <v>0</v>
      </c>
      <c r="BO342" s="81">
        <v>0</v>
      </c>
      <c r="BP342" s="81">
        <v>1</v>
      </c>
      <c r="BQ342" s="81">
        <v>0</v>
      </c>
      <c r="BR342" s="81">
        <v>0</v>
      </c>
      <c r="BS342" s="81">
        <v>0</v>
      </c>
      <c r="BT342"/>
      <c r="BU342" s="80">
        <v>9.7219999999999995</v>
      </c>
      <c r="BV342" s="80">
        <v>0</v>
      </c>
      <c r="BW342" s="80">
        <v>0</v>
      </c>
      <c r="BX342" s="80">
        <v>0</v>
      </c>
      <c r="BY342" s="80">
        <v>0</v>
      </c>
      <c r="BZ342" s="80">
        <v>0</v>
      </c>
      <c r="CA342" s="80">
        <v>0</v>
      </c>
      <c r="CB342" s="80">
        <v>0</v>
      </c>
      <c r="CC342" s="80">
        <v>0</v>
      </c>
    </row>
    <row r="343" spans="1:81">
      <c r="A343" s="80" t="s">
        <v>2089</v>
      </c>
      <c r="B343" s="80">
        <v>318</v>
      </c>
      <c r="C343" s="80">
        <v>12</v>
      </c>
      <c r="D343" s="80">
        <v>19</v>
      </c>
      <c r="E343" s="80">
        <v>2015</v>
      </c>
      <c r="F343" s="80" t="s">
        <v>91</v>
      </c>
      <c r="G343" s="80" t="s">
        <v>2077</v>
      </c>
      <c r="H343" s="80" t="s">
        <v>2078</v>
      </c>
      <c r="I343" s="177"/>
      <c r="J343" s="81">
        <v>12.476953082042289</v>
      </c>
      <c r="K343" s="81">
        <v>2.4558275246161685</v>
      </c>
      <c r="L343" s="81">
        <v>26.74349724409258</v>
      </c>
      <c r="M343" s="81">
        <v>45.322337096436755</v>
      </c>
      <c r="N343" s="81">
        <v>68.590007450238048</v>
      </c>
      <c r="O343" s="81">
        <v>25.792075841641296</v>
      </c>
      <c r="P343" s="81">
        <v>29.156766690946455</v>
      </c>
      <c r="Q343" s="81">
        <v>2.0948609125396409</v>
      </c>
      <c r="R343" s="81">
        <v>1.4293637206008503</v>
      </c>
      <c r="S343" s="81">
        <v>4.3124669972737326</v>
      </c>
      <c r="T343" s="82"/>
      <c r="U343" s="81">
        <v>1657526</v>
      </c>
      <c r="V343" s="81">
        <v>1026</v>
      </c>
      <c r="W343" s="81">
        <v>438</v>
      </c>
      <c r="X343" s="81">
        <v>7897</v>
      </c>
      <c r="Y343" s="81">
        <v>12866</v>
      </c>
      <c r="Z343" s="81">
        <v>14985</v>
      </c>
      <c r="AA343" s="81">
        <v>5802</v>
      </c>
      <c r="AB343" s="81">
        <v>28832</v>
      </c>
      <c r="AC343" s="81">
        <v>244854</v>
      </c>
      <c r="AD343" s="81">
        <v>4.3124669972737326</v>
      </c>
      <c r="AE343" s="82"/>
      <c r="AF343" s="81">
        <v>13874034.768408209</v>
      </c>
      <c r="AG343" s="81">
        <v>1772359.9600941511</v>
      </c>
      <c r="AH343" s="81">
        <v>2238097.3902114881</v>
      </c>
      <c r="AI343" s="81">
        <v>51671306.191075027</v>
      </c>
      <c r="AJ343" s="81">
        <v>91392929.474872053</v>
      </c>
      <c r="AK343" s="81">
        <v>0</v>
      </c>
      <c r="AL343" s="81">
        <v>0</v>
      </c>
      <c r="AM343" s="81">
        <v>3951304.6543088541</v>
      </c>
      <c r="AN343" s="81">
        <v>0</v>
      </c>
      <c r="AO343" s="81">
        <v>0</v>
      </c>
      <c r="AP343" s="82"/>
      <c r="AQ343" s="81">
        <v>89</v>
      </c>
      <c r="AR343" s="81">
        <v>18</v>
      </c>
      <c r="AS343" s="81">
        <v>1</v>
      </c>
      <c r="AT343" s="81">
        <v>0</v>
      </c>
      <c r="AU343" s="81">
        <v>0</v>
      </c>
      <c r="AV343" s="81">
        <v>0</v>
      </c>
      <c r="AW343" s="81" t="s">
        <v>564</v>
      </c>
      <c r="AX343" s="82"/>
      <c r="AY343" s="81">
        <v>410.46500000000003</v>
      </c>
      <c r="AZ343" s="81">
        <v>1276.0999999999999</v>
      </c>
      <c r="BA343" s="81">
        <v>21980</v>
      </c>
      <c r="BB343" s="81">
        <v>0</v>
      </c>
      <c r="BC343" s="81">
        <v>0</v>
      </c>
      <c r="BD343" s="81">
        <v>0</v>
      </c>
      <c r="BE343" s="81" t="s">
        <v>564</v>
      </c>
      <c r="BF343" s="82"/>
      <c r="BG343" s="81">
        <v>0</v>
      </c>
      <c r="BH343" s="81">
        <v>0</v>
      </c>
      <c r="BI343" s="81">
        <v>9.7569999999999997</v>
      </c>
      <c r="BJ343" s="81">
        <v>0</v>
      </c>
      <c r="BK343" s="81">
        <v>0</v>
      </c>
      <c r="BL343" s="81">
        <v>0</v>
      </c>
      <c r="BM343" s="82"/>
      <c r="BN343" s="81">
        <v>0</v>
      </c>
      <c r="BO343" s="81">
        <v>0</v>
      </c>
      <c r="BP343" s="81">
        <v>1</v>
      </c>
      <c r="BQ343" s="81">
        <v>0</v>
      </c>
      <c r="BR343" s="81">
        <v>0</v>
      </c>
      <c r="BS343" s="81">
        <v>0</v>
      </c>
      <c r="BT343"/>
      <c r="BU343" s="80">
        <v>9.7569999999999997</v>
      </c>
      <c r="BV343" s="80">
        <v>0</v>
      </c>
      <c r="BW343" s="80">
        <v>0</v>
      </c>
      <c r="BX343" s="80">
        <v>0</v>
      </c>
      <c r="BY343" s="80">
        <v>0</v>
      </c>
      <c r="BZ343" s="80">
        <v>0</v>
      </c>
      <c r="CA343" s="80">
        <v>0</v>
      </c>
      <c r="CB343" s="80">
        <v>0</v>
      </c>
      <c r="CC343" s="80">
        <v>0</v>
      </c>
    </row>
    <row r="344" spans="1:81">
      <c r="A344" s="80" t="s">
        <v>2090</v>
      </c>
      <c r="B344" s="80">
        <v>319</v>
      </c>
      <c r="C344" s="80">
        <v>13</v>
      </c>
      <c r="D344" s="80">
        <v>19</v>
      </c>
      <c r="E344" s="80">
        <v>2016</v>
      </c>
      <c r="F344" s="80" t="s">
        <v>92</v>
      </c>
      <c r="G344" s="80" t="s">
        <v>2077</v>
      </c>
      <c r="H344" s="80" t="s">
        <v>2078</v>
      </c>
      <c r="I344" s="177"/>
      <c r="J344" s="81">
        <v>11.870573069684296</v>
      </c>
      <c r="K344" s="81">
        <v>2.4617400855559484</v>
      </c>
      <c r="L344" s="81">
        <v>28.142917058730863</v>
      </c>
      <c r="M344" s="81">
        <v>42.634335179608108</v>
      </c>
      <c r="N344" s="81">
        <v>64.073726518880832</v>
      </c>
      <c r="O344" s="81">
        <v>25.453366765737758</v>
      </c>
      <c r="P344" s="81">
        <v>28.331207597508048</v>
      </c>
      <c r="Q344" s="81">
        <v>1.9969793234399766</v>
      </c>
      <c r="R344" s="81">
        <v>1.5610470669192116</v>
      </c>
      <c r="S344" s="81">
        <v>4.7944862358792966</v>
      </c>
      <c r="T344" s="82"/>
      <c r="U344" s="81">
        <v>1615878</v>
      </c>
      <c r="V344" s="81">
        <v>1026</v>
      </c>
      <c r="W344" s="81">
        <v>438</v>
      </c>
      <c r="X344" s="81">
        <v>7897</v>
      </c>
      <c r="Y344" s="81">
        <v>12824</v>
      </c>
      <c r="Z344" s="81">
        <v>14970</v>
      </c>
      <c r="AA344" s="81">
        <v>5831</v>
      </c>
      <c r="AB344" s="81">
        <v>28273</v>
      </c>
      <c r="AC344" s="81">
        <v>266611.472894145</v>
      </c>
      <c r="AD344" s="81">
        <v>4.7944862358792966</v>
      </c>
      <c r="AE344" s="82"/>
      <c r="AF344" s="81">
        <v>13559068.8745487</v>
      </c>
      <c r="AG344" s="81">
        <v>1680460.8119414281</v>
      </c>
      <c r="AH344" s="81">
        <v>1904954.6082227421</v>
      </c>
      <c r="AI344" s="81">
        <v>52648165.784755521</v>
      </c>
      <c r="AJ344" s="81">
        <v>84214013.40718323</v>
      </c>
      <c r="AK344" s="81">
        <v>0</v>
      </c>
      <c r="AL344" s="81">
        <v>0</v>
      </c>
      <c r="AM344" s="81">
        <v>3877706.3078741399</v>
      </c>
      <c r="AN344" s="81">
        <v>0</v>
      </c>
      <c r="AO344" s="81">
        <v>0</v>
      </c>
      <c r="AP344" s="82"/>
      <c r="AQ344" s="81">
        <v>93</v>
      </c>
      <c r="AR344" s="81">
        <v>19</v>
      </c>
      <c r="AS344" s="81">
        <v>1</v>
      </c>
      <c r="AT344" s="81">
        <v>0</v>
      </c>
      <c r="AU344" s="81">
        <v>0</v>
      </c>
      <c r="AV344" s="81">
        <v>0</v>
      </c>
      <c r="AW344" s="81" t="s">
        <v>564</v>
      </c>
      <c r="AX344" s="82"/>
      <c r="AY344" s="81">
        <v>432.86500000000001</v>
      </c>
      <c r="AZ344" s="81">
        <v>1304</v>
      </c>
      <c r="BA344" s="81">
        <v>21980</v>
      </c>
      <c r="BB344" s="81">
        <v>0</v>
      </c>
      <c r="BC344" s="81">
        <v>0</v>
      </c>
      <c r="BD344" s="81">
        <v>0</v>
      </c>
      <c r="BE344" s="81" t="s">
        <v>564</v>
      </c>
      <c r="BF344" s="82"/>
      <c r="BG344" s="81">
        <v>0</v>
      </c>
      <c r="BH344" s="81">
        <v>0</v>
      </c>
      <c r="BI344" s="81">
        <v>8.9589999999999996</v>
      </c>
      <c r="BJ344" s="81">
        <v>0</v>
      </c>
      <c r="BK344" s="81">
        <v>0</v>
      </c>
      <c r="BL344" s="81">
        <v>0</v>
      </c>
      <c r="BM344" s="82"/>
      <c r="BN344" s="81">
        <v>0</v>
      </c>
      <c r="BO344" s="81">
        <v>0</v>
      </c>
      <c r="BP344" s="81">
        <v>1</v>
      </c>
      <c r="BQ344" s="81">
        <v>0</v>
      </c>
      <c r="BR344" s="81">
        <v>0</v>
      </c>
      <c r="BS344" s="81">
        <v>0</v>
      </c>
      <c r="BT344"/>
      <c r="BU344" s="80">
        <v>8.9589999999999996</v>
      </c>
      <c r="BV344" s="80">
        <v>0</v>
      </c>
      <c r="BW344" s="80">
        <v>0</v>
      </c>
      <c r="BX344" s="80">
        <v>0</v>
      </c>
      <c r="BY344" s="80">
        <v>0</v>
      </c>
      <c r="BZ344" s="80">
        <v>0</v>
      </c>
      <c r="CA344" s="80">
        <v>0</v>
      </c>
      <c r="CB344" s="80">
        <v>0</v>
      </c>
      <c r="CC344" s="80">
        <v>0</v>
      </c>
    </row>
    <row r="345" spans="1:81">
      <c r="A345" s="80" t="s">
        <v>2091</v>
      </c>
      <c r="B345" s="80">
        <v>320</v>
      </c>
      <c r="C345" s="80">
        <v>14</v>
      </c>
      <c r="D345" s="80">
        <v>19</v>
      </c>
      <c r="E345" s="80">
        <v>2017</v>
      </c>
      <c r="F345" s="80" t="s">
        <v>71</v>
      </c>
      <c r="G345" s="80" t="s">
        <v>2077</v>
      </c>
      <c r="H345" s="80" t="s">
        <v>2078</v>
      </c>
      <c r="I345" s="177"/>
      <c r="J345" s="81">
        <v>9.9566731929965062</v>
      </c>
      <c r="K345" s="81">
        <v>2.366044186924019</v>
      </c>
      <c r="L345" s="81">
        <v>26.984837240606833</v>
      </c>
      <c r="M345" s="81">
        <v>37.566868229003781</v>
      </c>
      <c r="N345" s="81">
        <v>66.904839295999878</v>
      </c>
      <c r="O345" s="81">
        <v>24.854048299862658</v>
      </c>
      <c r="P345" s="81">
        <v>27.852407006819551</v>
      </c>
      <c r="Q345" s="81">
        <v>1.895821388128287</v>
      </c>
      <c r="R345" s="81">
        <v>1.1209962883770601</v>
      </c>
      <c r="S345" s="81">
        <v>5.2500722637497654</v>
      </c>
      <c r="T345" s="82"/>
      <c r="U345" s="81">
        <v>1548579</v>
      </c>
      <c r="V345" s="81">
        <v>1026</v>
      </c>
      <c r="W345" s="81">
        <v>438</v>
      </c>
      <c r="X345" s="81">
        <v>7897</v>
      </c>
      <c r="Y345" s="81">
        <v>12793</v>
      </c>
      <c r="Z345" s="81">
        <v>14860</v>
      </c>
      <c r="AA345" s="81">
        <v>5769</v>
      </c>
      <c r="AB345" s="81">
        <v>27757</v>
      </c>
      <c r="AC345" s="81">
        <v>195254</v>
      </c>
      <c r="AD345" s="81">
        <v>5.2500722637497654</v>
      </c>
      <c r="AE345" s="82"/>
      <c r="AF345" s="81">
        <v>11732939.838349739</v>
      </c>
      <c r="AG345" s="81">
        <v>1666728.3119635771</v>
      </c>
      <c r="AH345" s="81">
        <v>2804036.1675545149</v>
      </c>
      <c r="AI345" s="81">
        <v>49667021.244900599</v>
      </c>
      <c r="AJ345" s="81">
        <v>91792384.580110267</v>
      </c>
      <c r="AK345" s="81">
        <v>0</v>
      </c>
      <c r="AL345" s="81">
        <v>0</v>
      </c>
      <c r="AM345" s="81">
        <v>3812892.5485433852</v>
      </c>
      <c r="AN345" s="81">
        <v>0</v>
      </c>
      <c r="AO345" s="81">
        <v>0</v>
      </c>
      <c r="AP345" s="82"/>
      <c r="AQ345" s="81">
        <v>103</v>
      </c>
      <c r="AR345" s="81">
        <v>20</v>
      </c>
      <c r="AS345" s="81">
        <v>1</v>
      </c>
      <c r="AT345" s="81">
        <v>0</v>
      </c>
      <c r="AU345" s="81">
        <v>0</v>
      </c>
      <c r="AV345" s="81">
        <v>0</v>
      </c>
      <c r="AW345" s="81" t="s">
        <v>564</v>
      </c>
      <c r="AX345" s="82"/>
      <c r="AY345" s="81">
        <v>481.01499999999999</v>
      </c>
      <c r="AZ345" s="81">
        <v>1323.8</v>
      </c>
      <c r="BA345" s="81">
        <v>21980</v>
      </c>
      <c r="BB345" s="81">
        <v>0</v>
      </c>
      <c r="BC345" s="81">
        <v>0</v>
      </c>
      <c r="BD345" s="81">
        <v>0</v>
      </c>
      <c r="BE345" s="81" t="s">
        <v>564</v>
      </c>
      <c r="BF345" s="82"/>
      <c r="BG345" s="81">
        <v>0</v>
      </c>
      <c r="BH345" s="81">
        <v>0</v>
      </c>
      <c r="BI345" s="81">
        <v>9.0079999999999991</v>
      </c>
      <c r="BJ345" s="81">
        <v>0</v>
      </c>
      <c r="BK345" s="81">
        <v>0</v>
      </c>
      <c r="BL345" s="81">
        <v>0</v>
      </c>
      <c r="BM345" s="82"/>
      <c r="BN345" s="81">
        <v>0</v>
      </c>
      <c r="BO345" s="81">
        <v>0</v>
      </c>
      <c r="BP345" s="81">
        <v>1</v>
      </c>
      <c r="BQ345" s="81">
        <v>0</v>
      </c>
      <c r="BR345" s="81">
        <v>0</v>
      </c>
      <c r="BS345" s="81">
        <v>0</v>
      </c>
      <c r="BT345"/>
      <c r="BU345" s="80">
        <v>9.0079999999999991</v>
      </c>
      <c r="BV345" s="80">
        <v>0</v>
      </c>
      <c r="BW345" s="80">
        <v>0</v>
      </c>
      <c r="BX345" s="80">
        <v>0</v>
      </c>
      <c r="BY345" s="80">
        <v>0</v>
      </c>
      <c r="BZ345" s="80">
        <v>0</v>
      </c>
      <c r="CA345" s="80">
        <v>0</v>
      </c>
      <c r="CB345" s="80">
        <v>0</v>
      </c>
      <c r="CC345" s="80">
        <v>0</v>
      </c>
    </row>
    <row r="346" spans="1:81">
      <c r="A346" s="80" t="s">
        <v>2092</v>
      </c>
      <c r="B346" s="80">
        <v>321</v>
      </c>
      <c r="C346" s="80">
        <v>15</v>
      </c>
      <c r="D346" s="80">
        <v>19</v>
      </c>
      <c r="E346" s="80">
        <v>2018</v>
      </c>
      <c r="F346" s="80" t="s">
        <v>93</v>
      </c>
      <c r="G346" s="80" t="s">
        <v>2077</v>
      </c>
      <c r="H346" s="80" t="s">
        <v>2078</v>
      </c>
      <c r="I346" s="177"/>
      <c r="J346" s="81">
        <v>8.9889446037964333</v>
      </c>
      <c r="K346" s="81">
        <v>2.1598631929613217</v>
      </c>
      <c r="L346" s="81">
        <v>24.879684981751964</v>
      </c>
      <c r="M346" s="81">
        <v>35.798900695760608</v>
      </c>
      <c r="N346" s="81">
        <v>56.593253497195676</v>
      </c>
      <c r="O346" s="81">
        <v>24.272216330971176</v>
      </c>
      <c r="P346" s="81">
        <v>27.087609249335728</v>
      </c>
      <c r="Q346" s="81">
        <v>1.7195509664636504</v>
      </c>
      <c r="R346" s="81">
        <v>1.3863749294785987</v>
      </c>
      <c r="S346" s="81">
        <v>4.0360045884114388</v>
      </c>
      <c r="T346" s="82"/>
      <c r="U346" s="81">
        <v>1479043</v>
      </c>
      <c r="V346" s="81">
        <v>1026</v>
      </c>
      <c r="W346" s="81">
        <v>438</v>
      </c>
      <c r="X346" s="81">
        <v>7897</v>
      </c>
      <c r="Y346" s="81">
        <v>12701</v>
      </c>
      <c r="Z346" s="81">
        <v>14790</v>
      </c>
      <c r="AA346" s="81">
        <v>5667</v>
      </c>
      <c r="AB346" s="81">
        <v>27131</v>
      </c>
      <c r="AC346" s="81">
        <v>240531</v>
      </c>
      <c r="AD346" s="81">
        <v>4.0360045884114388</v>
      </c>
      <c r="AE346" s="82"/>
      <c r="AF346" s="81">
        <v>11441920.352231011</v>
      </c>
      <c r="AG346" s="81">
        <v>1481790.379520528</v>
      </c>
      <c r="AH346" s="81">
        <v>2693855.5562160108</v>
      </c>
      <c r="AI346" s="81">
        <v>49270504.797879122</v>
      </c>
      <c r="AJ346" s="81">
        <v>81904219.642393708</v>
      </c>
      <c r="AK346" s="81">
        <v>0</v>
      </c>
      <c r="AL346" s="81">
        <v>0</v>
      </c>
      <c r="AM346" s="81">
        <v>3734612.2847177461</v>
      </c>
      <c r="AN346" s="81">
        <v>0</v>
      </c>
      <c r="AO346" s="81">
        <v>0</v>
      </c>
      <c r="AP346" s="82"/>
      <c r="AQ346" s="81">
        <v>106</v>
      </c>
      <c r="AR346" s="81">
        <v>22</v>
      </c>
      <c r="AS346" s="81">
        <v>1</v>
      </c>
      <c r="AT346" s="81">
        <v>0</v>
      </c>
      <c r="AU346" s="81">
        <v>0</v>
      </c>
      <c r="AV346" s="81">
        <v>0</v>
      </c>
      <c r="AW346" s="81" t="s">
        <v>564</v>
      </c>
      <c r="AX346" s="82"/>
      <c r="AY346" s="81">
        <v>497.01499999999999</v>
      </c>
      <c r="AZ346" s="81">
        <v>2834</v>
      </c>
      <c r="BA346" s="81">
        <v>21980</v>
      </c>
      <c r="BB346" s="81">
        <v>0</v>
      </c>
      <c r="BC346" s="81">
        <v>0</v>
      </c>
      <c r="BD346" s="81">
        <v>0</v>
      </c>
      <c r="BE346" s="81" t="s">
        <v>564</v>
      </c>
      <c r="BF346" s="82"/>
      <c r="BG346" s="81">
        <v>0</v>
      </c>
      <c r="BH346" s="81">
        <v>0</v>
      </c>
      <c r="BI346" s="81">
        <v>8.0449999999999999</v>
      </c>
      <c r="BJ346" s="81">
        <v>0</v>
      </c>
      <c r="BK346" s="81">
        <v>0</v>
      </c>
      <c r="BL346" s="81">
        <v>0</v>
      </c>
      <c r="BM346" s="82"/>
      <c r="BN346" s="81">
        <v>0</v>
      </c>
      <c r="BO346" s="81">
        <v>0</v>
      </c>
      <c r="BP346" s="81">
        <v>1</v>
      </c>
      <c r="BQ346" s="81">
        <v>0</v>
      </c>
      <c r="BR346" s="81">
        <v>0</v>
      </c>
      <c r="BS346" s="81">
        <v>0</v>
      </c>
      <c r="BT346"/>
      <c r="BU346" s="80">
        <v>8.0449999999999999</v>
      </c>
      <c r="BV346" s="80">
        <v>0</v>
      </c>
      <c r="BW346" s="80">
        <v>0</v>
      </c>
      <c r="BX346" s="80">
        <v>0</v>
      </c>
      <c r="BY346" s="80">
        <v>0</v>
      </c>
      <c r="BZ346" s="80">
        <v>0</v>
      </c>
      <c r="CA346" s="80">
        <v>0</v>
      </c>
      <c r="CB346" s="80">
        <v>0</v>
      </c>
      <c r="CC346" s="80">
        <v>0</v>
      </c>
    </row>
    <row r="347" spans="1:81">
      <c r="A347" s="80" t="s">
        <v>2093</v>
      </c>
      <c r="B347" s="80">
        <v>322</v>
      </c>
      <c r="C347" s="80">
        <v>16</v>
      </c>
      <c r="D347" s="80">
        <v>19</v>
      </c>
      <c r="E347" s="80">
        <v>2019</v>
      </c>
      <c r="F347" s="80" t="s">
        <v>73</v>
      </c>
      <c r="G347" s="80" t="s">
        <v>2077</v>
      </c>
      <c r="H347" s="80" t="s">
        <v>2078</v>
      </c>
      <c r="I347" s="177"/>
      <c r="J347" s="81">
        <v>8.5799389096838912</v>
      </c>
      <c r="K347" s="81">
        <v>1.9496276766047269</v>
      </c>
      <c r="L347" s="81">
        <v>25.064004536886994</v>
      </c>
      <c r="M347" s="81">
        <v>33.519382363929687</v>
      </c>
      <c r="N347" s="81">
        <v>47.711372034440267</v>
      </c>
      <c r="O347" s="81">
        <v>23.519789733020161</v>
      </c>
      <c r="P347" s="81">
        <v>25.900070174223337</v>
      </c>
      <c r="Q347" s="81">
        <v>1.6297291418081075</v>
      </c>
      <c r="R347" s="81">
        <v>1.3239515750315001</v>
      </c>
      <c r="S347" s="81">
        <v>4.5012026047731943</v>
      </c>
      <c r="T347" s="82"/>
      <c r="U347" s="81">
        <v>1525491</v>
      </c>
      <c r="V347" s="81">
        <v>1026</v>
      </c>
      <c r="W347" s="81">
        <v>438</v>
      </c>
      <c r="X347" s="81">
        <v>7897</v>
      </c>
      <c r="Y347" s="81">
        <v>12503</v>
      </c>
      <c r="Z347" s="81">
        <v>14725</v>
      </c>
      <c r="AA347" s="81">
        <v>5378</v>
      </c>
      <c r="AB347" s="81">
        <v>26410</v>
      </c>
      <c r="AC347" s="81">
        <v>233463</v>
      </c>
      <c r="AD347" s="81">
        <v>4.5012026047731943</v>
      </c>
      <c r="AE347" s="82"/>
      <c r="AF347" s="81">
        <v>11459916.96494426</v>
      </c>
      <c r="AG347" s="81">
        <v>1431739.9764199699</v>
      </c>
      <c r="AH347" s="81">
        <v>2851019.2417611438</v>
      </c>
      <c r="AI347" s="81">
        <v>49148875.060467191</v>
      </c>
      <c r="AJ347" s="81">
        <v>74705752.643045962</v>
      </c>
      <c r="AK347" s="81">
        <v>0</v>
      </c>
      <c r="AL347" s="81">
        <v>0</v>
      </c>
      <c r="AM347" s="81">
        <v>3596843.1856264449</v>
      </c>
      <c r="AN347" s="81">
        <v>0</v>
      </c>
      <c r="AO347" s="81">
        <v>0</v>
      </c>
      <c r="AP347" s="82"/>
      <c r="AQ347" s="81">
        <v>113</v>
      </c>
      <c r="AR347" s="81">
        <v>24</v>
      </c>
      <c r="AS347" s="81">
        <v>1</v>
      </c>
      <c r="AT347" s="81">
        <v>0</v>
      </c>
      <c r="AU347" s="81">
        <v>0</v>
      </c>
      <c r="AV347" s="81">
        <v>0</v>
      </c>
      <c r="AW347" s="81" t="s">
        <v>564</v>
      </c>
      <c r="AX347" s="82"/>
      <c r="AY347" s="81">
        <v>532.31500000000005</v>
      </c>
      <c r="AZ347" s="81">
        <v>2933.3</v>
      </c>
      <c r="BA347" s="81">
        <v>21980</v>
      </c>
      <c r="BB347" s="81">
        <v>0</v>
      </c>
      <c r="BC347" s="81">
        <v>0</v>
      </c>
      <c r="BD347" s="81">
        <v>0</v>
      </c>
      <c r="BE347" s="81" t="s">
        <v>564</v>
      </c>
      <c r="BF347" s="82"/>
      <c r="BG347" s="81">
        <v>0</v>
      </c>
      <c r="BH347" s="81">
        <v>0</v>
      </c>
      <c r="BI347" s="81">
        <v>7.38</v>
      </c>
      <c r="BJ347" s="81">
        <v>0</v>
      </c>
      <c r="BK347" s="81">
        <v>0</v>
      </c>
      <c r="BL347" s="81">
        <v>0</v>
      </c>
      <c r="BM347" s="82"/>
      <c r="BN347" s="81">
        <v>0</v>
      </c>
      <c r="BO347" s="81">
        <v>0</v>
      </c>
      <c r="BP347" s="81">
        <v>1</v>
      </c>
      <c r="BQ347" s="81">
        <v>0</v>
      </c>
      <c r="BR347" s="81">
        <v>0</v>
      </c>
      <c r="BS347" s="81">
        <v>0</v>
      </c>
      <c r="BT347"/>
      <c r="BU347" s="80">
        <v>7.38</v>
      </c>
      <c r="BV347" s="80">
        <v>0</v>
      </c>
      <c r="BW347" s="80">
        <v>0</v>
      </c>
      <c r="BX347" s="80">
        <v>0</v>
      </c>
      <c r="BY347" s="80">
        <v>0</v>
      </c>
      <c r="BZ347" s="80">
        <v>0</v>
      </c>
      <c r="CA347" s="80">
        <v>0</v>
      </c>
      <c r="CB347" s="80">
        <v>0</v>
      </c>
      <c r="CC347" s="80">
        <v>0</v>
      </c>
    </row>
    <row r="348" spans="1:81">
      <c r="A348" s="80" t="s">
        <v>2094</v>
      </c>
      <c r="B348" s="80">
        <v>323</v>
      </c>
      <c r="C348" s="80">
        <v>17</v>
      </c>
      <c r="D348" s="80">
        <v>19</v>
      </c>
      <c r="E348" s="80">
        <v>2020</v>
      </c>
      <c r="F348" s="80" t="s">
        <v>218</v>
      </c>
      <c r="G348" s="80" t="s">
        <v>2077</v>
      </c>
      <c r="H348" s="80" t="s">
        <v>2078</v>
      </c>
      <c r="I348" s="177"/>
      <c r="J348" s="81">
        <v>8.8286335164685052</v>
      </c>
      <c r="K348" s="81">
        <v>1.8939909671505804</v>
      </c>
      <c r="L348" s="81">
        <v>21.869650915561692</v>
      </c>
      <c r="M348" s="81">
        <v>30.267758140244002</v>
      </c>
      <c r="N348" s="81">
        <v>43.811381310401046</v>
      </c>
      <c r="O348" s="81">
        <v>20.419139752008469</v>
      </c>
      <c r="P348" s="81">
        <v>24.272841085262421</v>
      </c>
      <c r="Q348" s="81">
        <v>1.5116977794362534</v>
      </c>
      <c r="R348" s="81">
        <v>0.92849989309885761</v>
      </c>
      <c r="S348" s="81">
        <v>4.8728811608405413</v>
      </c>
      <c r="T348" s="82"/>
      <c r="U348" s="81">
        <v>1428002</v>
      </c>
      <c r="V348" s="81">
        <v>910</v>
      </c>
      <c r="W348" s="81">
        <v>375</v>
      </c>
      <c r="X348" s="81">
        <v>7804</v>
      </c>
      <c r="Y348" s="81">
        <v>12246</v>
      </c>
      <c r="Z348" s="81">
        <v>14591</v>
      </c>
      <c r="AA348" s="81">
        <v>5476</v>
      </c>
      <c r="AB348" s="81">
        <v>25638</v>
      </c>
      <c r="AC348" s="81">
        <v>164584</v>
      </c>
      <c r="AD348" s="81">
        <v>4.8728811608405413</v>
      </c>
      <c r="AE348" s="82"/>
      <c r="AF348" s="81">
        <v>12857237.622621911</v>
      </c>
      <c r="AG348" s="81">
        <v>1340529.1521445622</v>
      </c>
      <c r="AH348" s="81">
        <v>2302136.2445476302</v>
      </c>
      <c r="AI348" s="81">
        <v>48003387.713479497</v>
      </c>
      <c r="AJ348" s="81">
        <v>72877486.618801221</v>
      </c>
      <c r="AK348" s="81"/>
      <c r="AL348" s="81"/>
      <c r="AM348" s="81">
        <v>3346043.8441210072</v>
      </c>
      <c r="AN348" s="81"/>
      <c r="AO348" s="81"/>
      <c r="AP348" s="82"/>
      <c r="AQ348" s="81">
        <v>118</v>
      </c>
      <c r="AR348" s="81">
        <v>24</v>
      </c>
      <c r="AS348" s="81">
        <v>1</v>
      </c>
      <c r="AT348" s="81">
        <v>0</v>
      </c>
      <c r="AU348" s="81">
        <v>0</v>
      </c>
      <c r="AV348" s="81">
        <v>0</v>
      </c>
      <c r="AW348" s="81">
        <v>1</v>
      </c>
      <c r="AX348" s="82"/>
      <c r="AY348" s="81">
        <v>559.11500000000024</v>
      </c>
      <c r="AZ348" s="81">
        <v>2933.3</v>
      </c>
      <c r="BA348" s="81">
        <v>21980</v>
      </c>
      <c r="BB348" s="81">
        <v>0</v>
      </c>
      <c r="BC348" s="81">
        <v>0</v>
      </c>
      <c r="BD348" s="81">
        <v>0</v>
      </c>
      <c r="BE348" s="81">
        <v>21980</v>
      </c>
      <c r="BF348" s="82"/>
      <c r="BG348" s="81">
        <v>0</v>
      </c>
      <c r="BH348" s="81">
        <v>0</v>
      </c>
      <c r="BI348" s="81">
        <v>6.7190000000000003</v>
      </c>
      <c r="BJ348" s="81">
        <v>0</v>
      </c>
      <c r="BK348" s="81">
        <v>0</v>
      </c>
      <c r="BL348" s="81">
        <v>0</v>
      </c>
      <c r="BM348" s="82"/>
      <c r="BN348" s="81">
        <v>0</v>
      </c>
      <c r="BO348" s="81">
        <v>0</v>
      </c>
      <c r="BP348" s="81">
        <v>1</v>
      </c>
      <c r="BQ348" s="81">
        <v>0</v>
      </c>
      <c r="BR348" s="81">
        <v>0</v>
      </c>
      <c r="BS348" s="81">
        <v>0</v>
      </c>
      <c r="BT348"/>
      <c r="BU348" s="80">
        <v>6.7190000000000003</v>
      </c>
      <c r="BV348" s="80">
        <v>0</v>
      </c>
      <c r="BW348" s="80">
        <v>0</v>
      </c>
      <c r="BX348" s="80">
        <v>0</v>
      </c>
      <c r="BY348" s="80">
        <v>0</v>
      </c>
      <c r="BZ348" s="80">
        <v>0</v>
      </c>
      <c r="CA348" s="80">
        <v>0</v>
      </c>
      <c r="CB348" s="80">
        <v>0</v>
      </c>
      <c r="CC348" s="80">
        <v>0</v>
      </c>
    </row>
    <row r="349" spans="1:81">
      <c r="A349" s="80" t="s">
        <v>2095</v>
      </c>
      <c r="B349" s="80">
        <v>323</v>
      </c>
      <c r="C349" s="80">
        <v>18</v>
      </c>
      <c r="D349" s="80">
        <v>19</v>
      </c>
      <c r="E349" s="80">
        <v>2021</v>
      </c>
      <c r="F349" s="80" t="s">
        <v>75</v>
      </c>
      <c r="G349" s="174" t="s">
        <v>2077</v>
      </c>
      <c r="H349" s="80" t="s">
        <v>2078</v>
      </c>
      <c r="I349" s="177"/>
      <c r="J349" s="81">
        <v>6.007859765925553</v>
      </c>
      <c r="K349" s="81">
        <v>2.0076823105684398</v>
      </c>
      <c r="L349" s="81">
        <v>21.582704358731252</v>
      </c>
      <c r="M349" s="81">
        <v>31.759619079444583</v>
      </c>
      <c r="N349" s="81">
        <v>42.916187414950194</v>
      </c>
      <c r="O349" s="81">
        <v>19.675530327947076</v>
      </c>
      <c r="P349" s="81">
        <v>24.603665118468474</v>
      </c>
      <c r="Q349" s="81">
        <v>1.4860410283640133</v>
      </c>
      <c r="R349" s="81">
        <v>0.81703757335952354</v>
      </c>
      <c r="S349" s="81">
        <v>4.6608220103828923</v>
      </c>
      <c r="T349" s="82"/>
      <c r="U349" s="81">
        <v>815475</v>
      </c>
      <c r="V349" s="81">
        <v>910</v>
      </c>
      <c r="W349" s="81">
        <v>375</v>
      </c>
      <c r="X349" s="81">
        <v>7804</v>
      </c>
      <c r="Y349" s="81">
        <v>11989</v>
      </c>
      <c r="Z349" s="81">
        <v>14477</v>
      </c>
      <c r="AA349" s="81">
        <v>5413</v>
      </c>
      <c r="AB349" s="81">
        <v>24904</v>
      </c>
      <c r="AC349" s="81">
        <v>140375</v>
      </c>
      <c r="AD349" s="81">
        <v>4.6608220103828923</v>
      </c>
      <c r="AE349" s="82"/>
      <c r="AF349" s="81">
        <v>9132886.5065798108</v>
      </c>
      <c r="AG349" s="81">
        <v>1414832.33148762</v>
      </c>
      <c r="AH349" s="81">
        <v>2145383.108262002</v>
      </c>
      <c r="AI349" s="81">
        <v>50183385.512313232</v>
      </c>
      <c r="AJ349" s="81">
        <v>69125725.909572348</v>
      </c>
      <c r="AK349" s="81">
        <v>0</v>
      </c>
      <c r="AL349" s="81">
        <v>0</v>
      </c>
      <c r="AM349" s="81">
        <v>3268995.861965524</v>
      </c>
      <c r="AN349" s="81">
        <v>0</v>
      </c>
      <c r="AO349" s="81">
        <v>0</v>
      </c>
      <c r="AP349" s="82"/>
      <c r="AQ349" s="81">
        <v>121</v>
      </c>
      <c r="AR349" s="81">
        <v>24</v>
      </c>
      <c r="AS349" s="81">
        <v>1</v>
      </c>
      <c r="AT349" s="81">
        <v>0</v>
      </c>
      <c r="AU349" s="81">
        <v>0</v>
      </c>
      <c r="AV349" s="81">
        <v>0</v>
      </c>
      <c r="AW349" s="81"/>
      <c r="AX349" s="82"/>
      <c r="AY349" s="81">
        <v>582.11500000000024</v>
      </c>
      <c r="AZ349" s="81">
        <v>2933.3</v>
      </c>
      <c r="BA349" s="81">
        <v>21980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2096</v>
      </c>
      <c r="B350" s="80">
        <v>323</v>
      </c>
      <c r="C350" s="80">
        <v>19</v>
      </c>
      <c r="D350" s="80">
        <v>19</v>
      </c>
      <c r="E350" s="80">
        <v>2022</v>
      </c>
      <c r="F350" s="80" t="s">
        <v>568</v>
      </c>
      <c r="G350" s="174" t="s">
        <v>2077</v>
      </c>
      <c r="H350" s="80" t="s">
        <v>2078</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127</v>
      </c>
      <c r="AR350" s="81">
        <v>24</v>
      </c>
      <c r="AS350" s="81">
        <v>1</v>
      </c>
      <c r="AT350" s="81">
        <v>0</v>
      </c>
      <c r="AU350" s="81">
        <v>0</v>
      </c>
      <c r="AV350" s="81">
        <v>0</v>
      </c>
      <c r="AW350" s="81"/>
      <c r="AX350" s="82"/>
      <c r="AY350" s="81">
        <v>605.71500000000026</v>
      </c>
      <c r="AZ350" s="81">
        <v>2933.3</v>
      </c>
      <c r="BA350" s="81">
        <v>21980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2097</v>
      </c>
      <c r="B351" s="80">
        <v>171</v>
      </c>
      <c r="C351" s="80">
        <v>1</v>
      </c>
      <c r="D351" s="80">
        <v>11</v>
      </c>
      <c r="E351" s="80">
        <v>1990</v>
      </c>
      <c r="F351" s="80" t="s">
        <v>562</v>
      </c>
      <c r="G351" s="80" t="s">
        <v>2098</v>
      </c>
      <c r="H351" s="80" t="s">
        <v>2099</v>
      </c>
      <c r="I351" s="177"/>
      <c r="J351" s="81">
        <v>38.347158174828323</v>
      </c>
      <c r="K351" s="81">
        <v>7.4118697154031477</v>
      </c>
      <c r="L351" s="81">
        <v>38.180673863614444</v>
      </c>
      <c r="M351" s="81">
        <v>19.786210020216849</v>
      </c>
      <c r="N351" s="81">
        <v>36.250974625354466</v>
      </c>
      <c r="O351" s="81">
        <v>24.477786927003987</v>
      </c>
      <c r="P351" s="81">
        <v>36.68695640992464</v>
      </c>
      <c r="Q351" s="81">
        <v>2.0501209268569922</v>
      </c>
      <c r="R351" s="81">
        <v>0</v>
      </c>
      <c r="S351" s="81">
        <v>1.8710814660871971</v>
      </c>
      <c r="T351" s="82"/>
      <c r="U351" s="81">
        <v>2854683</v>
      </c>
      <c r="V351" s="81">
        <v>2163</v>
      </c>
      <c r="W351" s="81">
        <v>412</v>
      </c>
      <c r="X351" s="81">
        <v>7442</v>
      </c>
      <c r="Y351" s="81">
        <v>9406</v>
      </c>
      <c r="Z351" s="81">
        <v>10068</v>
      </c>
      <c r="AA351" s="81">
        <v>8908</v>
      </c>
      <c r="AB351" s="81">
        <v>33287</v>
      </c>
      <c r="AC351" s="81">
        <v>0</v>
      </c>
      <c r="AD351" s="81">
        <v>1.8710814660871971</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2100</v>
      </c>
      <c r="B352" s="80">
        <v>172</v>
      </c>
      <c r="C352" s="80">
        <v>2</v>
      </c>
      <c r="D352" s="80">
        <v>11</v>
      </c>
      <c r="E352" s="80">
        <v>2005</v>
      </c>
      <c r="F352" s="80" t="s">
        <v>565</v>
      </c>
      <c r="G352" s="80" t="s">
        <v>2098</v>
      </c>
      <c r="H352" s="80" t="s">
        <v>2099</v>
      </c>
      <c r="I352" s="177"/>
      <c r="J352" s="81">
        <v>40.283359057359313</v>
      </c>
      <c r="K352" s="81">
        <v>5.8051071238056977</v>
      </c>
      <c r="L352" s="81">
        <v>34.601728808483742</v>
      </c>
      <c r="M352" s="81">
        <v>36.928925413021965</v>
      </c>
      <c r="N352" s="81">
        <v>59.366182465096287</v>
      </c>
      <c r="O352" s="81">
        <v>33.330107995247602</v>
      </c>
      <c r="P352" s="81">
        <v>40.837776348745912</v>
      </c>
      <c r="Q352" s="81">
        <v>1.8538131878489315</v>
      </c>
      <c r="R352" s="81">
        <v>0</v>
      </c>
      <c r="S352" s="81">
        <v>4.9017935999999986</v>
      </c>
      <c r="T352" s="82"/>
      <c r="U352" s="81">
        <v>3253106</v>
      </c>
      <c r="V352" s="81">
        <v>1802</v>
      </c>
      <c r="W352" s="81">
        <v>345</v>
      </c>
      <c r="X352" s="81">
        <v>5845</v>
      </c>
      <c r="Y352" s="81">
        <v>10309</v>
      </c>
      <c r="Z352" s="81">
        <v>15864</v>
      </c>
      <c r="AA352" s="81">
        <v>8121</v>
      </c>
      <c r="AB352" s="81">
        <v>31466</v>
      </c>
      <c r="AC352" s="81">
        <v>0</v>
      </c>
      <c r="AD352" s="81">
        <v>4.9017935999999986</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2101</v>
      </c>
      <c r="B353" s="80">
        <v>173</v>
      </c>
      <c r="C353" s="80">
        <v>3</v>
      </c>
      <c r="D353" s="80">
        <v>11</v>
      </c>
      <c r="E353" s="80">
        <v>2006</v>
      </c>
      <c r="F353" s="80" t="s">
        <v>566</v>
      </c>
      <c r="G353" s="80" t="s">
        <v>2098</v>
      </c>
      <c r="H353" s="80" t="s">
        <v>2099</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2102</v>
      </c>
      <c r="B354" s="80">
        <v>174</v>
      </c>
      <c r="C354" s="80">
        <v>4</v>
      </c>
      <c r="D354" s="80">
        <v>11</v>
      </c>
      <c r="E354" s="80">
        <v>2007</v>
      </c>
      <c r="F354" s="80" t="s">
        <v>567</v>
      </c>
      <c r="G354" s="80" t="s">
        <v>2098</v>
      </c>
      <c r="H354" s="80" t="s">
        <v>2099</v>
      </c>
      <c r="I354" s="177"/>
      <c r="J354" s="81">
        <v>39.046252684928206</v>
      </c>
      <c r="K354" s="81">
        <v>5.0327464209800263</v>
      </c>
      <c r="L354" s="81">
        <v>42.183175980616603</v>
      </c>
      <c r="M354" s="81">
        <v>33.044176891463302</v>
      </c>
      <c r="N354" s="81">
        <v>59.273889248977397</v>
      </c>
      <c r="O354" s="81">
        <v>31.833624882016046</v>
      </c>
      <c r="P354" s="81">
        <v>40.882650291564609</v>
      </c>
      <c r="Q354" s="81">
        <v>1.8999122465565461</v>
      </c>
      <c r="R354" s="81">
        <v>0</v>
      </c>
      <c r="S354" s="81">
        <v>3.17760298424</v>
      </c>
      <c r="T354" s="82"/>
      <c r="U354" s="81">
        <v>3539993</v>
      </c>
      <c r="V354" s="81">
        <v>1663</v>
      </c>
      <c r="W354" s="81">
        <v>552</v>
      </c>
      <c r="X354" s="81">
        <v>7022</v>
      </c>
      <c r="Y354" s="81">
        <v>10327</v>
      </c>
      <c r="Z354" s="81">
        <v>15751</v>
      </c>
      <c r="AA354" s="81">
        <v>8006</v>
      </c>
      <c r="AB354" s="81">
        <v>30543</v>
      </c>
      <c r="AC354" s="81">
        <v>0</v>
      </c>
      <c r="AD354" s="81">
        <v>3.17760298424</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2103</v>
      </c>
      <c r="B355" s="80">
        <v>175</v>
      </c>
      <c r="C355" s="80">
        <v>5</v>
      </c>
      <c r="D355" s="80">
        <v>11</v>
      </c>
      <c r="E355" s="80">
        <v>2008</v>
      </c>
      <c r="F355" s="80" t="s">
        <v>84</v>
      </c>
      <c r="G355" s="80" t="s">
        <v>2098</v>
      </c>
      <c r="H355" s="80" t="s">
        <v>2099</v>
      </c>
      <c r="I355" s="177"/>
      <c r="J355" s="81">
        <v>40.084676328610534</v>
      </c>
      <c r="K355" s="81">
        <v>3.6580157582389483</v>
      </c>
      <c r="L355" s="81">
        <v>37.152420787412893</v>
      </c>
      <c r="M355" s="81">
        <v>34.656575430362416</v>
      </c>
      <c r="N355" s="81">
        <v>48.83498463223723</v>
      </c>
      <c r="O355" s="81">
        <v>30.838164676307223</v>
      </c>
      <c r="P355" s="81">
        <v>40.223976644530339</v>
      </c>
      <c r="Q355" s="81">
        <v>1.8385366514592201</v>
      </c>
      <c r="R355" s="81">
        <v>0</v>
      </c>
      <c r="S355" s="81">
        <v>2.7476198684799997</v>
      </c>
      <c r="T355" s="82"/>
      <c r="U355" s="81">
        <v>3923351</v>
      </c>
      <c r="V355" s="81">
        <v>1663</v>
      </c>
      <c r="W355" s="81">
        <v>552</v>
      </c>
      <c r="X355" s="81">
        <v>7022</v>
      </c>
      <c r="Y355" s="81">
        <v>10334</v>
      </c>
      <c r="Z355" s="81">
        <v>15794</v>
      </c>
      <c r="AA355" s="81">
        <v>7886</v>
      </c>
      <c r="AB355" s="81">
        <v>30042</v>
      </c>
      <c r="AC355" s="81">
        <v>0</v>
      </c>
      <c r="AD355" s="81">
        <v>2.7476198684799997</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2104</v>
      </c>
      <c r="B356" s="80">
        <v>176</v>
      </c>
      <c r="C356" s="80">
        <v>6</v>
      </c>
      <c r="D356" s="80">
        <v>11</v>
      </c>
      <c r="E356" s="80">
        <v>2009</v>
      </c>
      <c r="F356" s="80" t="s">
        <v>85</v>
      </c>
      <c r="G356" s="80" t="s">
        <v>2098</v>
      </c>
      <c r="H356" s="80" t="s">
        <v>2099</v>
      </c>
      <c r="I356" s="177"/>
      <c r="J356" s="81">
        <v>50.385191875010086</v>
      </c>
      <c r="K356" s="81">
        <v>3.8585087180944151</v>
      </c>
      <c r="L356" s="81">
        <v>22.166741362433964</v>
      </c>
      <c r="M356" s="81">
        <v>35.468496669920015</v>
      </c>
      <c r="N356" s="81">
        <v>46.68829029496321</v>
      </c>
      <c r="O356" s="81">
        <v>31.215108999868281</v>
      </c>
      <c r="P356" s="81">
        <v>38.768869021991129</v>
      </c>
      <c r="Q356" s="81">
        <v>1.7242863836631037</v>
      </c>
      <c r="R356" s="81">
        <v>0</v>
      </c>
      <c r="S356" s="81">
        <v>3.035685484480001</v>
      </c>
      <c r="T356" s="82"/>
      <c r="U356" s="81">
        <v>3766765</v>
      </c>
      <c r="V356" s="81">
        <v>1420</v>
      </c>
      <c r="W356" s="81">
        <v>451</v>
      </c>
      <c r="X356" s="81">
        <v>7218</v>
      </c>
      <c r="Y356" s="81">
        <v>10372</v>
      </c>
      <c r="Z356" s="81">
        <v>15780</v>
      </c>
      <c r="AA356" s="81">
        <v>7803</v>
      </c>
      <c r="AB356" s="81">
        <v>29577</v>
      </c>
      <c r="AC356" s="81">
        <v>0</v>
      </c>
      <c r="AD356" s="81">
        <v>3.035685484480001</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25.05</v>
      </c>
      <c r="BJ356" s="81">
        <v>0</v>
      </c>
      <c r="BK356" s="81">
        <v>15.278</v>
      </c>
      <c r="BL356" s="81">
        <v>0</v>
      </c>
      <c r="BM356" s="82"/>
      <c r="BN356" s="81">
        <v>0</v>
      </c>
      <c r="BO356" s="81">
        <v>0</v>
      </c>
      <c r="BP356" s="81">
        <v>3</v>
      </c>
      <c r="BQ356" s="81">
        <v>0</v>
      </c>
      <c r="BR356" s="81">
        <v>1</v>
      </c>
      <c r="BS356" s="81">
        <v>0</v>
      </c>
      <c r="BT356"/>
      <c r="BU356" s="80"/>
      <c r="BV356" s="80"/>
      <c r="BW356" s="80"/>
      <c r="BX356" s="80"/>
      <c r="BY356" s="80"/>
      <c r="BZ356" s="80"/>
      <c r="CA356" s="80"/>
      <c r="CB356" s="80"/>
      <c r="CC356" s="80"/>
    </row>
    <row r="357" spans="1:81">
      <c r="A357" s="80" t="s">
        <v>2105</v>
      </c>
      <c r="B357" s="80">
        <v>177</v>
      </c>
      <c r="C357" s="80">
        <v>7</v>
      </c>
      <c r="D357" s="80">
        <v>11</v>
      </c>
      <c r="E357" s="80">
        <v>2010</v>
      </c>
      <c r="F357" s="80" t="s">
        <v>86</v>
      </c>
      <c r="G357" s="80" t="s">
        <v>2098</v>
      </c>
      <c r="H357" s="80" t="s">
        <v>2099</v>
      </c>
      <c r="I357" s="177"/>
      <c r="J357" s="81">
        <v>36.424362213252095</v>
      </c>
      <c r="K357" s="81">
        <v>3.6792536977608514</v>
      </c>
      <c r="L357" s="81">
        <v>20.559332916201427</v>
      </c>
      <c r="M357" s="81">
        <v>33.87181157206247</v>
      </c>
      <c r="N357" s="81">
        <v>48.449615333717787</v>
      </c>
      <c r="O357" s="81">
        <v>30.942744920897621</v>
      </c>
      <c r="P357" s="81">
        <v>39.501988107040781</v>
      </c>
      <c r="Q357" s="81">
        <v>1.774861632890433</v>
      </c>
      <c r="R357" s="81">
        <v>0</v>
      </c>
      <c r="S357" s="81">
        <v>3.2722084050000002</v>
      </c>
      <c r="T357" s="82"/>
      <c r="U357" s="81">
        <v>3200198</v>
      </c>
      <c r="V357" s="81">
        <v>1420</v>
      </c>
      <c r="W357" s="81">
        <v>451</v>
      </c>
      <c r="X357" s="81">
        <v>7218</v>
      </c>
      <c r="Y357" s="81">
        <v>10357</v>
      </c>
      <c r="Z357" s="81">
        <v>15715</v>
      </c>
      <c r="AA357" s="81">
        <v>7752</v>
      </c>
      <c r="AB357" s="81">
        <v>29172</v>
      </c>
      <c r="AC357" s="81">
        <v>0</v>
      </c>
      <c r="AD357" s="81">
        <v>3.2722084050000002</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23.632000000000001</v>
      </c>
      <c r="BJ357" s="81">
        <v>0</v>
      </c>
      <c r="BK357" s="81">
        <v>14.385999999999999</v>
      </c>
      <c r="BL357" s="81">
        <v>0</v>
      </c>
      <c r="BM357" s="82"/>
      <c r="BN357" s="81">
        <v>0</v>
      </c>
      <c r="BO357" s="81">
        <v>0</v>
      </c>
      <c r="BP357" s="81">
        <v>3</v>
      </c>
      <c r="BQ357" s="81">
        <v>0</v>
      </c>
      <c r="BR357" s="81">
        <v>1</v>
      </c>
      <c r="BS357" s="81">
        <v>0</v>
      </c>
      <c r="BT357"/>
      <c r="BU357" s="80">
        <v>38.018000000000001</v>
      </c>
      <c r="BV357" s="80">
        <v>0</v>
      </c>
      <c r="BW357" s="80">
        <v>0</v>
      </c>
      <c r="BX357" s="80">
        <v>0</v>
      </c>
      <c r="BY357" s="80">
        <v>0</v>
      </c>
      <c r="BZ357" s="80">
        <v>0</v>
      </c>
      <c r="CA357" s="80">
        <v>0</v>
      </c>
      <c r="CB357" s="80">
        <v>0</v>
      </c>
      <c r="CC357" s="80">
        <v>0</v>
      </c>
    </row>
    <row r="358" spans="1:81">
      <c r="A358" s="80" t="s">
        <v>2106</v>
      </c>
      <c r="B358" s="80">
        <v>178</v>
      </c>
      <c r="C358" s="80">
        <v>8</v>
      </c>
      <c r="D358" s="80">
        <v>11</v>
      </c>
      <c r="E358" s="80">
        <v>2011</v>
      </c>
      <c r="F358" s="80" t="s">
        <v>87</v>
      </c>
      <c r="G358" s="80" t="s">
        <v>2098</v>
      </c>
      <c r="H358" s="80" t="s">
        <v>2099</v>
      </c>
      <c r="I358" s="177"/>
      <c r="J358" s="81">
        <v>27.556789569487421</v>
      </c>
      <c r="K358" s="81">
        <v>4.4900972368023186</v>
      </c>
      <c r="L358" s="81">
        <v>22.518923322110769</v>
      </c>
      <c r="M358" s="81">
        <v>41.719253165342813</v>
      </c>
      <c r="N358" s="81">
        <v>58.867360040936795</v>
      </c>
      <c r="O358" s="81">
        <v>30.460175959408307</v>
      </c>
      <c r="P358" s="81">
        <v>37.509307724755445</v>
      </c>
      <c r="Q358" s="81">
        <v>2.0143983758934536</v>
      </c>
      <c r="R358" s="81">
        <v>0</v>
      </c>
      <c r="S358" s="81">
        <v>3.9494132632499999</v>
      </c>
      <c r="T358" s="82"/>
      <c r="U358" s="81">
        <v>2681273</v>
      </c>
      <c r="V358" s="81">
        <v>1420</v>
      </c>
      <c r="W358" s="81">
        <v>451</v>
      </c>
      <c r="X358" s="81">
        <v>7218</v>
      </c>
      <c r="Y358" s="81">
        <v>10351</v>
      </c>
      <c r="Z358" s="81">
        <v>15806</v>
      </c>
      <c r="AA358" s="81">
        <v>7580</v>
      </c>
      <c r="AB358" s="81">
        <v>28704</v>
      </c>
      <c r="AC358" s="81">
        <v>0</v>
      </c>
      <c r="AD358" s="81">
        <v>3.9494132632499999</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22.626000000000001</v>
      </c>
      <c r="BJ358" s="81">
        <v>0</v>
      </c>
      <c r="BK358" s="81">
        <v>13.071</v>
      </c>
      <c r="BL358" s="81">
        <v>0</v>
      </c>
      <c r="BM358" s="82"/>
      <c r="BN358" s="81">
        <v>0</v>
      </c>
      <c r="BO358" s="81">
        <v>0</v>
      </c>
      <c r="BP358" s="81">
        <v>3</v>
      </c>
      <c r="BQ358" s="81">
        <v>0</v>
      </c>
      <c r="BR358" s="81">
        <v>1</v>
      </c>
      <c r="BS358" s="81">
        <v>0</v>
      </c>
      <c r="BT358"/>
      <c r="BU358" s="80">
        <v>35.697000000000003</v>
      </c>
      <c r="BV358" s="80">
        <v>0</v>
      </c>
      <c r="BW358" s="80">
        <v>0</v>
      </c>
      <c r="BX358" s="80">
        <v>0</v>
      </c>
      <c r="BY358" s="80">
        <v>0</v>
      </c>
      <c r="BZ358" s="80">
        <v>0</v>
      </c>
      <c r="CA358" s="80">
        <v>0</v>
      </c>
      <c r="CB358" s="80">
        <v>0</v>
      </c>
      <c r="CC358" s="80">
        <v>0</v>
      </c>
    </row>
    <row r="359" spans="1:81">
      <c r="A359" s="80" t="s">
        <v>2107</v>
      </c>
      <c r="B359" s="80">
        <v>179</v>
      </c>
      <c r="C359" s="80">
        <v>9</v>
      </c>
      <c r="D359" s="80">
        <v>11</v>
      </c>
      <c r="E359" s="80">
        <v>2012</v>
      </c>
      <c r="F359" s="80" t="s">
        <v>88</v>
      </c>
      <c r="G359" s="80" t="s">
        <v>2098</v>
      </c>
      <c r="H359" s="80" t="s">
        <v>2099</v>
      </c>
      <c r="I359" s="177"/>
      <c r="J359" s="81">
        <v>35.592683038293025</v>
      </c>
      <c r="K359" s="81">
        <v>4.2939351270422872</v>
      </c>
      <c r="L359" s="81">
        <v>22.02105351151836</v>
      </c>
      <c r="M359" s="81">
        <v>41.595697742567729</v>
      </c>
      <c r="N359" s="81">
        <v>63.786531837741173</v>
      </c>
      <c r="O359" s="81">
        <v>30.560808304485743</v>
      </c>
      <c r="P359" s="81">
        <v>37.508727282620576</v>
      </c>
      <c r="Q359" s="81">
        <v>2.1584018506290121</v>
      </c>
      <c r="R359" s="81">
        <v>0</v>
      </c>
      <c r="S359" s="81">
        <v>3.87737669885</v>
      </c>
      <c r="T359" s="82"/>
      <c r="U359" s="81">
        <v>3021703</v>
      </c>
      <c r="V359" s="81">
        <v>1420</v>
      </c>
      <c r="W359" s="81">
        <v>451</v>
      </c>
      <c r="X359" s="81">
        <v>7218</v>
      </c>
      <c r="Y359" s="81">
        <v>10481</v>
      </c>
      <c r="Z359" s="81">
        <v>15984</v>
      </c>
      <c r="AA359" s="81">
        <v>7537</v>
      </c>
      <c r="AB359" s="81">
        <v>28308</v>
      </c>
      <c r="AC359" s="81">
        <v>0</v>
      </c>
      <c r="AD359" s="81">
        <v>3.87737669885</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24.638000000000002</v>
      </c>
      <c r="BJ359" s="81">
        <v>0</v>
      </c>
      <c r="BK359" s="81">
        <v>15.602</v>
      </c>
      <c r="BL359" s="81">
        <v>0</v>
      </c>
      <c r="BM359" s="82"/>
      <c r="BN359" s="81">
        <v>0</v>
      </c>
      <c r="BO359" s="81">
        <v>0</v>
      </c>
      <c r="BP359" s="81">
        <v>3</v>
      </c>
      <c r="BQ359" s="81">
        <v>0</v>
      </c>
      <c r="BR359" s="81">
        <v>1</v>
      </c>
      <c r="BS359" s="81">
        <v>0</v>
      </c>
      <c r="BT359"/>
      <c r="BU359" s="80">
        <v>40.24</v>
      </c>
      <c r="BV359" s="80">
        <v>0</v>
      </c>
      <c r="BW359" s="80">
        <v>0</v>
      </c>
      <c r="BX359" s="80">
        <v>0</v>
      </c>
      <c r="BY359" s="80">
        <v>0</v>
      </c>
      <c r="BZ359" s="80">
        <v>0</v>
      </c>
      <c r="CA359" s="80">
        <v>0</v>
      </c>
      <c r="CB359" s="80">
        <v>0</v>
      </c>
      <c r="CC359" s="80">
        <v>0</v>
      </c>
    </row>
    <row r="360" spans="1:81">
      <c r="A360" s="80" t="s">
        <v>2108</v>
      </c>
      <c r="B360" s="80">
        <v>180</v>
      </c>
      <c r="C360" s="80">
        <v>10</v>
      </c>
      <c r="D360" s="80">
        <v>11</v>
      </c>
      <c r="E360" s="80">
        <v>2013</v>
      </c>
      <c r="F360" s="80" t="s">
        <v>89</v>
      </c>
      <c r="G360" s="80" t="s">
        <v>2098</v>
      </c>
      <c r="H360" s="80" t="s">
        <v>2099</v>
      </c>
      <c r="I360" s="177"/>
      <c r="J360" s="81">
        <v>34.358067302946033</v>
      </c>
      <c r="K360" s="81">
        <v>4.1733119266883296</v>
      </c>
      <c r="L360" s="81">
        <v>17.90064329969303</v>
      </c>
      <c r="M360" s="81">
        <v>39.908096418408292</v>
      </c>
      <c r="N360" s="81">
        <v>55.015046911365559</v>
      </c>
      <c r="O360" s="81">
        <v>29.585916741821176</v>
      </c>
      <c r="P360" s="81">
        <v>38.304448776090091</v>
      </c>
      <c r="Q360" s="81">
        <v>2.1689909300729027</v>
      </c>
      <c r="R360" s="81">
        <v>0</v>
      </c>
      <c r="S360" s="81">
        <v>4.0448380658400005</v>
      </c>
      <c r="T360" s="82"/>
      <c r="U360" s="81">
        <v>2734650</v>
      </c>
      <c r="V360" s="81">
        <v>1420</v>
      </c>
      <c r="W360" s="81">
        <v>451</v>
      </c>
      <c r="X360" s="81">
        <v>7218</v>
      </c>
      <c r="Y360" s="81">
        <v>10490</v>
      </c>
      <c r="Z360" s="81">
        <v>16165</v>
      </c>
      <c r="AA360" s="81">
        <v>7668</v>
      </c>
      <c r="AB360" s="81">
        <v>28039</v>
      </c>
      <c r="AC360" s="81">
        <v>0</v>
      </c>
      <c r="AD360" s="81">
        <v>4.0448380658400005</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25.962</v>
      </c>
      <c r="BJ360" s="81">
        <v>0</v>
      </c>
      <c r="BK360" s="81">
        <v>16.518999999999998</v>
      </c>
      <c r="BL360" s="81">
        <v>0</v>
      </c>
      <c r="BM360" s="82"/>
      <c r="BN360" s="81">
        <v>0</v>
      </c>
      <c r="BO360" s="81">
        <v>0</v>
      </c>
      <c r="BP360" s="81">
        <v>3</v>
      </c>
      <c r="BQ360" s="81">
        <v>0</v>
      </c>
      <c r="BR360" s="81">
        <v>1</v>
      </c>
      <c r="BS360" s="81">
        <v>0</v>
      </c>
      <c r="BT360"/>
      <c r="BU360" s="80">
        <v>42.481000000000002</v>
      </c>
      <c r="BV360" s="80">
        <v>0</v>
      </c>
      <c r="BW360" s="80">
        <v>0</v>
      </c>
      <c r="BX360" s="80">
        <v>0</v>
      </c>
      <c r="BY360" s="80">
        <v>0</v>
      </c>
      <c r="BZ360" s="80">
        <v>0</v>
      </c>
      <c r="CA360" s="80">
        <v>0</v>
      </c>
      <c r="CB360" s="80">
        <v>0</v>
      </c>
      <c r="CC360" s="80">
        <v>0</v>
      </c>
    </row>
    <row r="361" spans="1:81">
      <c r="A361" s="80" t="s">
        <v>2109</v>
      </c>
      <c r="B361" s="80">
        <v>181</v>
      </c>
      <c r="C361" s="80">
        <v>11</v>
      </c>
      <c r="D361" s="80">
        <v>11</v>
      </c>
      <c r="E361" s="80">
        <v>2014</v>
      </c>
      <c r="F361" s="80" t="s">
        <v>90</v>
      </c>
      <c r="G361" s="80" t="s">
        <v>2098</v>
      </c>
      <c r="H361" s="80" t="s">
        <v>2099</v>
      </c>
      <c r="I361" s="177"/>
      <c r="J361" s="81">
        <v>35.623081232396238</v>
      </c>
      <c r="K361" s="81">
        <v>3.5880483404862962</v>
      </c>
      <c r="L361" s="81">
        <v>19.553506132748282</v>
      </c>
      <c r="M361" s="81">
        <v>40.144369028146883</v>
      </c>
      <c r="N361" s="81">
        <v>48.302736201933783</v>
      </c>
      <c r="O361" s="81">
        <v>28.052921157714781</v>
      </c>
      <c r="P361" s="81">
        <v>38.056773759972025</v>
      </c>
      <c r="Q361" s="81">
        <v>2.0519546949944951</v>
      </c>
      <c r="R361" s="81">
        <v>0</v>
      </c>
      <c r="S361" s="81">
        <v>3.5250862359999999</v>
      </c>
      <c r="T361" s="82"/>
      <c r="U361" s="81">
        <v>2827555</v>
      </c>
      <c r="V361" s="81">
        <v>1241</v>
      </c>
      <c r="W361" s="81">
        <v>423</v>
      </c>
      <c r="X361" s="81">
        <v>7424</v>
      </c>
      <c r="Y361" s="81">
        <v>10488</v>
      </c>
      <c r="Z361" s="81">
        <v>16143</v>
      </c>
      <c r="AA361" s="81">
        <v>7579</v>
      </c>
      <c r="AB361" s="81">
        <v>27647</v>
      </c>
      <c r="AC361" s="81">
        <v>0</v>
      </c>
      <c r="AD361" s="81">
        <v>3.5250862359999999</v>
      </c>
      <c r="AE361" s="82"/>
      <c r="AF361" s="81">
        <v>31905062.909073003</v>
      </c>
      <c r="AG361" s="81">
        <v>2556098.055591078</v>
      </c>
      <c r="AH361" s="81">
        <v>3690992.0381576763</v>
      </c>
      <c r="AI361" s="81">
        <v>47091650.464639165</v>
      </c>
      <c r="AJ361" s="81">
        <v>54445715.881030306</v>
      </c>
      <c r="AK361" s="81">
        <v>0</v>
      </c>
      <c r="AL361" s="81">
        <v>0</v>
      </c>
      <c r="AM361" s="81">
        <v>3795519.9649357926</v>
      </c>
      <c r="AN361" s="81">
        <v>0</v>
      </c>
      <c r="AO361" s="81">
        <v>0</v>
      </c>
      <c r="AP361" s="82"/>
      <c r="AQ361" s="81">
        <v>322</v>
      </c>
      <c r="AR361" s="81">
        <v>38</v>
      </c>
      <c r="AS361" s="81">
        <v>0</v>
      </c>
      <c r="AT361" s="81">
        <v>1</v>
      </c>
      <c r="AU361" s="81">
        <v>0</v>
      </c>
      <c r="AV361" s="81">
        <v>0</v>
      </c>
      <c r="AW361" s="81" t="s">
        <v>564</v>
      </c>
      <c r="AX361" s="82"/>
      <c r="AY361" s="81">
        <v>1492</v>
      </c>
      <c r="AZ361" s="81">
        <v>831.7</v>
      </c>
      <c r="BA361" s="81">
        <v>0</v>
      </c>
      <c r="BB361" s="81">
        <v>9.9</v>
      </c>
      <c r="BC361" s="81">
        <v>0</v>
      </c>
      <c r="BD361" s="81">
        <v>0</v>
      </c>
      <c r="BE361" s="81" t="s">
        <v>564</v>
      </c>
      <c r="BF361" s="82"/>
      <c r="BG361" s="81">
        <v>0</v>
      </c>
      <c r="BH361" s="81">
        <v>0</v>
      </c>
      <c r="BI361" s="81">
        <v>23.016999999999999</v>
      </c>
      <c r="BJ361" s="81">
        <v>0</v>
      </c>
      <c r="BK361" s="81">
        <v>16.209</v>
      </c>
      <c r="BL361" s="81">
        <v>0</v>
      </c>
      <c r="BM361" s="82"/>
      <c r="BN361" s="81">
        <v>0</v>
      </c>
      <c r="BO361" s="81">
        <v>0</v>
      </c>
      <c r="BP361" s="81">
        <v>3</v>
      </c>
      <c r="BQ361" s="81">
        <v>0</v>
      </c>
      <c r="BR361" s="81">
        <v>1</v>
      </c>
      <c r="BS361" s="81">
        <v>0</v>
      </c>
      <c r="BT361"/>
      <c r="BU361" s="80">
        <v>39.225999999999999</v>
      </c>
      <c r="BV361" s="80">
        <v>0</v>
      </c>
      <c r="BW361" s="80">
        <v>0</v>
      </c>
      <c r="BX361" s="80">
        <v>0</v>
      </c>
      <c r="BY361" s="80">
        <v>0</v>
      </c>
      <c r="BZ361" s="80">
        <v>0</v>
      </c>
      <c r="CA361" s="80">
        <v>0</v>
      </c>
      <c r="CB361" s="80">
        <v>0</v>
      </c>
      <c r="CC361" s="80">
        <v>0</v>
      </c>
    </row>
    <row r="362" spans="1:81">
      <c r="A362" s="80" t="s">
        <v>2110</v>
      </c>
      <c r="B362" s="80">
        <v>182</v>
      </c>
      <c r="C362" s="80">
        <v>12</v>
      </c>
      <c r="D362" s="80">
        <v>11</v>
      </c>
      <c r="E362" s="80">
        <v>2015</v>
      </c>
      <c r="F362" s="80" t="s">
        <v>91</v>
      </c>
      <c r="G362" s="80" t="s">
        <v>2098</v>
      </c>
      <c r="H362" s="80" t="s">
        <v>2099</v>
      </c>
      <c r="I362" s="177"/>
      <c r="J362" s="81">
        <v>37.935524495126693</v>
      </c>
      <c r="K362" s="81">
        <v>3.6931610040728762</v>
      </c>
      <c r="L362" s="81">
        <v>17.119733028945799</v>
      </c>
      <c r="M362" s="81">
        <v>42.366335653712575</v>
      </c>
      <c r="N362" s="81">
        <v>54.502317937098013</v>
      </c>
      <c r="O362" s="81">
        <v>27.661291348082568</v>
      </c>
      <c r="P362" s="81">
        <v>37.845503266032011</v>
      </c>
      <c r="Q362" s="81">
        <v>1.9748307298427938</v>
      </c>
      <c r="R362" s="81">
        <v>0</v>
      </c>
      <c r="S362" s="81">
        <v>4.6377106152999996</v>
      </c>
      <c r="T362" s="82"/>
      <c r="U362" s="81">
        <v>3438312</v>
      </c>
      <c r="V362" s="81">
        <v>1241</v>
      </c>
      <c r="W362" s="81">
        <v>423</v>
      </c>
      <c r="X362" s="81">
        <v>7424</v>
      </c>
      <c r="Y362" s="81">
        <v>10499</v>
      </c>
      <c r="Z362" s="81">
        <v>16071</v>
      </c>
      <c r="AA362" s="81">
        <v>7531</v>
      </c>
      <c r="AB362" s="81">
        <v>27180</v>
      </c>
      <c r="AC362" s="81">
        <v>0</v>
      </c>
      <c r="AD362" s="81">
        <v>4.6377106152999996</v>
      </c>
      <c r="AE362" s="82"/>
      <c r="AF362" s="81">
        <v>32461087.772876617</v>
      </c>
      <c r="AG362" s="81">
        <v>2448101.7280836306</v>
      </c>
      <c r="AH362" s="81">
        <v>2549765.1383079137</v>
      </c>
      <c r="AI362" s="81">
        <v>49894697.498050407</v>
      </c>
      <c r="AJ362" s="81">
        <v>62535067.380626589</v>
      </c>
      <c r="AK362" s="81">
        <v>0</v>
      </c>
      <c r="AL362" s="81">
        <v>0</v>
      </c>
      <c r="AM362" s="81">
        <v>3724904.9841882172</v>
      </c>
      <c r="AN362" s="81">
        <v>0</v>
      </c>
      <c r="AO362" s="81">
        <v>0</v>
      </c>
      <c r="AP362" s="82"/>
      <c r="AQ362" s="81">
        <v>353</v>
      </c>
      <c r="AR362" s="81">
        <v>55</v>
      </c>
      <c r="AS362" s="81">
        <v>0</v>
      </c>
      <c r="AT362" s="81">
        <v>1</v>
      </c>
      <c r="AU362" s="81">
        <v>0</v>
      </c>
      <c r="AV362" s="81">
        <v>0</v>
      </c>
      <c r="AW362" s="81" t="s">
        <v>564</v>
      </c>
      <c r="AX362" s="82"/>
      <c r="AY362" s="81">
        <v>1667.3000000000002</v>
      </c>
      <c r="AZ362" s="81">
        <v>1123.5999999999999</v>
      </c>
      <c r="BA362" s="81">
        <v>0</v>
      </c>
      <c r="BB362" s="81">
        <v>9.9</v>
      </c>
      <c r="BC362" s="81">
        <v>0</v>
      </c>
      <c r="BD362" s="81">
        <v>0</v>
      </c>
      <c r="BE362" s="81" t="s">
        <v>564</v>
      </c>
      <c r="BF362" s="82"/>
      <c r="BG362" s="81">
        <v>0</v>
      </c>
      <c r="BH362" s="81">
        <v>0</v>
      </c>
      <c r="BI362" s="81">
        <v>22.574000000000002</v>
      </c>
      <c r="BJ362" s="81">
        <v>0</v>
      </c>
      <c r="BK362" s="81">
        <v>15.82</v>
      </c>
      <c r="BL362" s="81">
        <v>0</v>
      </c>
      <c r="BM362" s="82"/>
      <c r="BN362" s="81">
        <v>0</v>
      </c>
      <c r="BO362" s="81">
        <v>0</v>
      </c>
      <c r="BP362" s="81">
        <v>3</v>
      </c>
      <c r="BQ362" s="81">
        <v>0</v>
      </c>
      <c r="BR362" s="81">
        <v>1</v>
      </c>
      <c r="BS362" s="81">
        <v>0</v>
      </c>
      <c r="BT362"/>
      <c r="BU362" s="80">
        <v>38.393999999999998</v>
      </c>
      <c r="BV362" s="80">
        <v>0</v>
      </c>
      <c r="BW362" s="80">
        <v>0</v>
      </c>
      <c r="BX362" s="80">
        <v>0</v>
      </c>
      <c r="BY362" s="80">
        <v>0</v>
      </c>
      <c r="BZ362" s="80">
        <v>0</v>
      </c>
      <c r="CA362" s="80">
        <v>0</v>
      </c>
      <c r="CB362" s="80">
        <v>0</v>
      </c>
      <c r="CC362" s="80">
        <v>0</v>
      </c>
    </row>
    <row r="363" spans="1:81">
      <c r="A363" s="80" t="s">
        <v>2111</v>
      </c>
      <c r="B363" s="80">
        <v>183</v>
      </c>
      <c r="C363" s="80">
        <v>13</v>
      </c>
      <c r="D363" s="80">
        <v>11</v>
      </c>
      <c r="E363" s="80">
        <v>2016</v>
      </c>
      <c r="F363" s="80" t="s">
        <v>92</v>
      </c>
      <c r="G363" s="80" t="s">
        <v>2098</v>
      </c>
      <c r="H363" s="80" t="s">
        <v>2099</v>
      </c>
      <c r="I363" s="177"/>
      <c r="J363" s="81">
        <v>35.622341265861841</v>
      </c>
      <c r="K363" s="81">
        <v>3.6100287030062641</v>
      </c>
      <c r="L363" s="81">
        <v>20.726014146260937</v>
      </c>
      <c r="M363" s="81">
        <v>33.820214310261065</v>
      </c>
      <c r="N363" s="81">
        <v>49.42216073103809</v>
      </c>
      <c r="O363" s="81">
        <v>27.34749172078331</v>
      </c>
      <c r="P363" s="81">
        <v>37.68424732057494</v>
      </c>
      <c r="Q363" s="81">
        <v>1.8843918710449947</v>
      </c>
      <c r="R363" s="81">
        <v>0</v>
      </c>
      <c r="S363" s="81">
        <v>4.4770615899999999</v>
      </c>
      <c r="T363" s="82"/>
      <c r="U363" s="81">
        <v>3256431</v>
      </c>
      <c r="V363" s="81">
        <v>1241</v>
      </c>
      <c r="W363" s="81">
        <v>423</v>
      </c>
      <c r="X363" s="81">
        <v>7424</v>
      </c>
      <c r="Y363" s="81">
        <v>10502</v>
      </c>
      <c r="Z363" s="81">
        <v>16084</v>
      </c>
      <c r="AA363" s="81">
        <v>7756</v>
      </c>
      <c r="AB363" s="81">
        <v>26679</v>
      </c>
      <c r="AC363" s="81">
        <v>0</v>
      </c>
      <c r="AD363" s="81">
        <v>4.4770615899999999</v>
      </c>
      <c r="AE363" s="82"/>
      <c r="AF363" s="81">
        <v>30426036.469900351</v>
      </c>
      <c r="AG363" s="81">
        <v>2406414.654936844</v>
      </c>
      <c r="AH363" s="81">
        <v>2457742.3190980232</v>
      </c>
      <c r="AI363" s="81">
        <v>45822155.673514657</v>
      </c>
      <c r="AJ363" s="81">
        <v>51674976.636402093</v>
      </c>
      <c r="AK363" s="81">
        <v>0</v>
      </c>
      <c r="AL363" s="81">
        <v>0</v>
      </c>
      <c r="AM363" s="81">
        <v>3659085.5794494459</v>
      </c>
      <c r="AN363" s="81">
        <v>0</v>
      </c>
      <c r="AO363" s="81">
        <v>0</v>
      </c>
      <c r="AP363" s="82"/>
      <c r="AQ363" s="81">
        <v>383</v>
      </c>
      <c r="AR363" s="81">
        <v>66</v>
      </c>
      <c r="AS363" s="81">
        <v>0</v>
      </c>
      <c r="AT363" s="81">
        <v>2</v>
      </c>
      <c r="AU363" s="81">
        <v>0</v>
      </c>
      <c r="AV363" s="81">
        <v>0</v>
      </c>
      <c r="AW363" s="81" t="s">
        <v>564</v>
      </c>
      <c r="AX363" s="82"/>
      <c r="AY363" s="81">
        <v>1837.5</v>
      </c>
      <c r="AZ363" s="81">
        <v>1398.2</v>
      </c>
      <c r="BA363" s="81">
        <v>0</v>
      </c>
      <c r="BB363" s="81">
        <v>46.9</v>
      </c>
      <c r="BC363" s="81">
        <v>0</v>
      </c>
      <c r="BD363" s="81">
        <v>0</v>
      </c>
      <c r="BE363" s="81" t="s">
        <v>564</v>
      </c>
      <c r="BF363" s="82"/>
      <c r="BG363" s="81">
        <v>0</v>
      </c>
      <c r="BH363" s="81">
        <v>0</v>
      </c>
      <c r="BI363" s="81">
        <v>22.254000000000001</v>
      </c>
      <c r="BJ363" s="81">
        <v>0</v>
      </c>
      <c r="BK363" s="81">
        <v>15.923</v>
      </c>
      <c r="BL363" s="81">
        <v>0</v>
      </c>
      <c r="BM363" s="82"/>
      <c r="BN363" s="81">
        <v>0</v>
      </c>
      <c r="BO363" s="81">
        <v>0</v>
      </c>
      <c r="BP363" s="81">
        <v>3</v>
      </c>
      <c r="BQ363" s="81">
        <v>0</v>
      </c>
      <c r="BR363" s="81">
        <v>1</v>
      </c>
      <c r="BS363" s="81">
        <v>0</v>
      </c>
      <c r="BT363"/>
      <c r="BU363" s="80">
        <v>38.177</v>
      </c>
      <c r="BV363" s="80">
        <v>0</v>
      </c>
      <c r="BW363" s="80">
        <v>0</v>
      </c>
      <c r="BX363" s="80">
        <v>0</v>
      </c>
      <c r="BY363" s="80">
        <v>0</v>
      </c>
      <c r="BZ363" s="80">
        <v>0</v>
      </c>
      <c r="CA363" s="80">
        <v>0</v>
      </c>
      <c r="CB363" s="80">
        <v>0</v>
      </c>
      <c r="CC363" s="80">
        <v>0</v>
      </c>
    </row>
    <row r="364" spans="1:81">
      <c r="A364" s="80" t="s">
        <v>2112</v>
      </c>
      <c r="B364" s="80">
        <v>184</v>
      </c>
      <c r="C364" s="80">
        <v>14</v>
      </c>
      <c r="D364" s="80">
        <v>11</v>
      </c>
      <c r="E364" s="80">
        <v>2017</v>
      </c>
      <c r="F364" s="80" t="s">
        <v>71</v>
      </c>
      <c r="G364" s="80" t="s">
        <v>2098</v>
      </c>
      <c r="H364" s="80" t="s">
        <v>2099</v>
      </c>
      <c r="I364" s="177"/>
      <c r="J364" s="81">
        <v>30.15514177483924</v>
      </c>
      <c r="K364" s="81">
        <v>3.6607347206699146</v>
      </c>
      <c r="L364" s="81">
        <v>18.436451058197235</v>
      </c>
      <c r="M364" s="81">
        <v>30.356480693891989</v>
      </c>
      <c r="N364" s="81">
        <v>49.205189726130904</v>
      </c>
      <c r="O364" s="81">
        <v>26.836016485282389</v>
      </c>
      <c r="P364" s="81">
        <v>37.334488366048809</v>
      </c>
      <c r="Q364" s="81">
        <v>1.7954194195960762</v>
      </c>
      <c r="R364" s="81">
        <v>0</v>
      </c>
      <c r="S364" s="81">
        <v>4.6582853198400009</v>
      </c>
      <c r="T364" s="82"/>
      <c r="U364" s="81">
        <v>3150998</v>
      </c>
      <c r="V364" s="81">
        <v>1241</v>
      </c>
      <c r="W364" s="81">
        <v>423</v>
      </c>
      <c r="X364" s="81">
        <v>7424</v>
      </c>
      <c r="Y364" s="81">
        <v>10561</v>
      </c>
      <c r="Z364" s="81">
        <v>16045</v>
      </c>
      <c r="AA364" s="81">
        <v>7733</v>
      </c>
      <c r="AB364" s="81">
        <v>26287</v>
      </c>
      <c r="AC364" s="81">
        <v>0</v>
      </c>
      <c r="AD364" s="81">
        <v>4.6582853198400009</v>
      </c>
      <c r="AE364" s="82"/>
      <c r="AF364" s="81">
        <v>26414050.79956821</v>
      </c>
      <c r="AG364" s="81">
        <v>2447473.9093116601</v>
      </c>
      <c r="AH364" s="81">
        <v>2922528.2679269048</v>
      </c>
      <c r="AI364" s="81">
        <v>43755603.764009111</v>
      </c>
      <c r="AJ364" s="81">
        <v>59173693.107944533</v>
      </c>
      <c r="AK364" s="81">
        <v>0</v>
      </c>
      <c r="AL364" s="81">
        <v>0</v>
      </c>
      <c r="AM364" s="81">
        <v>3610963.2317455038</v>
      </c>
      <c r="AN364" s="81">
        <v>0</v>
      </c>
      <c r="AO364" s="81">
        <v>0</v>
      </c>
      <c r="AP364" s="82"/>
      <c r="AQ364" s="81">
        <v>400</v>
      </c>
      <c r="AR364" s="81">
        <v>70</v>
      </c>
      <c r="AS364" s="81">
        <v>0</v>
      </c>
      <c r="AT364" s="81">
        <v>2</v>
      </c>
      <c r="AU364" s="81">
        <v>0</v>
      </c>
      <c r="AV364" s="81">
        <v>0</v>
      </c>
      <c r="AW364" s="81" t="s">
        <v>564</v>
      </c>
      <c r="AX364" s="82"/>
      <c r="AY364" s="81">
        <v>1943.9</v>
      </c>
      <c r="AZ364" s="81">
        <v>3456.1</v>
      </c>
      <c r="BA364" s="81">
        <v>0</v>
      </c>
      <c r="BB364" s="81">
        <v>46.9</v>
      </c>
      <c r="BC364" s="81">
        <v>0</v>
      </c>
      <c r="BD364" s="81">
        <v>0</v>
      </c>
      <c r="BE364" s="81" t="s">
        <v>564</v>
      </c>
      <c r="BF364" s="82"/>
      <c r="BG364" s="81">
        <v>0</v>
      </c>
      <c r="BH364" s="81">
        <v>0</v>
      </c>
      <c r="BI364" s="81">
        <v>21.826000000000001</v>
      </c>
      <c r="BJ364" s="81">
        <v>0</v>
      </c>
      <c r="BK364" s="81">
        <v>17.43</v>
      </c>
      <c r="BL364" s="81">
        <v>0</v>
      </c>
      <c r="BM364" s="82"/>
      <c r="BN364" s="81">
        <v>0</v>
      </c>
      <c r="BO364" s="81">
        <v>0</v>
      </c>
      <c r="BP364" s="81">
        <v>3</v>
      </c>
      <c r="BQ364" s="81">
        <v>0</v>
      </c>
      <c r="BR364" s="81">
        <v>1</v>
      </c>
      <c r="BS364" s="81">
        <v>0</v>
      </c>
      <c r="BT364"/>
      <c r="BU364" s="80">
        <v>39.256</v>
      </c>
      <c r="BV364" s="80">
        <v>0</v>
      </c>
      <c r="BW364" s="80">
        <v>0</v>
      </c>
      <c r="BX364" s="80">
        <v>0</v>
      </c>
      <c r="BY364" s="80">
        <v>0</v>
      </c>
      <c r="BZ364" s="80">
        <v>0</v>
      </c>
      <c r="CA364" s="80">
        <v>0</v>
      </c>
      <c r="CB364" s="80">
        <v>0</v>
      </c>
      <c r="CC364" s="80">
        <v>0</v>
      </c>
    </row>
    <row r="365" spans="1:81">
      <c r="A365" s="80" t="s">
        <v>2113</v>
      </c>
      <c r="B365" s="80">
        <v>185</v>
      </c>
      <c r="C365" s="80">
        <v>15</v>
      </c>
      <c r="D365" s="80">
        <v>11</v>
      </c>
      <c r="E365" s="80">
        <v>2018</v>
      </c>
      <c r="F365" s="80" t="s">
        <v>93</v>
      </c>
      <c r="G365" s="80" t="s">
        <v>2098</v>
      </c>
      <c r="H365" s="80" t="s">
        <v>2099</v>
      </c>
      <c r="I365" s="177"/>
      <c r="J365" s="81">
        <v>30.735671637141508</v>
      </c>
      <c r="K365" s="81">
        <v>3.481850849004831</v>
      </c>
      <c r="L365" s="81">
        <v>16.882188527218993</v>
      </c>
      <c r="M365" s="81">
        <v>32.463781030786308</v>
      </c>
      <c r="N365" s="81">
        <v>45.531348639571249</v>
      </c>
      <c r="O365" s="81">
        <v>26.271104734698216</v>
      </c>
      <c r="P365" s="81">
        <v>37.048889940286088</v>
      </c>
      <c r="Q365" s="81">
        <v>1.6400096129229818</v>
      </c>
      <c r="R365" s="81">
        <v>0</v>
      </c>
      <c r="S365" s="81">
        <v>4.7832713977500001</v>
      </c>
      <c r="T365" s="82"/>
      <c r="U365" s="81">
        <v>3293107</v>
      </c>
      <c r="V365" s="81">
        <v>1241</v>
      </c>
      <c r="W365" s="81">
        <v>423</v>
      </c>
      <c r="X365" s="81">
        <v>7424</v>
      </c>
      <c r="Y365" s="81">
        <v>10583</v>
      </c>
      <c r="Z365" s="81">
        <v>16008</v>
      </c>
      <c r="AA365" s="81">
        <v>7751</v>
      </c>
      <c r="AB365" s="81">
        <v>25876</v>
      </c>
      <c r="AC365" s="81">
        <v>0</v>
      </c>
      <c r="AD365" s="81">
        <v>4.7832713977500001</v>
      </c>
      <c r="AE365" s="82"/>
      <c r="AF365" s="81">
        <v>28538453.601395939</v>
      </c>
      <c r="AG365" s="81">
        <v>2220919.0324061811</v>
      </c>
      <c r="AH365" s="81">
        <v>2762424.171868233</v>
      </c>
      <c r="AI365" s="81">
        <v>44911746.0245324</v>
      </c>
      <c r="AJ365" s="81">
        <v>53701427.075082943</v>
      </c>
      <c r="AK365" s="81">
        <v>0</v>
      </c>
      <c r="AL365" s="81">
        <v>0</v>
      </c>
      <c r="AM365" s="81">
        <v>3561860.1407746258</v>
      </c>
      <c r="AN365" s="81">
        <v>0</v>
      </c>
      <c r="AO365" s="81">
        <v>0</v>
      </c>
      <c r="AP365" s="82"/>
      <c r="AQ365" s="81">
        <v>415</v>
      </c>
      <c r="AR365" s="81">
        <v>80</v>
      </c>
      <c r="AS365" s="81">
        <v>1</v>
      </c>
      <c r="AT365" s="81">
        <v>3</v>
      </c>
      <c r="AU365" s="81">
        <v>1</v>
      </c>
      <c r="AV365" s="81">
        <v>0</v>
      </c>
      <c r="AW365" s="81" t="s">
        <v>564</v>
      </c>
      <c r="AX365" s="82"/>
      <c r="AY365" s="81">
        <v>2019.6</v>
      </c>
      <c r="AZ365" s="81">
        <v>3734</v>
      </c>
      <c r="BA365" s="81">
        <v>20</v>
      </c>
      <c r="BB365" s="81">
        <v>96.9</v>
      </c>
      <c r="BC365" s="81">
        <v>7499</v>
      </c>
      <c r="BD365" s="81">
        <v>0</v>
      </c>
      <c r="BE365" s="81" t="s">
        <v>564</v>
      </c>
      <c r="BF365" s="82"/>
      <c r="BG365" s="81">
        <v>0</v>
      </c>
      <c r="BH365" s="81">
        <v>0</v>
      </c>
      <c r="BI365" s="81">
        <v>21.27</v>
      </c>
      <c r="BJ365" s="81">
        <v>0</v>
      </c>
      <c r="BK365" s="81">
        <v>16.241</v>
      </c>
      <c r="BL365" s="81">
        <v>0</v>
      </c>
      <c r="BM365" s="82"/>
      <c r="BN365" s="81">
        <v>0</v>
      </c>
      <c r="BO365" s="81">
        <v>0</v>
      </c>
      <c r="BP365" s="81">
        <v>3</v>
      </c>
      <c r="BQ365" s="81">
        <v>0</v>
      </c>
      <c r="BR365" s="81">
        <v>1</v>
      </c>
      <c r="BS365" s="81">
        <v>0</v>
      </c>
      <c r="BT365"/>
      <c r="BU365" s="80">
        <v>37.511000000000003</v>
      </c>
      <c r="BV365" s="80">
        <v>0</v>
      </c>
      <c r="BW365" s="80">
        <v>0</v>
      </c>
      <c r="BX365" s="80">
        <v>0</v>
      </c>
      <c r="BY365" s="80">
        <v>0</v>
      </c>
      <c r="BZ365" s="80">
        <v>0</v>
      </c>
      <c r="CA365" s="80">
        <v>0</v>
      </c>
      <c r="CB365" s="80">
        <v>0</v>
      </c>
      <c r="CC365" s="80">
        <v>0</v>
      </c>
    </row>
    <row r="366" spans="1:81">
      <c r="A366" s="80" t="s">
        <v>2114</v>
      </c>
      <c r="B366" s="80">
        <v>186</v>
      </c>
      <c r="C366" s="80">
        <v>16</v>
      </c>
      <c r="D366" s="80">
        <v>11</v>
      </c>
      <c r="E366" s="80">
        <v>2019</v>
      </c>
      <c r="F366" s="80" t="s">
        <v>73</v>
      </c>
      <c r="G366" s="80" t="s">
        <v>2098</v>
      </c>
      <c r="H366" s="80" t="s">
        <v>2099</v>
      </c>
      <c r="I366" s="177"/>
      <c r="J366" s="81">
        <v>27.916045225476122</v>
      </c>
      <c r="K366" s="81">
        <v>3.2739271758594315</v>
      </c>
      <c r="L366" s="81">
        <v>17.044276675874684</v>
      </c>
      <c r="M366" s="81">
        <v>30.247752276554376</v>
      </c>
      <c r="N366" s="81">
        <v>42.196444784449454</v>
      </c>
      <c r="O366" s="81">
        <v>25.41095652717269</v>
      </c>
      <c r="P366" s="81">
        <v>36.003890781423145</v>
      </c>
      <c r="Q366" s="81">
        <v>1.5597513740379296</v>
      </c>
      <c r="R366" s="81">
        <v>0</v>
      </c>
      <c r="S366" s="81">
        <v>4.2214323712000006</v>
      </c>
      <c r="T366" s="82"/>
      <c r="U366" s="81">
        <v>3176829</v>
      </c>
      <c r="V366" s="81">
        <v>1241</v>
      </c>
      <c r="W366" s="81">
        <v>423</v>
      </c>
      <c r="X366" s="81">
        <v>7424</v>
      </c>
      <c r="Y366" s="81">
        <v>10536</v>
      </c>
      <c r="Z366" s="81">
        <v>15909</v>
      </c>
      <c r="AA366" s="81">
        <v>7476</v>
      </c>
      <c r="AB366" s="81">
        <v>25276</v>
      </c>
      <c r="AC366" s="81">
        <v>0</v>
      </c>
      <c r="AD366" s="81">
        <v>4.2214323712000006</v>
      </c>
      <c r="AE366" s="82"/>
      <c r="AF366" s="81">
        <v>27554514.46619422</v>
      </c>
      <c r="AG366" s="81">
        <v>2152224.2809411972</v>
      </c>
      <c r="AH366" s="81">
        <v>2941844.4665266611</v>
      </c>
      <c r="AI366" s="81">
        <v>43071240.655702919</v>
      </c>
      <c r="AJ366" s="81">
        <v>48883478.573761195</v>
      </c>
      <c r="AK366" s="81">
        <v>0</v>
      </c>
      <c r="AL366" s="81">
        <v>0</v>
      </c>
      <c r="AM366" s="81">
        <v>3442400.9223738736</v>
      </c>
      <c r="AN366" s="81">
        <v>0</v>
      </c>
      <c r="AO366" s="81">
        <v>0</v>
      </c>
      <c r="AP366" s="82"/>
      <c r="AQ366" s="81">
        <v>431</v>
      </c>
      <c r="AR366" s="81">
        <v>91</v>
      </c>
      <c r="AS366" s="81">
        <v>1</v>
      </c>
      <c r="AT366" s="81">
        <v>3</v>
      </c>
      <c r="AU366" s="81">
        <v>1</v>
      </c>
      <c r="AV366" s="81">
        <v>0</v>
      </c>
      <c r="AW366" s="81" t="s">
        <v>564</v>
      </c>
      <c r="AX366" s="82"/>
      <c r="AY366" s="81">
        <v>2101.4</v>
      </c>
      <c r="AZ366" s="81">
        <v>6186.1</v>
      </c>
      <c r="BA366" s="81">
        <v>19.5</v>
      </c>
      <c r="BB366" s="81">
        <v>96.800000000000011</v>
      </c>
      <c r="BC366" s="81">
        <v>7499</v>
      </c>
      <c r="BD366" s="81">
        <v>0</v>
      </c>
      <c r="BE366" s="81" t="s">
        <v>564</v>
      </c>
      <c r="BF366" s="82"/>
      <c r="BG366" s="81">
        <v>0</v>
      </c>
      <c r="BH366" s="81">
        <v>0</v>
      </c>
      <c r="BI366" s="81">
        <v>21.600999999999999</v>
      </c>
      <c r="BJ366" s="81">
        <v>0</v>
      </c>
      <c r="BK366" s="81">
        <v>17.222999999999999</v>
      </c>
      <c r="BL366" s="81">
        <v>0</v>
      </c>
      <c r="BM366" s="82"/>
      <c r="BN366" s="81">
        <v>0</v>
      </c>
      <c r="BO366" s="81">
        <v>0</v>
      </c>
      <c r="BP366" s="81">
        <v>3</v>
      </c>
      <c r="BQ366" s="81">
        <v>0</v>
      </c>
      <c r="BR366" s="81">
        <v>1</v>
      </c>
      <c r="BS366" s="81">
        <v>0</v>
      </c>
      <c r="BT366"/>
      <c r="BU366" s="80">
        <v>38.823999999999998</v>
      </c>
      <c r="BV366" s="80">
        <v>0</v>
      </c>
      <c r="BW366" s="80">
        <v>0</v>
      </c>
      <c r="BX366" s="80">
        <v>0</v>
      </c>
      <c r="BY366" s="80">
        <v>0</v>
      </c>
      <c r="BZ366" s="80">
        <v>0</v>
      </c>
      <c r="CA366" s="80">
        <v>0</v>
      </c>
      <c r="CB366" s="80">
        <v>0</v>
      </c>
      <c r="CC366" s="80">
        <v>0</v>
      </c>
    </row>
    <row r="367" spans="1:81">
      <c r="A367" s="80" t="s">
        <v>2115</v>
      </c>
      <c r="B367" s="80">
        <v>187</v>
      </c>
      <c r="C367" s="80">
        <v>17</v>
      </c>
      <c r="D367" s="80">
        <v>11</v>
      </c>
      <c r="E367" s="80">
        <v>2020</v>
      </c>
      <c r="F367" s="80" t="s">
        <v>218</v>
      </c>
      <c r="G367" s="80" t="s">
        <v>2098</v>
      </c>
      <c r="H367" s="80" t="s">
        <v>2099</v>
      </c>
      <c r="I367" s="177"/>
      <c r="J367" s="81">
        <v>31.76590428424333</v>
      </c>
      <c r="K367" s="81">
        <v>3.2671354321288879</v>
      </c>
      <c r="L367" s="81">
        <v>24.971203655526963</v>
      </c>
      <c r="M367" s="81">
        <v>24.992919362638688</v>
      </c>
      <c r="N367" s="81">
        <v>40.615315827820972</v>
      </c>
      <c r="O367" s="81">
        <v>22.15303833008663</v>
      </c>
      <c r="P367" s="81">
        <v>34.192968614264849</v>
      </c>
      <c r="Q367" s="81">
        <v>1.4615790840418852</v>
      </c>
      <c r="R367" s="81">
        <v>0</v>
      </c>
      <c r="S367" s="81">
        <v>3.0717596358799999</v>
      </c>
      <c r="T367" s="82"/>
      <c r="U367" s="81">
        <v>2788098</v>
      </c>
      <c r="V367" s="81">
        <v>1089</v>
      </c>
      <c r="W367" s="81">
        <v>637</v>
      </c>
      <c r="X367" s="81">
        <v>6804</v>
      </c>
      <c r="Y367" s="81">
        <v>10559</v>
      </c>
      <c r="Z367" s="81">
        <v>15830</v>
      </c>
      <c r="AA367" s="81">
        <v>7714</v>
      </c>
      <c r="AB367" s="81">
        <v>24788</v>
      </c>
      <c r="AC367" s="81">
        <v>0</v>
      </c>
      <c r="AD367" s="81">
        <v>3.0717596358799999</v>
      </c>
      <c r="AE367" s="82"/>
      <c r="AF367" s="81">
        <v>23214116.543301079</v>
      </c>
      <c r="AG367" s="81">
        <v>2134509.9663835927</v>
      </c>
      <c r="AH367" s="81">
        <v>4367755.1648357147</v>
      </c>
      <c r="AI367" s="81">
        <v>37716743.576028377</v>
      </c>
      <c r="AJ367" s="81">
        <v>48485550.631876886</v>
      </c>
      <c r="AK367" s="81"/>
      <c r="AL367" s="81"/>
      <c r="AM367" s="81">
        <v>3235109.4004240395</v>
      </c>
      <c r="AN367" s="81"/>
      <c r="AO367" s="81"/>
      <c r="AP367" s="82"/>
      <c r="AQ367" s="81">
        <v>445</v>
      </c>
      <c r="AR367" s="81">
        <v>102</v>
      </c>
      <c r="AS367" s="81">
        <v>1</v>
      </c>
      <c r="AT367" s="81">
        <v>4</v>
      </c>
      <c r="AU367" s="81">
        <v>1</v>
      </c>
      <c r="AV367" s="81">
        <v>0</v>
      </c>
      <c r="AW367" s="81">
        <v>1</v>
      </c>
      <c r="AX367" s="82"/>
      <c r="AY367" s="81">
        <v>2169.400000000001</v>
      </c>
      <c r="AZ367" s="81">
        <v>6677.7999999999984</v>
      </c>
      <c r="BA367" s="81">
        <v>19.5</v>
      </c>
      <c r="BB367" s="81">
        <v>157.80000000000001</v>
      </c>
      <c r="BC367" s="81">
        <v>7499</v>
      </c>
      <c r="BD367" s="81">
        <v>0</v>
      </c>
      <c r="BE367" s="81">
        <v>19.5</v>
      </c>
      <c r="BF367" s="82"/>
      <c r="BG367" s="81">
        <v>0</v>
      </c>
      <c r="BH367" s="81">
        <v>0</v>
      </c>
      <c r="BI367" s="81">
        <v>12.766999999999999</v>
      </c>
      <c r="BJ367" s="81">
        <v>0</v>
      </c>
      <c r="BK367" s="81">
        <v>15.098000000000001</v>
      </c>
      <c r="BL367" s="81">
        <v>0</v>
      </c>
      <c r="BM367" s="82"/>
      <c r="BN367" s="81">
        <v>0</v>
      </c>
      <c r="BO367" s="81">
        <v>0</v>
      </c>
      <c r="BP367" s="81">
        <v>2</v>
      </c>
      <c r="BQ367" s="81">
        <v>0</v>
      </c>
      <c r="BR367" s="81">
        <v>1</v>
      </c>
      <c r="BS367" s="81">
        <v>0</v>
      </c>
      <c r="BT367"/>
      <c r="BU367" s="80">
        <v>27.864999999999998</v>
      </c>
      <c r="BV367" s="80">
        <v>0</v>
      </c>
      <c r="BW367" s="80">
        <v>0</v>
      </c>
      <c r="BX367" s="80">
        <v>0</v>
      </c>
      <c r="BY367" s="80">
        <v>0</v>
      </c>
      <c r="BZ367" s="80">
        <v>0</v>
      </c>
      <c r="CA367" s="80">
        <v>0</v>
      </c>
      <c r="CB367" s="80">
        <v>0</v>
      </c>
      <c r="CC367" s="80">
        <v>0</v>
      </c>
    </row>
    <row r="368" spans="1:81">
      <c r="A368" s="80" t="s">
        <v>2116</v>
      </c>
      <c r="B368" s="80">
        <v>187</v>
      </c>
      <c r="C368" s="80">
        <v>18</v>
      </c>
      <c r="D368" s="80">
        <v>11</v>
      </c>
      <c r="E368" s="80">
        <v>2021</v>
      </c>
      <c r="F368" s="80" t="s">
        <v>75</v>
      </c>
      <c r="G368" s="174" t="s">
        <v>2098</v>
      </c>
      <c r="H368" s="80" t="s">
        <v>2099</v>
      </c>
      <c r="I368" s="177"/>
      <c r="J368" s="81">
        <v>33.595669930241968</v>
      </c>
      <c r="K368" s="81">
        <v>3.5636554735111181</v>
      </c>
      <c r="L368" s="81">
        <v>22.740083024084971</v>
      </c>
      <c r="M368" s="81">
        <v>27.960032166971562</v>
      </c>
      <c r="N368" s="81">
        <v>40.684805614954897</v>
      </c>
      <c r="O368" s="81">
        <v>21.366236947271947</v>
      </c>
      <c r="P368" s="81">
        <v>34.962385385416489</v>
      </c>
      <c r="Q368" s="81">
        <v>1.4492241590056534</v>
      </c>
      <c r="R368" s="81">
        <v>0</v>
      </c>
      <c r="S368" s="81">
        <v>3.9243198819999998</v>
      </c>
      <c r="T368" s="82"/>
      <c r="U368" s="81">
        <v>3181800</v>
      </c>
      <c r="V368" s="81">
        <v>1089</v>
      </c>
      <c r="W368" s="81">
        <v>637</v>
      </c>
      <c r="X368" s="81">
        <v>6804</v>
      </c>
      <c r="Y368" s="81">
        <v>10540</v>
      </c>
      <c r="Z368" s="81">
        <v>15721</v>
      </c>
      <c r="AA368" s="81">
        <v>7692</v>
      </c>
      <c r="AB368" s="81">
        <v>24287</v>
      </c>
      <c r="AC368" s="81">
        <v>0</v>
      </c>
      <c r="AD368" s="81">
        <v>3.9243198819999998</v>
      </c>
      <c r="AE368" s="82"/>
      <c r="AF368" s="81">
        <v>24238231.05146287</v>
      </c>
      <c r="AG368" s="81">
        <v>2244003.8458118369</v>
      </c>
      <c r="AH368" s="81">
        <v>3995436.8001673226</v>
      </c>
      <c r="AI368" s="81">
        <v>41204781.130723223</v>
      </c>
      <c r="AJ368" s="81">
        <v>47426102.488227688</v>
      </c>
      <c r="AK368" s="81">
        <v>0</v>
      </c>
      <c r="AL368" s="81">
        <v>0</v>
      </c>
      <c r="AM368" s="81">
        <v>3188006.0431881095</v>
      </c>
      <c r="AN368" s="81">
        <v>0</v>
      </c>
      <c r="AO368" s="81">
        <v>0</v>
      </c>
      <c r="AP368" s="82"/>
      <c r="AQ368" s="81">
        <v>457</v>
      </c>
      <c r="AR368" s="81">
        <v>113</v>
      </c>
      <c r="AS368" s="81">
        <v>1</v>
      </c>
      <c r="AT368" s="81">
        <v>4</v>
      </c>
      <c r="AU368" s="81">
        <v>1</v>
      </c>
      <c r="AV368" s="81">
        <v>0</v>
      </c>
      <c r="AW368" s="81"/>
      <c r="AX368" s="82"/>
      <c r="AY368" s="81">
        <v>2253.0000000000009</v>
      </c>
      <c r="AZ368" s="81">
        <v>13130.4</v>
      </c>
      <c r="BA368" s="81">
        <v>19.5</v>
      </c>
      <c r="BB368" s="81">
        <v>157.80000000000001</v>
      </c>
      <c r="BC368" s="81">
        <v>7499</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2117</v>
      </c>
      <c r="B369" s="80">
        <v>187</v>
      </c>
      <c r="C369" s="80">
        <v>19</v>
      </c>
      <c r="D369" s="80">
        <v>11</v>
      </c>
      <c r="E369" s="80">
        <v>2022</v>
      </c>
      <c r="F369" s="80" t="s">
        <v>568</v>
      </c>
      <c r="G369" s="174" t="s">
        <v>2098</v>
      </c>
      <c r="H369" s="80" t="s">
        <v>2099</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481</v>
      </c>
      <c r="AR369" s="81">
        <v>117</v>
      </c>
      <c r="AS369" s="81">
        <v>1</v>
      </c>
      <c r="AT369" s="81">
        <v>4</v>
      </c>
      <c r="AU369" s="81">
        <v>1</v>
      </c>
      <c r="AV369" s="81">
        <v>0</v>
      </c>
      <c r="AW369" s="81"/>
      <c r="AX369" s="82"/>
      <c r="AY369" s="81">
        <v>2389.2000000000021</v>
      </c>
      <c r="AZ369" s="81">
        <v>13328.399999999998</v>
      </c>
      <c r="BA369" s="81">
        <v>19.5</v>
      </c>
      <c r="BB369" s="81">
        <v>157.80000000000001</v>
      </c>
      <c r="BC369" s="81">
        <v>7499</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2118</v>
      </c>
      <c r="B370" s="80">
        <v>69</v>
      </c>
      <c r="C370" s="80">
        <v>1</v>
      </c>
      <c r="D370" s="80">
        <v>5</v>
      </c>
      <c r="E370" s="80">
        <v>1990</v>
      </c>
      <c r="F370" s="80" t="s">
        <v>562</v>
      </c>
      <c r="G370" s="80" t="s">
        <v>2119</v>
      </c>
      <c r="H370" s="80" t="s">
        <v>2120</v>
      </c>
      <c r="I370" s="177"/>
      <c r="J370" s="81">
        <v>39.948553716744456</v>
      </c>
      <c r="K370" s="81">
        <v>7.8859815584860833</v>
      </c>
      <c r="L370" s="81">
        <v>47.594391668342773</v>
      </c>
      <c r="M370" s="81">
        <v>21.25422879077297</v>
      </c>
      <c r="N370" s="81">
        <v>28.235536448747897</v>
      </c>
      <c r="O370" s="81">
        <v>24.288149721967603</v>
      </c>
      <c r="P370" s="81">
        <v>43.980692355364312</v>
      </c>
      <c r="Q370" s="81">
        <v>2.2262045549966309</v>
      </c>
      <c r="R370" s="81">
        <v>0</v>
      </c>
      <c r="S370" s="81">
        <v>1.778337544620608</v>
      </c>
      <c r="T370" s="82"/>
      <c r="U370" s="81">
        <v>4174931</v>
      </c>
      <c r="V370" s="81">
        <v>1962</v>
      </c>
      <c r="W370" s="81">
        <v>525</v>
      </c>
      <c r="X370" s="81">
        <v>7938</v>
      </c>
      <c r="Y370" s="81">
        <v>13380</v>
      </c>
      <c r="Z370" s="81">
        <v>9990</v>
      </c>
      <c r="AA370" s="81">
        <v>10679</v>
      </c>
      <c r="AB370" s="81">
        <v>36146</v>
      </c>
      <c r="AC370" s="81">
        <v>0</v>
      </c>
      <c r="AD370" s="81">
        <v>1.778337544620608</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2121</v>
      </c>
      <c r="B371" s="80">
        <v>70</v>
      </c>
      <c r="C371" s="80">
        <v>2</v>
      </c>
      <c r="D371" s="80">
        <v>5</v>
      </c>
      <c r="E371" s="80">
        <v>2005</v>
      </c>
      <c r="F371" s="80" t="s">
        <v>565</v>
      </c>
      <c r="G371" s="80" t="s">
        <v>2119</v>
      </c>
      <c r="H371" s="80" t="s">
        <v>2120</v>
      </c>
      <c r="I371" s="177"/>
      <c r="J371" s="81">
        <v>49.053928739138293</v>
      </c>
      <c r="K371" s="81">
        <v>3.5121908983420989</v>
      </c>
      <c r="L371" s="81">
        <v>38.266917786293291</v>
      </c>
      <c r="M371" s="81">
        <v>29.523454616122773</v>
      </c>
      <c r="N371" s="81">
        <v>36.018110852120316</v>
      </c>
      <c r="O371" s="81">
        <v>34.550783281760388</v>
      </c>
      <c r="P371" s="81">
        <v>43.970633714251228</v>
      </c>
      <c r="Q371" s="81">
        <v>1.8919899801239617</v>
      </c>
      <c r="R371" s="81">
        <v>0</v>
      </c>
      <c r="S371" s="81">
        <v>3.0786580782555304</v>
      </c>
      <c r="T371" s="82"/>
      <c r="U371" s="81">
        <v>5296929</v>
      </c>
      <c r="V371" s="81">
        <v>1305</v>
      </c>
      <c r="W371" s="81">
        <v>407</v>
      </c>
      <c r="X371" s="81">
        <v>6329</v>
      </c>
      <c r="Y371" s="81">
        <v>14427</v>
      </c>
      <c r="Z371" s="81">
        <v>16445</v>
      </c>
      <c r="AA371" s="81">
        <v>8744</v>
      </c>
      <c r="AB371" s="81">
        <v>32114</v>
      </c>
      <c r="AC371" s="81">
        <v>0</v>
      </c>
      <c r="AD371" s="81">
        <v>3.0786580782555304</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2122</v>
      </c>
      <c r="B372" s="80">
        <v>71</v>
      </c>
      <c r="C372" s="80">
        <v>3</v>
      </c>
      <c r="D372" s="80">
        <v>5</v>
      </c>
      <c r="E372" s="80">
        <v>2006</v>
      </c>
      <c r="F372" s="80" t="s">
        <v>566</v>
      </c>
      <c r="G372" s="80" t="s">
        <v>2119</v>
      </c>
      <c r="H372" s="80" t="s">
        <v>2120</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2123</v>
      </c>
      <c r="B373" s="80">
        <v>72</v>
      </c>
      <c r="C373" s="80">
        <v>4</v>
      </c>
      <c r="D373" s="80">
        <v>5</v>
      </c>
      <c r="E373" s="80">
        <v>2007</v>
      </c>
      <c r="F373" s="80" t="s">
        <v>567</v>
      </c>
      <c r="G373" s="80" t="s">
        <v>2119</v>
      </c>
      <c r="H373" s="80" t="s">
        <v>2120</v>
      </c>
      <c r="I373" s="177"/>
      <c r="J373" s="81">
        <v>44.587362028721692</v>
      </c>
      <c r="K373" s="81">
        <v>2.8529150911497041</v>
      </c>
      <c r="L373" s="81">
        <v>38.060015602966857</v>
      </c>
      <c r="M373" s="81">
        <v>34.344035909802834</v>
      </c>
      <c r="N373" s="81">
        <v>35.739356283715352</v>
      </c>
      <c r="O373" s="81">
        <v>33.276657588876525</v>
      </c>
      <c r="P373" s="81">
        <v>43.354196974192291</v>
      </c>
      <c r="Q373" s="81">
        <v>1.9385412451850899</v>
      </c>
      <c r="R373" s="81">
        <v>0</v>
      </c>
      <c r="S373" s="81">
        <v>2.7806708403065765</v>
      </c>
      <c r="T373" s="82"/>
      <c r="U373" s="81">
        <v>6014763</v>
      </c>
      <c r="V373" s="81">
        <v>1094</v>
      </c>
      <c r="W373" s="81">
        <v>544</v>
      </c>
      <c r="X373" s="81">
        <v>8620</v>
      </c>
      <c r="Y373" s="81">
        <v>14408</v>
      </c>
      <c r="Z373" s="81">
        <v>16465</v>
      </c>
      <c r="AA373" s="81">
        <v>8490</v>
      </c>
      <c r="AB373" s="81">
        <v>31164</v>
      </c>
      <c r="AC373" s="81">
        <v>0</v>
      </c>
      <c r="AD373" s="81">
        <v>2.7806708403065765</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2124</v>
      </c>
      <c r="B374" s="80">
        <v>73</v>
      </c>
      <c r="C374" s="80">
        <v>5</v>
      </c>
      <c r="D374" s="80">
        <v>5</v>
      </c>
      <c r="E374" s="80">
        <v>2008</v>
      </c>
      <c r="F374" s="80" t="s">
        <v>84</v>
      </c>
      <c r="G374" s="80" t="s">
        <v>2119</v>
      </c>
      <c r="H374" s="80" t="s">
        <v>2120</v>
      </c>
      <c r="I374" s="177"/>
      <c r="J374" s="81">
        <v>41.76527142258648</v>
      </c>
      <c r="K374" s="81">
        <v>2.2254050037495987</v>
      </c>
      <c r="L374" s="81">
        <v>30.479557558970647</v>
      </c>
      <c r="M374" s="81">
        <v>36.560113056358617</v>
      </c>
      <c r="N374" s="81">
        <v>32.165098216273392</v>
      </c>
      <c r="O374" s="81">
        <v>32.109257825875154</v>
      </c>
      <c r="P374" s="81">
        <v>42.233645272218006</v>
      </c>
      <c r="Q374" s="81">
        <v>1.8862105763472679</v>
      </c>
      <c r="R374" s="81">
        <v>0</v>
      </c>
      <c r="S374" s="81">
        <v>1.9956233817612259</v>
      </c>
      <c r="T374" s="82"/>
      <c r="U374" s="81">
        <v>6093519</v>
      </c>
      <c r="V374" s="81">
        <v>1094</v>
      </c>
      <c r="W374" s="81">
        <v>504</v>
      </c>
      <c r="X374" s="81">
        <v>8620</v>
      </c>
      <c r="Y374" s="81">
        <v>14403</v>
      </c>
      <c r="Z374" s="81">
        <v>16445</v>
      </c>
      <c r="AA374" s="81">
        <v>8280</v>
      </c>
      <c r="AB374" s="81">
        <v>30821</v>
      </c>
      <c r="AC374" s="81">
        <v>0</v>
      </c>
      <c r="AD374" s="81">
        <v>1.9956233817612259</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2125</v>
      </c>
      <c r="B375" s="80">
        <v>74</v>
      </c>
      <c r="C375" s="80">
        <v>6</v>
      </c>
      <c r="D375" s="80">
        <v>5</v>
      </c>
      <c r="E375" s="80">
        <v>2009</v>
      </c>
      <c r="F375" s="80" t="s">
        <v>85</v>
      </c>
      <c r="G375" s="80" t="s">
        <v>2119</v>
      </c>
      <c r="H375" s="80" t="s">
        <v>2120</v>
      </c>
      <c r="I375" s="177"/>
      <c r="J375" s="81">
        <v>39.338500718083836</v>
      </c>
      <c r="K375" s="81">
        <v>2.1716045557420394</v>
      </c>
      <c r="L375" s="81">
        <v>24.624602500099094</v>
      </c>
      <c r="M375" s="81">
        <v>32.571024418230252</v>
      </c>
      <c r="N375" s="81">
        <v>30.054221738209915</v>
      </c>
      <c r="O375" s="81">
        <v>32.578050070901824</v>
      </c>
      <c r="P375" s="81">
        <v>40.557513498207555</v>
      </c>
      <c r="Q375" s="81">
        <v>1.765036837805867</v>
      </c>
      <c r="R375" s="81">
        <v>0</v>
      </c>
      <c r="S375" s="81">
        <v>1.9057821128063082</v>
      </c>
      <c r="T375" s="82"/>
      <c r="U375" s="81">
        <v>5455853</v>
      </c>
      <c r="V375" s="81">
        <v>1007</v>
      </c>
      <c r="W375" s="81">
        <v>602</v>
      </c>
      <c r="X375" s="81">
        <v>8559</v>
      </c>
      <c r="Y375" s="81">
        <v>14329</v>
      </c>
      <c r="Z375" s="81">
        <v>16469</v>
      </c>
      <c r="AA375" s="81">
        <v>8163</v>
      </c>
      <c r="AB375" s="81">
        <v>30276</v>
      </c>
      <c r="AC375" s="81">
        <v>0</v>
      </c>
      <c r="AD375" s="81">
        <v>1.9057821128063082</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5.75</v>
      </c>
      <c r="BH375" s="81">
        <v>11.5</v>
      </c>
      <c r="BI375" s="81">
        <v>14.334</v>
      </c>
      <c r="BJ375" s="81">
        <v>0</v>
      </c>
      <c r="BK375" s="81">
        <v>0</v>
      </c>
      <c r="BL375" s="81">
        <v>0</v>
      </c>
      <c r="BM375" s="82"/>
      <c r="BN375" s="81">
        <v>1</v>
      </c>
      <c r="BO375" s="81">
        <v>1</v>
      </c>
      <c r="BP375" s="81">
        <v>2</v>
      </c>
      <c r="BQ375" s="81">
        <v>0</v>
      </c>
      <c r="BR375" s="81">
        <v>0</v>
      </c>
      <c r="BS375" s="81">
        <v>0</v>
      </c>
      <c r="BT375"/>
      <c r="BU375" s="80"/>
      <c r="BV375" s="80"/>
      <c r="BW375" s="80"/>
      <c r="BX375" s="80"/>
      <c r="BY375" s="80"/>
      <c r="BZ375" s="80"/>
      <c r="CA375" s="80"/>
      <c r="CB375" s="80"/>
      <c r="CC375" s="80"/>
    </row>
    <row r="376" spans="1:81">
      <c r="A376" s="80" t="s">
        <v>2126</v>
      </c>
      <c r="B376" s="80">
        <v>75</v>
      </c>
      <c r="C376" s="80">
        <v>7</v>
      </c>
      <c r="D376" s="80">
        <v>5</v>
      </c>
      <c r="E376" s="80">
        <v>2010</v>
      </c>
      <c r="F376" s="80" t="s">
        <v>86</v>
      </c>
      <c r="G376" s="80" t="s">
        <v>2119</v>
      </c>
      <c r="H376" s="80" t="s">
        <v>2120</v>
      </c>
      <c r="I376" s="177"/>
      <c r="J376" s="81">
        <v>27.592836115040882</v>
      </c>
      <c r="K376" s="81">
        <v>2.3075077115909122</v>
      </c>
      <c r="L376" s="81">
        <v>22.670181348717971</v>
      </c>
      <c r="M376" s="81">
        <v>35.104736804892163</v>
      </c>
      <c r="N376" s="81">
        <v>35.195397005923041</v>
      </c>
      <c r="O376" s="81">
        <v>32.553382232084019</v>
      </c>
      <c r="P376" s="81">
        <v>40.94917136586426</v>
      </c>
      <c r="Q376" s="81">
        <v>1.8098453651992221</v>
      </c>
      <c r="R376" s="81">
        <v>0</v>
      </c>
      <c r="S376" s="81">
        <v>2.4946103642431692</v>
      </c>
      <c r="T376" s="82"/>
      <c r="U376" s="81">
        <v>4027658</v>
      </c>
      <c r="V376" s="81">
        <v>1007</v>
      </c>
      <c r="W376" s="81">
        <v>602</v>
      </c>
      <c r="X376" s="81">
        <v>8559</v>
      </c>
      <c r="Y376" s="81">
        <v>14238</v>
      </c>
      <c r="Z376" s="81">
        <v>16533</v>
      </c>
      <c r="AA376" s="81">
        <v>8036</v>
      </c>
      <c r="AB376" s="81">
        <v>29747</v>
      </c>
      <c r="AC376" s="81">
        <v>0</v>
      </c>
      <c r="AD376" s="81">
        <v>2.4946103642431692</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10.302</v>
      </c>
      <c r="BH376" s="81">
        <v>11.7</v>
      </c>
      <c r="BI376" s="81">
        <v>14.132</v>
      </c>
      <c r="BJ376" s="81">
        <v>0</v>
      </c>
      <c r="BK376" s="81">
        <v>0</v>
      </c>
      <c r="BL376" s="81">
        <v>0</v>
      </c>
      <c r="BM376" s="82"/>
      <c r="BN376" s="81">
        <v>1</v>
      </c>
      <c r="BO376" s="81">
        <v>1</v>
      </c>
      <c r="BP376" s="81">
        <v>2</v>
      </c>
      <c r="BQ376" s="81">
        <v>0</v>
      </c>
      <c r="BR376" s="81">
        <v>0</v>
      </c>
      <c r="BS376" s="81">
        <v>0</v>
      </c>
      <c r="BT376"/>
      <c r="BU376" s="80">
        <v>32.450000000000003</v>
      </c>
      <c r="BV376" s="80">
        <v>0</v>
      </c>
      <c r="BW376" s="80">
        <v>0</v>
      </c>
      <c r="BX376" s="80">
        <v>2.4750000000000001</v>
      </c>
      <c r="BY376" s="80">
        <v>1.2090000000000001</v>
      </c>
      <c r="BZ376" s="80">
        <v>0</v>
      </c>
      <c r="CA376" s="80">
        <v>0</v>
      </c>
      <c r="CB376" s="80">
        <v>0</v>
      </c>
      <c r="CC376" s="80">
        <v>0</v>
      </c>
    </row>
    <row r="377" spans="1:81">
      <c r="A377" s="80" t="s">
        <v>2127</v>
      </c>
      <c r="B377" s="80">
        <v>76</v>
      </c>
      <c r="C377" s="80">
        <v>8</v>
      </c>
      <c r="D377" s="80">
        <v>5</v>
      </c>
      <c r="E377" s="80">
        <v>2011</v>
      </c>
      <c r="F377" s="80" t="s">
        <v>87</v>
      </c>
      <c r="G377" s="80" t="s">
        <v>2119</v>
      </c>
      <c r="H377" s="80" t="s">
        <v>2120</v>
      </c>
      <c r="I377" s="177"/>
      <c r="J377" s="81">
        <v>49.198966334762289</v>
      </c>
      <c r="K377" s="81">
        <v>3.0526286574647679</v>
      </c>
      <c r="L377" s="81">
        <v>30.502967880992362</v>
      </c>
      <c r="M377" s="81">
        <v>41.784754274590533</v>
      </c>
      <c r="N377" s="81">
        <v>43.169520787655749</v>
      </c>
      <c r="O377" s="81">
        <v>31.949845453057719</v>
      </c>
      <c r="P377" s="81">
        <v>39.117556406885456</v>
      </c>
      <c r="Q377" s="81">
        <v>2.0597335678815796</v>
      </c>
      <c r="R377" s="81">
        <v>0</v>
      </c>
      <c r="S377" s="81">
        <v>1.7703135011771618</v>
      </c>
      <c r="T377" s="82"/>
      <c r="U377" s="81">
        <v>6052234</v>
      </c>
      <c r="V377" s="81">
        <v>1007</v>
      </c>
      <c r="W377" s="81">
        <v>602</v>
      </c>
      <c r="X377" s="81">
        <v>8559</v>
      </c>
      <c r="Y377" s="81">
        <v>14183</v>
      </c>
      <c r="Z377" s="81">
        <v>16579</v>
      </c>
      <c r="AA377" s="81">
        <v>7905</v>
      </c>
      <c r="AB377" s="81">
        <v>29350</v>
      </c>
      <c r="AC377" s="81">
        <v>0</v>
      </c>
      <c r="AD377" s="81">
        <v>1.7703135011771618</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8.6660000000000004</v>
      </c>
      <c r="BH377" s="81">
        <v>11.906000000000001</v>
      </c>
      <c r="BI377" s="81">
        <v>15.425000000000001</v>
      </c>
      <c r="BJ377" s="81">
        <v>0</v>
      </c>
      <c r="BK377" s="81">
        <v>0</v>
      </c>
      <c r="BL377" s="81">
        <v>0</v>
      </c>
      <c r="BM377" s="82"/>
      <c r="BN377" s="81">
        <v>1</v>
      </c>
      <c r="BO377" s="81">
        <v>1</v>
      </c>
      <c r="BP377" s="81">
        <v>2</v>
      </c>
      <c r="BQ377" s="81">
        <v>0</v>
      </c>
      <c r="BR377" s="81">
        <v>0</v>
      </c>
      <c r="BS377" s="81">
        <v>0</v>
      </c>
      <c r="BT377"/>
      <c r="BU377" s="80">
        <v>33.640999999999998</v>
      </c>
      <c r="BV377" s="80">
        <v>0</v>
      </c>
      <c r="BW377" s="80">
        <v>0</v>
      </c>
      <c r="BX377" s="80">
        <v>2.3559999999999999</v>
      </c>
      <c r="BY377" s="80">
        <v>0</v>
      </c>
      <c r="BZ377" s="80">
        <v>0</v>
      </c>
      <c r="CA377" s="80">
        <v>0</v>
      </c>
      <c r="CB377" s="80">
        <v>0</v>
      </c>
      <c r="CC377" s="80">
        <v>0</v>
      </c>
    </row>
    <row r="378" spans="1:81">
      <c r="A378" s="80" t="s">
        <v>2128</v>
      </c>
      <c r="B378" s="80">
        <v>77</v>
      </c>
      <c r="C378" s="80">
        <v>9</v>
      </c>
      <c r="D378" s="80">
        <v>5</v>
      </c>
      <c r="E378" s="80">
        <v>2012</v>
      </c>
      <c r="F378" s="80" t="s">
        <v>88</v>
      </c>
      <c r="G378" s="80" t="s">
        <v>2119</v>
      </c>
      <c r="H378" s="80" t="s">
        <v>2120</v>
      </c>
      <c r="I378" s="177"/>
      <c r="J378" s="81">
        <v>49.483523451895294</v>
      </c>
      <c r="K378" s="81">
        <v>3.1263086213259008</v>
      </c>
      <c r="L378" s="81">
        <v>30.911796104686992</v>
      </c>
      <c r="M378" s="81">
        <v>46.739016569726985</v>
      </c>
      <c r="N378" s="81">
        <v>44.374083062621573</v>
      </c>
      <c r="O378" s="81">
        <v>32.046403152620464</v>
      </c>
      <c r="P378" s="81">
        <v>38.648371510790945</v>
      </c>
      <c r="Q378" s="81">
        <v>2.2089536531924931</v>
      </c>
      <c r="R378" s="81">
        <v>0</v>
      </c>
      <c r="S378" s="81">
        <v>1.9718207305746724</v>
      </c>
      <c r="T378" s="82"/>
      <c r="U378" s="81">
        <v>5909199</v>
      </c>
      <c r="V378" s="81">
        <v>1007</v>
      </c>
      <c r="W378" s="81">
        <v>602</v>
      </c>
      <c r="X378" s="81">
        <v>8559</v>
      </c>
      <c r="Y378" s="81">
        <v>14144</v>
      </c>
      <c r="Z378" s="81">
        <v>16761</v>
      </c>
      <c r="AA378" s="81">
        <v>7766</v>
      </c>
      <c r="AB378" s="81">
        <v>28971</v>
      </c>
      <c r="AC378" s="81">
        <v>0</v>
      </c>
      <c r="AD378" s="81">
        <v>1.9718207305746724</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8.1959999999999997</v>
      </c>
      <c r="BH378" s="81">
        <v>15.087999999999999</v>
      </c>
      <c r="BI378" s="81">
        <v>25.648</v>
      </c>
      <c r="BJ378" s="81">
        <v>0</v>
      </c>
      <c r="BK378" s="81">
        <v>0</v>
      </c>
      <c r="BL378" s="81">
        <v>0</v>
      </c>
      <c r="BM378" s="82"/>
      <c r="BN378" s="81">
        <v>1</v>
      </c>
      <c r="BO378" s="81">
        <v>1</v>
      </c>
      <c r="BP378" s="81">
        <v>3</v>
      </c>
      <c r="BQ378" s="81">
        <v>0</v>
      </c>
      <c r="BR378" s="81">
        <v>0</v>
      </c>
      <c r="BS378" s="81">
        <v>0</v>
      </c>
      <c r="BT378"/>
      <c r="BU378" s="80">
        <v>48.932000000000002</v>
      </c>
      <c r="BV378" s="80">
        <v>0</v>
      </c>
      <c r="BW378" s="80">
        <v>0</v>
      </c>
      <c r="BX378" s="80">
        <v>0</v>
      </c>
      <c r="BY378" s="80">
        <v>0</v>
      </c>
      <c r="BZ378" s="80">
        <v>0</v>
      </c>
      <c r="CA378" s="80">
        <v>0</v>
      </c>
      <c r="CB378" s="80">
        <v>0</v>
      </c>
      <c r="CC378" s="80">
        <v>0</v>
      </c>
    </row>
    <row r="379" spans="1:81">
      <c r="A379" s="80" t="s">
        <v>2129</v>
      </c>
      <c r="B379" s="80">
        <v>78</v>
      </c>
      <c r="C379" s="80">
        <v>10</v>
      </c>
      <c r="D379" s="80">
        <v>5</v>
      </c>
      <c r="E379" s="80">
        <v>2013</v>
      </c>
      <c r="F379" s="80" t="s">
        <v>89</v>
      </c>
      <c r="G379" s="80" t="s">
        <v>2119</v>
      </c>
      <c r="H379" s="80" t="s">
        <v>2120</v>
      </c>
      <c r="I379" s="177"/>
      <c r="J379" s="81">
        <v>52.143901625791528</v>
      </c>
      <c r="K379" s="81">
        <v>2.752890582918424</v>
      </c>
      <c r="L379" s="81">
        <v>28.293050863556676</v>
      </c>
      <c r="M379" s="81">
        <v>46.814840935382655</v>
      </c>
      <c r="N379" s="81">
        <v>47.549304033496959</v>
      </c>
      <c r="O379" s="81">
        <v>30.953110048727478</v>
      </c>
      <c r="P379" s="81">
        <v>38.164578592765821</v>
      </c>
      <c r="Q379" s="81">
        <v>2.2220572939956531</v>
      </c>
      <c r="R379" s="81">
        <v>0</v>
      </c>
      <c r="S379" s="81">
        <v>2.2676865411652338</v>
      </c>
      <c r="T379" s="82"/>
      <c r="U379" s="81">
        <v>5595882</v>
      </c>
      <c r="V379" s="81">
        <v>1007</v>
      </c>
      <c r="W379" s="81">
        <v>602</v>
      </c>
      <c r="X379" s="81">
        <v>8559</v>
      </c>
      <c r="Y379" s="81">
        <v>14123</v>
      </c>
      <c r="Z379" s="81">
        <v>16912</v>
      </c>
      <c r="AA379" s="81">
        <v>7640</v>
      </c>
      <c r="AB379" s="81">
        <v>28725</v>
      </c>
      <c r="AC379" s="81">
        <v>0</v>
      </c>
      <c r="AD379" s="81">
        <v>2.2676865411652338</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9.01</v>
      </c>
      <c r="BH379" s="81">
        <v>17.725999999999999</v>
      </c>
      <c r="BI379" s="81">
        <v>27.356000000000002</v>
      </c>
      <c r="BJ379" s="81">
        <v>0</v>
      </c>
      <c r="BK379" s="81">
        <v>0</v>
      </c>
      <c r="BL379" s="81">
        <v>0</v>
      </c>
      <c r="BM379" s="82"/>
      <c r="BN379" s="81">
        <v>1</v>
      </c>
      <c r="BO379" s="81">
        <v>1</v>
      </c>
      <c r="BP379" s="81">
        <v>4</v>
      </c>
      <c r="BQ379" s="81">
        <v>0</v>
      </c>
      <c r="BR379" s="81">
        <v>0</v>
      </c>
      <c r="BS379" s="81">
        <v>0</v>
      </c>
      <c r="BT379"/>
      <c r="BU379" s="80">
        <v>54.091999999999999</v>
      </c>
      <c r="BV379" s="80">
        <v>0</v>
      </c>
      <c r="BW379" s="80">
        <v>0</v>
      </c>
      <c r="BX379" s="80">
        <v>0</v>
      </c>
      <c r="BY379" s="80">
        <v>0</v>
      </c>
      <c r="BZ379" s="80">
        <v>0</v>
      </c>
      <c r="CA379" s="80">
        <v>0</v>
      </c>
      <c r="CB379" s="80">
        <v>0</v>
      </c>
      <c r="CC379" s="80">
        <v>0</v>
      </c>
    </row>
    <row r="380" spans="1:81">
      <c r="A380" s="80" t="s">
        <v>2130</v>
      </c>
      <c r="B380" s="80">
        <v>79</v>
      </c>
      <c r="C380" s="80">
        <v>11</v>
      </c>
      <c r="D380" s="80">
        <v>5</v>
      </c>
      <c r="E380" s="80">
        <v>2014</v>
      </c>
      <c r="F380" s="80" t="s">
        <v>90</v>
      </c>
      <c r="G380" s="80" t="s">
        <v>2119</v>
      </c>
      <c r="H380" s="80" t="s">
        <v>2120</v>
      </c>
      <c r="I380" s="177"/>
      <c r="J380" s="81">
        <v>50.923560758191343</v>
      </c>
      <c r="K380" s="81">
        <v>2.4298054861353369</v>
      </c>
      <c r="L380" s="81">
        <v>26.722007566906768</v>
      </c>
      <c r="M380" s="81">
        <v>39.224697462748289</v>
      </c>
      <c r="N380" s="81">
        <v>45.208422745616438</v>
      </c>
      <c r="O380" s="81">
        <v>29.474422087344387</v>
      </c>
      <c r="P380" s="81">
        <v>37.524511189902491</v>
      </c>
      <c r="Q380" s="81">
        <v>2.0912911867783088</v>
      </c>
      <c r="R380" s="81">
        <v>0</v>
      </c>
      <c r="S380" s="81">
        <v>1.9823632039562369</v>
      </c>
      <c r="T380" s="82"/>
      <c r="U380" s="81">
        <v>6345049</v>
      </c>
      <c r="V380" s="81">
        <v>776</v>
      </c>
      <c r="W380" s="81">
        <v>572</v>
      </c>
      <c r="X380" s="81">
        <v>7726</v>
      </c>
      <c r="Y380" s="81">
        <v>14010</v>
      </c>
      <c r="Z380" s="81">
        <v>16961</v>
      </c>
      <c r="AA380" s="81">
        <v>7473</v>
      </c>
      <c r="AB380" s="81">
        <v>28177</v>
      </c>
      <c r="AC380" s="81">
        <v>0</v>
      </c>
      <c r="AD380" s="81">
        <v>1.9823632039562369</v>
      </c>
      <c r="AE380" s="82"/>
      <c r="AF380" s="81">
        <v>61174608.625494063</v>
      </c>
      <c r="AG380" s="81">
        <v>1984068.063050803</v>
      </c>
      <c r="AH380" s="81">
        <v>5623484.4044414042</v>
      </c>
      <c r="AI380" s="81">
        <v>45761043.951099701</v>
      </c>
      <c r="AJ380" s="81">
        <v>62550847.855522826</v>
      </c>
      <c r="AK380" s="81">
        <v>0</v>
      </c>
      <c r="AL380" s="81">
        <v>0</v>
      </c>
      <c r="AM380" s="81">
        <v>3868281.0450318605</v>
      </c>
      <c r="AN380" s="81">
        <v>0</v>
      </c>
      <c r="AO380" s="81">
        <v>0</v>
      </c>
      <c r="AP380" s="82"/>
      <c r="AQ380" s="81">
        <v>707</v>
      </c>
      <c r="AR380" s="81">
        <v>242</v>
      </c>
      <c r="AS380" s="81">
        <v>0</v>
      </c>
      <c r="AT380" s="81">
        <v>1</v>
      </c>
      <c r="AU380" s="81">
        <v>0</v>
      </c>
      <c r="AV380" s="81">
        <v>0</v>
      </c>
      <c r="AW380" s="81" t="s">
        <v>564</v>
      </c>
      <c r="AX380" s="82"/>
      <c r="AY380" s="81">
        <v>3258.6680000000001</v>
      </c>
      <c r="AZ380" s="81">
        <v>22383.5</v>
      </c>
      <c r="BA380" s="81">
        <v>0</v>
      </c>
      <c r="BB380" s="81">
        <v>490</v>
      </c>
      <c r="BC380" s="81">
        <v>0</v>
      </c>
      <c r="BD380" s="81">
        <v>0</v>
      </c>
      <c r="BE380" s="81" t="s">
        <v>564</v>
      </c>
      <c r="BF380" s="82"/>
      <c r="BG380" s="81">
        <v>9.2520000000000007</v>
      </c>
      <c r="BH380" s="81">
        <v>17.829999999999998</v>
      </c>
      <c r="BI380" s="81">
        <v>28.888999999999999</v>
      </c>
      <c r="BJ380" s="81">
        <v>0</v>
      </c>
      <c r="BK380" s="81">
        <v>0</v>
      </c>
      <c r="BL380" s="81">
        <v>0</v>
      </c>
      <c r="BM380" s="82"/>
      <c r="BN380" s="81">
        <v>1</v>
      </c>
      <c r="BO380" s="81">
        <v>1</v>
      </c>
      <c r="BP380" s="81">
        <v>4</v>
      </c>
      <c r="BQ380" s="81">
        <v>0</v>
      </c>
      <c r="BR380" s="81">
        <v>0</v>
      </c>
      <c r="BS380" s="81">
        <v>0</v>
      </c>
      <c r="BT380"/>
      <c r="BU380" s="80">
        <v>55.970999999999997</v>
      </c>
      <c r="BV380" s="80">
        <v>0</v>
      </c>
      <c r="BW380" s="80">
        <v>0</v>
      </c>
      <c r="BX380" s="80">
        <v>0</v>
      </c>
      <c r="BY380" s="80">
        <v>0</v>
      </c>
      <c r="BZ380" s="80">
        <v>0</v>
      </c>
      <c r="CA380" s="80">
        <v>0</v>
      </c>
      <c r="CB380" s="80">
        <v>0</v>
      </c>
      <c r="CC380" s="80">
        <v>0</v>
      </c>
    </row>
    <row r="381" spans="1:81">
      <c r="A381" s="80" t="s">
        <v>2131</v>
      </c>
      <c r="B381" s="80">
        <v>80</v>
      </c>
      <c r="C381" s="80">
        <v>12</v>
      </c>
      <c r="D381" s="80">
        <v>5</v>
      </c>
      <c r="E381" s="80">
        <v>2015</v>
      </c>
      <c r="F381" s="80" t="s">
        <v>91</v>
      </c>
      <c r="G381" s="80" t="s">
        <v>2119</v>
      </c>
      <c r="H381" s="80" t="s">
        <v>2120</v>
      </c>
      <c r="I381" s="177"/>
      <c r="J381" s="81">
        <v>44.695451786600856</v>
      </c>
      <c r="K381" s="81">
        <v>2.0317009018857446</v>
      </c>
      <c r="L381" s="81">
        <v>28.695274447828805</v>
      </c>
      <c r="M381" s="81">
        <v>39.261064888875147</v>
      </c>
      <c r="N381" s="81">
        <v>38.912874925909868</v>
      </c>
      <c r="O381" s="81">
        <v>29.096766239769511</v>
      </c>
      <c r="P381" s="81">
        <v>36.760039356131216</v>
      </c>
      <c r="Q381" s="81">
        <v>2.003675755587738</v>
      </c>
      <c r="R381" s="81">
        <v>0</v>
      </c>
      <c r="S381" s="81">
        <v>1.8439332197668681</v>
      </c>
      <c r="T381" s="82"/>
      <c r="U381" s="81">
        <v>6399652</v>
      </c>
      <c r="V381" s="81">
        <v>776</v>
      </c>
      <c r="W381" s="81">
        <v>572</v>
      </c>
      <c r="X381" s="81">
        <v>7726</v>
      </c>
      <c r="Y381" s="81">
        <v>13820</v>
      </c>
      <c r="Z381" s="81">
        <v>16905</v>
      </c>
      <c r="AA381" s="81">
        <v>7315</v>
      </c>
      <c r="AB381" s="81">
        <v>27577</v>
      </c>
      <c r="AC381" s="81">
        <v>0</v>
      </c>
      <c r="AD381" s="81">
        <v>1.8439332197668681</v>
      </c>
      <c r="AE381" s="82"/>
      <c r="AF381" s="81">
        <v>60492937.100549661</v>
      </c>
      <c r="AG381" s="81">
        <v>1743916.0716285405</v>
      </c>
      <c r="AH381" s="81">
        <v>4798950.647557593</v>
      </c>
      <c r="AI381" s="81">
        <v>47456964.731648527</v>
      </c>
      <c r="AJ381" s="81">
        <v>57033920.600123078</v>
      </c>
      <c r="AK381" s="81">
        <v>0</v>
      </c>
      <c r="AL381" s="81">
        <v>0</v>
      </c>
      <c r="AM381" s="81">
        <v>3779312.1688358514</v>
      </c>
      <c r="AN381" s="81">
        <v>0</v>
      </c>
      <c r="AO381" s="81">
        <v>0</v>
      </c>
      <c r="AP381" s="82"/>
      <c r="AQ381" s="81">
        <v>741</v>
      </c>
      <c r="AR381" s="81">
        <v>322</v>
      </c>
      <c r="AS381" s="81">
        <v>0</v>
      </c>
      <c r="AT381" s="81">
        <v>1</v>
      </c>
      <c r="AU381" s="81">
        <v>0</v>
      </c>
      <c r="AV381" s="81">
        <v>0</v>
      </c>
      <c r="AW381" s="81" t="s">
        <v>564</v>
      </c>
      <c r="AX381" s="82"/>
      <c r="AY381" s="81">
        <v>3503.6000000000004</v>
      </c>
      <c r="AZ381" s="81">
        <v>35503.599999999999</v>
      </c>
      <c r="BA381" s="81">
        <v>0</v>
      </c>
      <c r="BB381" s="81">
        <v>490</v>
      </c>
      <c r="BC381" s="81">
        <v>0</v>
      </c>
      <c r="BD381" s="81">
        <v>0</v>
      </c>
      <c r="BE381" s="81" t="s">
        <v>564</v>
      </c>
      <c r="BF381" s="82"/>
      <c r="BG381" s="81">
        <v>8.1489999999999991</v>
      </c>
      <c r="BH381" s="81">
        <v>17.209</v>
      </c>
      <c r="BI381" s="81">
        <v>25.431999999999999</v>
      </c>
      <c r="BJ381" s="81">
        <v>0</v>
      </c>
      <c r="BK381" s="81">
        <v>0</v>
      </c>
      <c r="BL381" s="81">
        <v>0</v>
      </c>
      <c r="BM381" s="82"/>
      <c r="BN381" s="81">
        <v>1</v>
      </c>
      <c r="BO381" s="81">
        <v>1</v>
      </c>
      <c r="BP381" s="81">
        <v>4</v>
      </c>
      <c r="BQ381" s="81">
        <v>0</v>
      </c>
      <c r="BR381" s="81">
        <v>0</v>
      </c>
      <c r="BS381" s="81">
        <v>0</v>
      </c>
      <c r="BT381"/>
      <c r="BU381" s="80">
        <v>50.79</v>
      </c>
      <c r="BV381" s="80">
        <v>0</v>
      </c>
      <c r="BW381" s="80">
        <v>0</v>
      </c>
      <c r="BX381" s="80">
        <v>0</v>
      </c>
      <c r="BY381" s="80">
        <v>0</v>
      </c>
      <c r="BZ381" s="80">
        <v>0</v>
      </c>
      <c r="CA381" s="80">
        <v>0</v>
      </c>
      <c r="CB381" s="80">
        <v>0</v>
      </c>
      <c r="CC381" s="80">
        <v>0</v>
      </c>
    </row>
    <row r="382" spans="1:81">
      <c r="A382" s="80" t="s">
        <v>2132</v>
      </c>
      <c r="B382" s="80">
        <v>81</v>
      </c>
      <c r="C382" s="80">
        <v>13</v>
      </c>
      <c r="D382" s="80">
        <v>5</v>
      </c>
      <c r="E382" s="80">
        <v>2016</v>
      </c>
      <c r="F382" s="80" t="s">
        <v>92</v>
      </c>
      <c r="G382" s="80" t="s">
        <v>2119</v>
      </c>
      <c r="H382" s="80" t="s">
        <v>2120</v>
      </c>
      <c r="I382" s="177"/>
      <c r="J382" s="81">
        <v>44.508991720860962</v>
      </c>
      <c r="K382" s="81">
        <v>1.9654213407009795</v>
      </c>
      <c r="L382" s="81">
        <v>25.333204114319848</v>
      </c>
      <c r="M382" s="81">
        <v>30.51189265765279</v>
      </c>
      <c r="N382" s="81">
        <v>35.478717256401033</v>
      </c>
      <c r="O382" s="81">
        <v>28.527494161359265</v>
      </c>
      <c r="P382" s="81">
        <v>35.837932985631859</v>
      </c>
      <c r="Q382" s="81">
        <v>1.9120089939348555</v>
      </c>
      <c r="R382" s="81">
        <v>0</v>
      </c>
      <c r="S382" s="81">
        <v>2.2179631446353492</v>
      </c>
      <c r="T382" s="82"/>
      <c r="U382" s="81">
        <v>6831110.0000000009</v>
      </c>
      <c r="V382" s="81">
        <v>776</v>
      </c>
      <c r="W382" s="81">
        <v>572</v>
      </c>
      <c r="X382" s="81">
        <v>7726</v>
      </c>
      <c r="Y382" s="81">
        <v>13707</v>
      </c>
      <c r="Z382" s="81">
        <v>16778</v>
      </c>
      <c r="AA382" s="81">
        <v>7376</v>
      </c>
      <c r="AB382" s="81">
        <v>27070</v>
      </c>
      <c r="AC382" s="81">
        <v>0</v>
      </c>
      <c r="AD382" s="81">
        <v>2.2179631446353492</v>
      </c>
      <c r="AE382" s="82"/>
      <c r="AF382" s="81">
        <v>62117759.615683898</v>
      </c>
      <c r="AG382" s="81">
        <v>1680561.8382910991</v>
      </c>
      <c r="AH382" s="81">
        <v>4044247.142802991</v>
      </c>
      <c r="AI382" s="81">
        <v>47765042.129893638</v>
      </c>
      <c r="AJ382" s="81">
        <v>57537208.403532557</v>
      </c>
      <c r="AK382" s="81">
        <v>0</v>
      </c>
      <c r="AL382" s="81">
        <v>0</v>
      </c>
      <c r="AM382" s="81">
        <v>3712712.1194833592</v>
      </c>
      <c r="AN382" s="81">
        <v>0</v>
      </c>
      <c r="AO382" s="81">
        <v>0</v>
      </c>
      <c r="AP382" s="82"/>
      <c r="AQ382" s="81">
        <v>788</v>
      </c>
      <c r="AR382" s="81">
        <v>356</v>
      </c>
      <c r="AS382" s="81">
        <v>0</v>
      </c>
      <c r="AT382" s="81">
        <v>1</v>
      </c>
      <c r="AU382" s="81">
        <v>0</v>
      </c>
      <c r="AV382" s="81">
        <v>0</v>
      </c>
      <c r="AW382" s="81" t="s">
        <v>564</v>
      </c>
      <c r="AX382" s="82"/>
      <c r="AY382" s="81">
        <v>3801.2</v>
      </c>
      <c r="AZ382" s="81">
        <v>38793.300000000003</v>
      </c>
      <c r="BA382" s="81">
        <v>0</v>
      </c>
      <c r="BB382" s="81">
        <v>490</v>
      </c>
      <c r="BC382" s="81">
        <v>0</v>
      </c>
      <c r="BD382" s="81">
        <v>0</v>
      </c>
      <c r="BE382" s="81" t="s">
        <v>564</v>
      </c>
      <c r="BF382" s="82"/>
      <c r="BG382" s="81">
        <v>7.5620000000000003</v>
      </c>
      <c r="BH382" s="81">
        <v>15.863</v>
      </c>
      <c r="BI382" s="81">
        <v>23.158999999999999</v>
      </c>
      <c r="BJ382" s="81">
        <v>0</v>
      </c>
      <c r="BK382" s="81">
        <v>0</v>
      </c>
      <c r="BL382" s="81">
        <v>0</v>
      </c>
      <c r="BM382" s="82"/>
      <c r="BN382" s="81">
        <v>1</v>
      </c>
      <c r="BO382" s="81">
        <v>1</v>
      </c>
      <c r="BP382" s="81">
        <v>3</v>
      </c>
      <c r="BQ382" s="81">
        <v>0</v>
      </c>
      <c r="BR382" s="81">
        <v>0</v>
      </c>
      <c r="BS382" s="81">
        <v>0</v>
      </c>
      <c r="BT382"/>
      <c r="BU382" s="80">
        <v>46.584000000000003</v>
      </c>
      <c r="BV382" s="80">
        <v>0</v>
      </c>
      <c r="BW382" s="80">
        <v>0</v>
      </c>
      <c r="BX382" s="80">
        <v>0</v>
      </c>
      <c r="BY382" s="80">
        <v>0</v>
      </c>
      <c r="BZ382" s="80">
        <v>0</v>
      </c>
      <c r="CA382" s="80">
        <v>0</v>
      </c>
      <c r="CB382" s="80">
        <v>0</v>
      </c>
      <c r="CC382" s="80">
        <v>0</v>
      </c>
    </row>
    <row r="383" spans="1:81">
      <c r="A383" s="80" t="s">
        <v>2133</v>
      </c>
      <c r="B383" s="80">
        <v>82</v>
      </c>
      <c r="C383" s="80">
        <v>14</v>
      </c>
      <c r="D383" s="80">
        <v>5</v>
      </c>
      <c r="E383" s="80">
        <v>2017</v>
      </c>
      <c r="F383" s="80" t="s">
        <v>71</v>
      </c>
      <c r="G383" s="80" t="s">
        <v>2119</v>
      </c>
      <c r="H383" s="80" t="s">
        <v>2120</v>
      </c>
      <c r="I383" s="177"/>
      <c r="J383" s="81">
        <v>40.479567618255928</v>
      </c>
      <c r="K383" s="81">
        <v>2.0391254684806959</v>
      </c>
      <c r="L383" s="81">
        <v>23.115230565722801</v>
      </c>
      <c r="M383" s="81">
        <v>27.635860376115893</v>
      </c>
      <c r="N383" s="81">
        <v>36.25316767783788</v>
      </c>
      <c r="O383" s="81">
        <v>27.964985704825278</v>
      </c>
      <c r="P383" s="81">
        <v>35.393655012479485</v>
      </c>
      <c r="Q383" s="81">
        <v>1.8124945843124385</v>
      </c>
      <c r="R383" s="81">
        <v>0</v>
      </c>
      <c r="S383" s="81">
        <v>2.2538357111457392</v>
      </c>
      <c r="T383" s="82"/>
      <c r="U383" s="81">
        <v>7163055</v>
      </c>
      <c r="V383" s="81">
        <v>776</v>
      </c>
      <c r="W383" s="81">
        <v>572</v>
      </c>
      <c r="X383" s="81">
        <v>7726</v>
      </c>
      <c r="Y383" s="81">
        <v>13581</v>
      </c>
      <c r="Z383" s="81">
        <v>16720</v>
      </c>
      <c r="AA383" s="81">
        <v>7331</v>
      </c>
      <c r="AB383" s="81">
        <v>26537</v>
      </c>
      <c r="AC383" s="81">
        <v>0</v>
      </c>
      <c r="AD383" s="81">
        <v>2.2538357111457392</v>
      </c>
      <c r="AE383" s="82"/>
      <c r="AF383" s="81">
        <v>60595459.540694602</v>
      </c>
      <c r="AG383" s="81">
        <v>1747580.734932675</v>
      </c>
      <c r="AH383" s="81">
        <v>4756512.5519339936</v>
      </c>
      <c r="AI383" s="81">
        <v>45647428.531178467</v>
      </c>
      <c r="AJ383" s="81">
        <v>63752359.386767916</v>
      </c>
      <c r="AK383" s="81">
        <v>0</v>
      </c>
      <c r="AL383" s="81">
        <v>0</v>
      </c>
      <c r="AM383" s="81">
        <v>3645304.952289362</v>
      </c>
      <c r="AN383" s="81">
        <v>0</v>
      </c>
      <c r="AO383" s="81">
        <v>0</v>
      </c>
      <c r="AP383" s="82"/>
      <c r="AQ383" s="81">
        <v>838</v>
      </c>
      <c r="AR383" s="81">
        <v>396</v>
      </c>
      <c r="AS383" s="81">
        <v>0</v>
      </c>
      <c r="AT383" s="81">
        <v>1</v>
      </c>
      <c r="AU383" s="81">
        <v>0</v>
      </c>
      <c r="AV383" s="81">
        <v>0</v>
      </c>
      <c r="AW383" s="81" t="s">
        <v>564</v>
      </c>
      <c r="AX383" s="82"/>
      <c r="AY383" s="81">
        <v>4155.7000000000007</v>
      </c>
      <c r="AZ383" s="81">
        <v>40453.899999999987</v>
      </c>
      <c r="BA383" s="81">
        <v>0</v>
      </c>
      <c r="BB383" s="81">
        <v>490</v>
      </c>
      <c r="BC383" s="81">
        <v>0</v>
      </c>
      <c r="BD383" s="81">
        <v>0</v>
      </c>
      <c r="BE383" s="81" t="s">
        <v>564</v>
      </c>
      <c r="BF383" s="82"/>
      <c r="BG383" s="81">
        <v>10.87889</v>
      </c>
      <c r="BH383" s="81">
        <v>13.923999999999999</v>
      </c>
      <c r="BI383" s="81">
        <v>20.963999999999999</v>
      </c>
      <c r="BJ383" s="81">
        <v>0</v>
      </c>
      <c r="BK383" s="81">
        <v>0</v>
      </c>
      <c r="BL383" s="81">
        <v>0</v>
      </c>
      <c r="BM383" s="82"/>
      <c r="BN383" s="81">
        <v>1</v>
      </c>
      <c r="BO383" s="81">
        <v>1</v>
      </c>
      <c r="BP383" s="81">
        <v>3</v>
      </c>
      <c r="BQ383" s="81">
        <v>0</v>
      </c>
      <c r="BR383" s="81">
        <v>0</v>
      </c>
      <c r="BS383" s="81">
        <v>0</v>
      </c>
      <c r="BT383"/>
      <c r="BU383" s="80">
        <v>42.131</v>
      </c>
      <c r="BV383" s="80">
        <v>0</v>
      </c>
      <c r="BW383" s="80">
        <v>0</v>
      </c>
      <c r="BX383" s="80">
        <v>2.5773299999999999</v>
      </c>
      <c r="BY383" s="80">
        <v>1.0585599999999999</v>
      </c>
      <c r="BZ383" s="80">
        <v>0</v>
      </c>
      <c r="CA383" s="80">
        <v>0</v>
      </c>
      <c r="CB383" s="80">
        <v>0</v>
      </c>
      <c r="CC383" s="80">
        <v>0</v>
      </c>
    </row>
    <row r="384" spans="1:81">
      <c r="A384" s="80" t="s">
        <v>2134</v>
      </c>
      <c r="B384" s="80">
        <v>83</v>
      </c>
      <c r="C384" s="80">
        <v>15</v>
      </c>
      <c r="D384" s="80">
        <v>5</v>
      </c>
      <c r="E384" s="80">
        <v>2018</v>
      </c>
      <c r="F384" s="80" t="s">
        <v>93</v>
      </c>
      <c r="G384" s="80" t="s">
        <v>2119</v>
      </c>
      <c r="H384" s="80" t="s">
        <v>2120</v>
      </c>
      <c r="I384" s="177"/>
      <c r="J384" s="81">
        <v>32.058853255554773</v>
      </c>
      <c r="K384" s="81">
        <v>1.7707414093052478</v>
      </c>
      <c r="L384" s="81">
        <v>20.552553449385311</v>
      </c>
      <c r="M384" s="81">
        <v>24.705136645902929</v>
      </c>
      <c r="N384" s="81">
        <v>25.495687357676637</v>
      </c>
      <c r="O384" s="81">
        <v>27.305012529729442</v>
      </c>
      <c r="P384" s="81">
        <v>34.768884714958197</v>
      </c>
      <c r="Q384" s="81">
        <v>1.6571854749226</v>
      </c>
      <c r="R384" s="81">
        <v>0</v>
      </c>
      <c r="S384" s="81">
        <v>3.1845234448765996</v>
      </c>
      <c r="T384" s="82"/>
      <c r="U384" s="81">
        <v>6607336</v>
      </c>
      <c r="V384" s="81">
        <v>776</v>
      </c>
      <c r="W384" s="81">
        <v>572</v>
      </c>
      <c r="X384" s="81">
        <v>7726</v>
      </c>
      <c r="Y384" s="81">
        <v>13519</v>
      </c>
      <c r="Z384" s="81">
        <v>16638</v>
      </c>
      <c r="AA384" s="81">
        <v>7274</v>
      </c>
      <c r="AB384" s="81">
        <v>26147</v>
      </c>
      <c r="AC384" s="81">
        <v>0</v>
      </c>
      <c r="AD384" s="81">
        <v>3.1845234448766</v>
      </c>
      <c r="AE384" s="82"/>
      <c r="AF384" s="81">
        <v>56979440.062382758</v>
      </c>
      <c r="AG384" s="81">
        <v>1602112.311960313</v>
      </c>
      <c r="AH384" s="81">
        <v>4221608.243206596</v>
      </c>
      <c r="AI384" s="81">
        <v>43689108.183207586</v>
      </c>
      <c r="AJ384" s="81">
        <v>60546796.666670673</v>
      </c>
      <c r="AK384" s="81">
        <v>0</v>
      </c>
      <c r="AL384" s="81">
        <v>0</v>
      </c>
      <c r="AM384" s="81">
        <v>3599163.591777483</v>
      </c>
      <c r="AN384" s="81">
        <v>0</v>
      </c>
      <c r="AO384" s="81">
        <v>0</v>
      </c>
      <c r="AP384" s="82"/>
      <c r="AQ384" s="81">
        <v>868</v>
      </c>
      <c r="AR384" s="81">
        <v>474</v>
      </c>
      <c r="AS384" s="81">
        <v>0</v>
      </c>
      <c r="AT384" s="81">
        <v>1</v>
      </c>
      <c r="AU384" s="81">
        <v>0</v>
      </c>
      <c r="AV384" s="81">
        <v>0</v>
      </c>
      <c r="AW384" s="81" t="s">
        <v>564</v>
      </c>
      <c r="AX384" s="82"/>
      <c r="AY384" s="81">
        <v>4359.1000000000004</v>
      </c>
      <c r="AZ384" s="81">
        <v>44114.2</v>
      </c>
      <c r="BA384" s="81">
        <v>0</v>
      </c>
      <c r="BB384" s="81">
        <v>490</v>
      </c>
      <c r="BC384" s="81">
        <v>0</v>
      </c>
      <c r="BD384" s="81">
        <v>0</v>
      </c>
      <c r="BE384" s="81" t="s">
        <v>564</v>
      </c>
      <c r="BF384" s="82"/>
      <c r="BG384" s="81">
        <v>10.54011</v>
      </c>
      <c r="BH384" s="81">
        <v>13.295</v>
      </c>
      <c r="BI384" s="81">
        <v>19.274000000000001</v>
      </c>
      <c r="BJ384" s="81">
        <v>0</v>
      </c>
      <c r="BK384" s="81">
        <v>0</v>
      </c>
      <c r="BL384" s="81">
        <v>0</v>
      </c>
      <c r="BM384" s="82"/>
      <c r="BN384" s="81">
        <v>1</v>
      </c>
      <c r="BO384" s="81">
        <v>1</v>
      </c>
      <c r="BP384" s="81">
        <v>3</v>
      </c>
      <c r="BQ384" s="81">
        <v>0</v>
      </c>
      <c r="BR384" s="81">
        <v>0</v>
      </c>
      <c r="BS384" s="81">
        <v>0</v>
      </c>
      <c r="BT384"/>
      <c r="BU384" s="80">
        <v>39.380000000000003</v>
      </c>
      <c r="BV384" s="80">
        <v>0</v>
      </c>
      <c r="BW384" s="80">
        <v>0</v>
      </c>
      <c r="BX384" s="80">
        <v>2.65734</v>
      </c>
      <c r="BY384" s="80">
        <v>1.0717699999999999</v>
      </c>
      <c r="BZ384" s="80">
        <v>0</v>
      </c>
      <c r="CA384" s="80">
        <v>0</v>
      </c>
      <c r="CB384" s="80">
        <v>0</v>
      </c>
      <c r="CC384" s="80">
        <v>0</v>
      </c>
    </row>
    <row r="385" spans="1:81">
      <c r="A385" s="80" t="s">
        <v>2135</v>
      </c>
      <c r="B385" s="80">
        <v>84</v>
      </c>
      <c r="C385" s="80">
        <v>16</v>
      </c>
      <c r="D385" s="80">
        <v>5</v>
      </c>
      <c r="E385" s="80">
        <v>2019</v>
      </c>
      <c r="F385" s="80" t="s">
        <v>73</v>
      </c>
      <c r="G385" s="80" t="s">
        <v>2119</v>
      </c>
      <c r="H385" s="80" t="s">
        <v>2120</v>
      </c>
      <c r="I385" s="177"/>
      <c r="J385" s="81">
        <v>34.22977291617989</v>
      </c>
      <c r="K385" s="81">
        <v>1.6920570181048566</v>
      </c>
      <c r="L385" s="81">
        <v>20.992189620346451</v>
      </c>
      <c r="M385" s="81">
        <v>26.675666160206212</v>
      </c>
      <c r="N385" s="81">
        <v>27.762800770617496</v>
      </c>
      <c r="O385" s="81">
        <v>26.294246423428042</v>
      </c>
      <c r="P385" s="81">
        <v>33.615189627385448</v>
      </c>
      <c r="Q385" s="81">
        <v>1.58005356592187</v>
      </c>
      <c r="R385" s="81">
        <v>0</v>
      </c>
      <c r="S385" s="81">
        <v>2.933304739165457</v>
      </c>
      <c r="T385" s="82"/>
      <c r="U385" s="81">
        <v>6627873</v>
      </c>
      <c r="V385" s="81">
        <v>776</v>
      </c>
      <c r="W385" s="81">
        <v>572</v>
      </c>
      <c r="X385" s="81">
        <v>7726</v>
      </c>
      <c r="Y385" s="81">
        <v>13373</v>
      </c>
      <c r="Z385" s="81">
        <v>16462</v>
      </c>
      <c r="AA385" s="81">
        <v>6980</v>
      </c>
      <c r="AB385" s="81">
        <v>25605</v>
      </c>
      <c r="AC385" s="81">
        <v>0</v>
      </c>
      <c r="AD385" s="81">
        <v>2.933304739165457</v>
      </c>
      <c r="AE385" s="82"/>
      <c r="AF385" s="81">
        <v>59382923.804334857</v>
      </c>
      <c r="AG385" s="81">
        <v>1562133.860030472</v>
      </c>
      <c r="AH385" s="81">
        <v>4883106.7331831399</v>
      </c>
      <c r="AI385" s="81">
        <v>44139139.281116687</v>
      </c>
      <c r="AJ385" s="81">
        <v>60414523.198625728</v>
      </c>
      <c r="AK385" s="81">
        <v>0</v>
      </c>
      <c r="AL385" s="81">
        <v>0</v>
      </c>
      <c r="AM385" s="81">
        <v>3487208.2456632</v>
      </c>
      <c r="AN385" s="81">
        <v>0</v>
      </c>
      <c r="AO385" s="81">
        <v>0</v>
      </c>
      <c r="AP385" s="82"/>
      <c r="AQ385" s="81">
        <v>923</v>
      </c>
      <c r="AR385" s="81">
        <v>636</v>
      </c>
      <c r="AS385" s="81">
        <v>0</v>
      </c>
      <c r="AT385" s="81">
        <v>1</v>
      </c>
      <c r="AU385" s="81">
        <v>0</v>
      </c>
      <c r="AV385" s="81">
        <v>0</v>
      </c>
      <c r="AW385" s="81" t="s">
        <v>564</v>
      </c>
      <c r="AX385" s="82"/>
      <c r="AY385" s="81">
        <v>4693.9700000000012</v>
      </c>
      <c r="AZ385" s="81">
        <v>54679.199999999961</v>
      </c>
      <c r="BA385" s="81">
        <v>0</v>
      </c>
      <c r="BB385" s="81">
        <v>490</v>
      </c>
      <c r="BC385" s="81">
        <v>0</v>
      </c>
      <c r="BD385" s="81">
        <v>0</v>
      </c>
      <c r="BE385" s="81" t="s">
        <v>564</v>
      </c>
      <c r="BF385" s="82"/>
      <c r="BG385" s="81">
        <v>0</v>
      </c>
      <c r="BH385" s="81">
        <v>0</v>
      </c>
      <c r="BI385" s="81">
        <v>35.515560000000001</v>
      </c>
      <c r="BJ385" s="81">
        <v>0</v>
      </c>
      <c r="BK385" s="81">
        <v>0</v>
      </c>
      <c r="BL385" s="81">
        <v>0</v>
      </c>
      <c r="BM385" s="82"/>
      <c r="BN385" s="81">
        <v>0</v>
      </c>
      <c r="BO385" s="81">
        <v>0</v>
      </c>
      <c r="BP385" s="81">
        <v>5</v>
      </c>
      <c r="BQ385" s="81">
        <v>0</v>
      </c>
      <c r="BR385" s="81">
        <v>0</v>
      </c>
      <c r="BS385" s="81">
        <v>0</v>
      </c>
      <c r="BT385"/>
      <c r="BU385" s="80">
        <v>31.236999999999998</v>
      </c>
      <c r="BV385" s="80">
        <v>0</v>
      </c>
      <c r="BW385" s="80">
        <v>0</v>
      </c>
      <c r="BX385" s="80">
        <v>3.17</v>
      </c>
      <c r="BY385" s="80">
        <v>1.10856</v>
      </c>
      <c r="BZ385" s="80">
        <v>0</v>
      </c>
      <c r="CA385" s="80">
        <v>0</v>
      </c>
      <c r="CB385" s="80">
        <v>0</v>
      </c>
      <c r="CC385" s="80">
        <v>0</v>
      </c>
    </row>
    <row r="386" spans="1:81">
      <c r="A386" s="80" t="s">
        <v>2136</v>
      </c>
      <c r="B386" s="80">
        <v>85</v>
      </c>
      <c r="C386" s="80">
        <v>17</v>
      </c>
      <c r="D386" s="80">
        <v>5</v>
      </c>
      <c r="E386" s="80">
        <v>2020</v>
      </c>
      <c r="F386" s="80" t="s">
        <v>218</v>
      </c>
      <c r="G386" s="174" t="s">
        <v>2119</v>
      </c>
      <c r="H386" s="80" t="s">
        <v>2120</v>
      </c>
      <c r="I386" s="177"/>
      <c r="J386" s="81">
        <v>36.086837012912092</v>
      </c>
      <c r="K386" s="81">
        <v>2.0429740128875888</v>
      </c>
      <c r="L386" s="81">
        <v>27.53834136286255</v>
      </c>
      <c r="M386" s="81">
        <v>23.730483580707542</v>
      </c>
      <c r="N386" s="81">
        <v>26.760195460340459</v>
      </c>
      <c r="O386" s="81">
        <v>22.932523001587469</v>
      </c>
      <c r="P386" s="81">
        <v>31.466928207501446</v>
      </c>
      <c r="Q386" s="81">
        <v>1.4783246246207096</v>
      </c>
      <c r="R386" s="81">
        <v>0</v>
      </c>
      <c r="S386" s="81">
        <v>2.7049750756404731</v>
      </c>
      <c r="T386" s="82"/>
      <c r="U386" s="81">
        <v>7161163</v>
      </c>
      <c r="V386" s="81">
        <v>831</v>
      </c>
      <c r="W386" s="81">
        <v>655</v>
      </c>
      <c r="X386" s="81">
        <v>7026</v>
      </c>
      <c r="Y386" s="81">
        <v>13211</v>
      </c>
      <c r="Z386" s="81">
        <v>16387</v>
      </c>
      <c r="AA386" s="81">
        <v>7099</v>
      </c>
      <c r="AB386" s="81">
        <v>25072</v>
      </c>
      <c r="AC386" s="81">
        <v>0</v>
      </c>
      <c r="AD386" s="81">
        <v>2.7049750756404731</v>
      </c>
      <c r="AE386" s="82"/>
      <c r="AF386" s="81">
        <v>60533450.680342443</v>
      </c>
      <c r="AG386" s="81">
        <v>1752915.7701658842</v>
      </c>
      <c r="AH386" s="81">
        <v>7421570.0142612867</v>
      </c>
      <c r="AI386" s="81">
        <v>37823943.832541019</v>
      </c>
      <c r="AJ386" s="81">
        <v>55038934.727475278</v>
      </c>
      <c r="AK386" s="81"/>
      <c r="AL386" s="81"/>
      <c r="AM386" s="81">
        <v>3272174.5557298497</v>
      </c>
      <c r="AN386" s="81"/>
      <c r="AO386" s="81"/>
      <c r="AP386" s="82"/>
      <c r="AQ386" s="81">
        <v>948</v>
      </c>
      <c r="AR386" s="81">
        <v>778</v>
      </c>
      <c r="AS386" s="81">
        <v>0</v>
      </c>
      <c r="AT386" s="81">
        <v>1</v>
      </c>
      <c r="AU386" s="81">
        <v>0</v>
      </c>
      <c r="AV386" s="81">
        <v>0</v>
      </c>
      <c r="AW386" s="81">
        <v>0</v>
      </c>
      <c r="AX386" s="82"/>
      <c r="AY386" s="81">
        <v>4861.3500000000022</v>
      </c>
      <c r="AZ386" s="81">
        <v>63551.499999999884</v>
      </c>
      <c r="BA386" s="81">
        <v>0</v>
      </c>
      <c r="BB386" s="81">
        <v>490</v>
      </c>
      <c r="BC386" s="81">
        <v>0</v>
      </c>
      <c r="BD386" s="81">
        <v>0</v>
      </c>
      <c r="BE386" s="81">
        <v>0</v>
      </c>
      <c r="BF386" s="82"/>
      <c r="BG386" s="81">
        <v>9.7454999999999998</v>
      </c>
      <c r="BH386" s="81">
        <v>10.725</v>
      </c>
      <c r="BI386" s="81">
        <v>17.178999999999998</v>
      </c>
      <c r="BJ386" s="81">
        <v>0</v>
      </c>
      <c r="BK386" s="81">
        <v>0</v>
      </c>
      <c r="BL386" s="81">
        <v>0</v>
      </c>
      <c r="BM386" s="82"/>
      <c r="BN386" s="81">
        <v>1</v>
      </c>
      <c r="BO386" s="81">
        <v>1</v>
      </c>
      <c r="BP386" s="81">
        <v>3</v>
      </c>
      <c r="BQ386" s="81">
        <v>0</v>
      </c>
      <c r="BR386" s="81">
        <v>0</v>
      </c>
      <c r="BS386" s="81">
        <v>0</v>
      </c>
      <c r="BT386"/>
      <c r="BU386" s="80">
        <v>33.683</v>
      </c>
      <c r="BV386" s="80">
        <v>0</v>
      </c>
      <c r="BW386" s="80">
        <v>0</v>
      </c>
      <c r="BX386" s="80">
        <v>2.82572</v>
      </c>
      <c r="BY386" s="80">
        <v>1.1407799999999999</v>
      </c>
      <c r="BZ386" s="80">
        <v>0</v>
      </c>
      <c r="CA386" s="80">
        <v>0</v>
      </c>
      <c r="CB386" s="80">
        <v>0</v>
      </c>
      <c r="CC386" s="80">
        <v>0</v>
      </c>
    </row>
    <row r="387" spans="1:81">
      <c r="A387" s="80" t="s">
        <v>2137</v>
      </c>
      <c r="B387" s="80">
        <v>85</v>
      </c>
      <c r="C387" s="80">
        <v>18</v>
      </c>
      <c r="D387" s="80">
        <v>5</v>
      </c>
      <c r="E387" s="80">
        <v>2021</v>
      </c>
      <c r="F387" s="80" t="s">
        <v>75</v>
      </c>
      <c r="G387" s="174" t="s">
        <v>2119</v>
      </c>
      <c r="H387" s="80" t="s">
        <v>2120</v>
      </c>
      <c r="I387" s="177"/>
      <c r="J387" s="81">
        <v>28.951919237378021</v>
      </c>
      <c r="K387" s="81">
        <v>2.0732463535687322</v>
      </c>
      <c r="L387" s="81">
        <v>24.099867090409475</v>
      </c>
      <c r="M387" s="81">
        <v>22.217246169675423</v>
      </c>
      <c r="N387" s="81">
        <v>21.877718321373759</v>
      </c>
      <c r="O387" s="81">
        <v>21.992776940446195</v>
      </c>
      <c r="P387" s="81">
        <v>32.357933119966198</v>
      </c>
      <c r="Q387" s="81">
        <v>1.4624710714814328</v>
      </c>
      <c r="R387" s="81">
        <v>0</v>
      </c>
      <c r="S387" s="81">
        <v>2.4430493134959299</v>
      </c>
      <c r="T387" s="82"/>
      <c r="U387" s="81">
        <v>7458636</v>
      </c>
      <c r="V387" s="81">
        <v>831</v>
      </c>
      <c r="W387" s="81">
        <v>655</v>
      </c>
      <c r="X387" s="81">
        <v>7026</v>
      </c>
      <c r="Y387" s="81">
        <v>12984</v>
      </c>
      <c r="Z387" s="81">
        <v>16182</v>
      </c>
      <c r="AA387" s="81">
        <v>7119</v>
      </c>
      <c r="AB387" s="81">
        <v>24509</v>
      </c>
      <c r="AC387" s="81">
        <v>0</v>
      </c>
      <c r="AD387" s="81">
        <v>2.4430493134959299</v>
      </c>
      <c r="AE387" s="82"/>
      <c r="AF387" s="81">
        <v>55491887.534643427</v>
      </c>
      <c r="AG387" s="81">
        <v>1778308.6765550151</v>
      </c>
      <c r="AH387" s="81">
        <v>6848155.3438793579</v>
      </c>
      <c r="AI387" s="81">
        <v>42183075.090071298</v>
      </c>
      <c r="AJ387" s="81">
        <v>54962825.76988361</v>
      </c>
      <c r="AK387" s="81">
        <v>0</v>
      </c>
      <c r="AL387" s="81">
        <v>0</v>
      </c>
      <c r="AM387" s="81">
        <v>3217146.6262814417</v>
      </c>
      <c r="AN387" s="81">
        <v>0</v>
      </c>
      <c r="AO387" s="81">
        <v>0</v>
      </c>
      <c r="AP387" s="82"/>
      <c r="AQ387" s="81">
        <v>978</v>
      </c>
      <c r="AR387" s="81">
        <v>842</v>
      </c>
      <c r="AS387" s="81">
        <v>0</v>
      </c>
      <c r="AT387" s="81">
        <v>1</v>
      </c>
      <c r="AU387" s="81">
        <v>0</v>
      </c>
      <c r="AV387" s="81">
        <v>0</v>
      </c>
      <c r="AW387" s="81"/>
      <c r="AX387" s="82"/>
      <c r="AY387" s="81">
        <v>5047.720000000003</v>
      </c>
      <c r="AZ387" s="81">
        <v>66621.199999999881</v>
      </c>
      <c r="BA387" s="81">
        <v>0</v>
      </c>
      <c r="BB387" s="81">
        <v>490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2138</v>
      </c>
      <c r="B388" s="80">
        <v>85</v>
      </c>
      <c r="C388" s="80">
        <v>19</v>
      </c>
      <c r="D388" s="80">
        <v>5</v>
      </c>
      <c r="E388" s="80">
        <v>2022</v>
      </c>
      <c r="F388" s="80" t="s">
        <v>568</v>
      </c>
      <c r="G388" s="80" t="s">
        <v>2119</v>
      </c>
      <c r="H388" s="80" t="s">
        <v>2120</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1009</v>
      </c>
      <c r="AR388" s="81">
        <v>897</v>
      </c>
      <c r="AS388" s="81">
        <v>0</v>
      </c>
      <c r="AT388" s="81">
        <v>1</v>
      </c>
      <c r="AU388" s="81">
        <v>0</v>
      </c>
      <c r="AV388" s="81">
        <v>0</v>
      </c>
      <c r="AW388" s="81"/>
      <c r="AX388" s="82"/>
      <c r="AY388" s="81">
        <v>5258.9600000000028</v>
      </c>
      <c r="AZ388" s="81">
        <v>69326.399999999892</v>
      </c>
      <c r="BA388" s="81">
        <v>0</v>
      </c>
      <c r="BB388" s="81">
        <v>490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2139</v>
      </c>
      <c r="B389" s="80">
        <v>324</v>
      </c>
      <c r="C389" s="80">
        <v>1</v>
      </c>
      <c r="D389" s="80">
        <v>20</v>
      </c>
      <c r="E389" s="80">
        <v>1990</v>
      </c>
      <c r="F389" s="80" t="s">
        <v>562</v>
      </c>
      <c r="G389" s="80" t="s">
        <v>2140</v>
      </c>
      <c r="H389" s="80" t="s">
        <v>2141</v>
      </c>
      <c r="I389" s="177"/>
      <c r="J389" s="81">
        <v>17.697898122856589</v>
      </c>
      <c r="K389" s="81">
        <v>2.4363522265945514</v>
      </c>
      <c r="L389" s="81">
        <v>1.9751430587465693</v>
      </c>
      <c r="M389" s="81">
        <v>27.254947276797388</v>
      </c>
      <c r="N389" s="81">
        <v>24.505387288991844</v>
      </c>
      <c r="O389" s="81">
        <v>19.009914181788254</v>
      </c>
      <c r="P389" s="81">
        <v>16.68787015862311</v>
      </c>
      <c r="Q389" s="81">
        <v>1.7070688776307645</v>
      </c>
      <c r="R389" s="81">
        <v>0</v>
      </c>
      <c r="S389" s="81">
        <v>2.5203362496035595</v>
      </c>
      <c r="T389" s="82"/>
      <c r="U389" s="81">
        <v>1450748</v>
      </c>
      <c r="V389" s="81">
        <v>1020</v>
      </c>
      <c r="W389" s="81">
        <v>18</v>
      </c>
      <c r="X389" s="81">
        <v>9297</v>
      </c>
      <c r="Y389" s="81">
        <v>9735</v>
      </c>
      <c r="Z389" s="81">
        <v>7819</v>
      </c>
      <c r="AA389" s="81">
        <v>4052</v>
      </c>
      <c r="AB389" s="81">
        <v>27717</v>
      </c>
      <c r="AC389" s="81">
        <v>0</v>
      </c>
      <c r="AD389" s="81">
        <v>2.5203362496035595</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2142</v>
      </c>
      <c r="B390" s="80">
        <v>325</v>
      </c>
      <c r="C390" s="80">
        <v>2</v>
      </c>
      <c r="D390" s="80">
        <v>20</v>
      </c>
      <c r="E390" s="80">
        <v>2005</v>
      </c>
      <c r="F390" s="80" t="s">
        <v>565</v>
      </c>
      <c r="G390" s="80" t="s">
        <v>2140</v>
      </c>
      <c r="H390" s="80" t="s">
        <v>2141</v>
      </c>
      <c r="I390" s="177"/>
      <c r="J390" s="81">
        <v>5.7215069271104921</v>
      </c>
      <c r="K390" s="81">
        <v>1.5429893647740793</v>
      </c>
      <c r="L390" s="81">
        <v>2.5291036213894382</v>
      </c>
      <c r="M390" s="81">
        <v>43.696469379721464</v>
      </c>
      <c r="N390" s="81">
        <v>34.826476798733978</v>
      </c>
      <c r="O390" s="81">
        <v>24.197103743145906</v>
      </c>
      <c r="P390" s="81">
        <v>16.725334827721817</v>
      </c>
      <c r="Q390" s="81">
        <v>1.6498501402314076</v>
      </c>
      <c r="R390" s="81">
        <v>0</v>
      </c>
      <c r="S390" s="81">
        <v>3.3718695600862687</v>
      </c>
      <c r="T390" s="82"/>
      <c r="U390" s="81">
        <v>384242</v>
      </c>
      <c r="V390" s="81">
        <v>781</v>
      </c>
      <c r="W390" s="81">
        <v>28</v>
      </c>
      <c r="X390" s="81">
        <v>8325</v>
      </c>
      <c r="Y390" s="81">
        <v>12259</v>
      </c>
      <c r="Z390" s="81">
        <v>11517</v>
      </c>
      <c r="AA390" s="81">
        <v>3326</v>
      </c>
      <c r="AB390" s="81">
        <v>28004</v>
      </c>
      <c r="AC390" s="81">
        <v>0</v>
      </c>
      <c r="AD390" s="81">
        <v>3.3718695600862687</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2143</v>
      </c>
      <c r="B391" s="80">
        <v>326</v>
      </c>
      <c r="C391" s="80">
        <v>3</v>
      </c>
      <c r="D391" s="80">
        <v>20</v>
      </c>
      <c r="E391" s="80">
        <v>2006</v>
      </c>
      <c r="F391" s="80" t="s">
        <v>566</v>
      </c>
      <c r="G391" s="80" t="s">
        <v>2140</v>
      </c>
      <c r="H391" s="80" t="s">
        <v>2141</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2144</v>
      </c>
      <c r="B392" s="80">
        <v>327</v>
      </c>
      <c r="C392" s="80">
        <v>4</v>
      </c>
      <c r="D392" s="80">
        <v>20</v>
      </c>
      <c r="E392" s="80">
        <v>2007</v>
      </c>
      <c r="F392" s="80" t="s">
        <v>567</v>
      </c>
      <c r="G392" s="80" t="s">
        <v>2140</v>
      </c>
      <c r="H392" s="80" t="s">
        <v>2141</v>
      </c>
      <c r="I392" s="177"/>
      <c r="J392" s="81">
        <v>5.9236041453598514</v>
      </c>
      <c r="K392" s="81">
        <v>1.5762203635970544</v>
      </c>
      <c r="L392" s="81">
        <v>2.7503847805255806</v>
      </c>
      <c r="M392" s="81">
        <v>40.428583931647275</v>
      </c>
      <c r="N392" s="81">
        <v>37.620274575667324</v>
      </c>
      <c r="O392" s="81">
        <v>23.288607676685345</v>
      </c>
      <c r="P392" s="81">
        <v>16.493999555552545</v>
      </c>
      <c r="Q392" s="81">
        <v>1.7236246747154944</v>
      </c>
      <c r="R392" s="81">
        <v>0</v>
      </c>
      <c r="S392" s="81">
        <v>3.2179775169979168</v>
      </c>
      <c r="T392" s="82"/>
      <c r="U392" s="81">
        <v>399691</v>
      </c>
      <c r="V392" s="81">
        <v>749</v>
      </c>
      <c r="W392" s="81">
        <v>28</v>
      </c>
      <c r="X392" s="81">
        <v>8925</v>
      </c>
      <c r="Y392" s="81">
        <v>12373</v>
      </c>
      <c r="Z392" s="81">
        <v>11523</v>
      </c>
      <c r="AA392" s="81">
        <v>3230</v>
      </c>
      <c r="AB392" s="81">
        <v>27709</v>
      </c>
      <c r="AC392" s="81">
        <v>0</v>
      </c>
      <c r="AD392" s="81">
        <v>3.2179775169979168</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2145</v>
      </c>
      <c r="B393" s="80">
        <v>328</v>
      </c>
      <c r="C393" s="80">
        <v>5</v>
      </c>
      <c r="D393" s="80">
        <v>20</v>
      </c>
      <c r="E393" s="80">
        <v>2008</v>
      </c>
      <c r="F393" s="80" t="s">
        <v>84</v>
      </c>
      <c r="G393" s="80" t="s">
        <v>2140</v>
      </c>
      <c r="H393" s="80" t="s">
        <v>2141</v>
      </c>
      <c r="I393" s="177"/>
      <c r="J393" s="81">
        <v>5.9472474692349317</v>
      </c>
      <c r="K393" s="81">
        <v>1.1944076574587379</v>
      </c>
      <c r="L393" s="81">
        <v>2.1867002453667013</v>
      </c>
      <c r="M393" s="81">
        <v>42.286857804973017</v>
      </c>
      <c r="N393" s="81">
        <v>36.267741463616971</v>
      </c>
      <c r="O393" s="81">
        <v>22.522364793035571</v>
      </c>
      <c r="P393" s="81">
        <v>16.14365788485145</v>
      </c>
      <c r="Q393" s="81">
        <v>1.6842542834967444</v>
      </c>
      <c r="R393" s="81">
        <v>0</v>
      </c>
      <c r="S393" s="81">
        <v>3.2109474839671779</v>
      </c>
      <c r="T393" s="82"/>
      <c r="U393" s="81">
        <v>421045</v>
      </c>
      <c r="V393" s="81">
        <v>749</v>
      </c>
      <c r="W393" s="81">
        <v>28</v>
      </c>
      <c r="X393" s="81">
        <v>8925</v>
      </c>
      <c r="Y393" s="81">
        <v>12449</v>
      </c>
      <c r="Z393" s="81">
        <v>11535</v>
      </c>
      <c r="AA393" s="81">
        <v>3165</v>
      </c>
      <c r="AB393" s="81">
        <v>27521</v>
      </c>
      <c r="AC393" s="81">
        <v>0</v>
      </c>
      <c r="AD393" s="81">
        <v>3.2109474839671779</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2146</v>
      </c>
      <c r="B394" s="80">
        <v>329</v>
      </c>
      <c r="C394" s="80">
        <v>6</v>
      </c>
      <c r="D394" s="80">
        <v>20</v>
      </c>
      <c r="E394" s="80">
        <v>2009</v>
      </c>
      <c r="F394" s="80" t="s">
        <v>85</v>
      </c>
      <c r="G394" s="80" t="s">
        <v>2140</v>
      </c>
      <c r="H394" s="80" t="s">
        <v>2141</v>
      </c>
      <c r="I394" s="177"/>
      <c r="J394" s="81">
        <v>7.0556498822799503</v>
      </c>
      <c r="K394" s="81">
        <v>1.0494965830556835</v>
      </c>
      <c r="L394" s="81">
        <v>2.1680265631206539</v>
      </c>
      <c r="M394" s="81">
        <v>36.663477072967169</v>
      </c>
      <c r="N394" s="81">
        <v>31.032556608985885</v>
      </c>
      <c r="O394" s="81">
        <v>22.867342207761553</v>
      </c>
      <c r="P394" s="81">
        <v>15.347563297312645</v>
      </c>
      <c r="Q394" s="81">
        <v>1.5936400778920987</v>
      </c>
      <c r="R394" s="81">
        <v>0</v>
      </c>
      <c r="S394" s="81">
        <v>3.7773911492344805</v>
      </c>
      <c r="T394" s="82"/>
      <c r="U394" s="81">
        <v>394731</v>
      </c>
      <c r="V394" s="81">
        <v>803</v>
      </c>
      <c r="W394" s="81">
        <v>41</v>
      </c>
      <c r="X394" s="81">
        <v>9034</v>
      </c>
      <c r="Y394" s="81">
        <v>12472</v>
      </c>
      <c r="Z394" s="81">
        <v>11560</v>
      </c>
      <c r="AA394" s="81">
        <v>3089</v>
      </c>
      <c r="AB394" s="81">
        <v>27336</v>
      </c>
      <c r="AC394" s="81">
        <v>0</v>
      </c>
      <c r="AD394" s="81">
        <v>3.7773911492344805</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0</v>
      </c>
      <c r="BL394" s="81">
        <v>0</v>
      </c>
      <c r="BM394" s="82"/>
      <c r="BN394" s="81">
        <v>0</v>
      </c>
      <c r="BO394" s="81">
        <v>0</v>
      </c>
      <c r="BP394" s="81">
        <v>0</v>
      </c>
      <c r="BQ394" s="81">
        <v>0</v>
      </c>
      <c r="BR394" s="81">
        <v>0</v>
      </c>
      <c r="BS394" s="81">
        <v>0</v>
      </c>
      <c r="BT394"/>
      <c r="BU394" s="80"/>
      <c r="BV394" s="80"/>
      <c r="BW394" s="80"/>
      <c r="BX394" s="80"/>
      <c r="BY394" s="80"/>
      <c r="BZ394" s="80"/>
      <c r="CA394" s="80"/>
      <c r="CB394" s="80"/>
      <c r="CC394" s="80"/>
    </row>
    <row r="395" spans="1:81">
      <c r="A395" s="80" t="s">
        <v>2147</v>
      </c>
      <c r="B395" s="80">
        <v>330</v>
      </c>
      <c r="C395" s="80">
        <v>7</v>
      </c>
      <c r="D395" s="80">
        <v>20</v>
      </c>
      <c r="E395" s="80">
        <v>2010</v>
      </c>
      <c r="F395" s="80" t="s">
        <v>86</v>
      </c>
      <c r="G395" s="80" t="s">
        <v>2140</v>
      </c>
      <c r="H395" s="80" t="s">
        <v>2141</v>
      </c>
      <c r="I395" s="177"/>
      <c r="J395" s="81">
        <v>5.6286073164031585</v>
      </c>
      <c r="K395" s="81">
        <v>1.1220554136199059</v>
      </c>
      <c r="L395" s="81">
        <v>2.0087784204219519</v>
      </c>
      <c r="M395" s="81">
        <v>37.12549844398756</v>
      </c>
      <c r="N395" s="81">
        <v>33.03037967639856</v>
      </c>
      <c r="O395" s="81">
        <v>22.739914800601117</v>
      </c>
      <c r="P395" s="81">
        <v>15.363582835749222</v>
      </c>
      <c r="Q395" s="81">
        <v>1.6539700222859735</v>
      </c>
      <c r="R395" s="81">
        <v>0</v>
      </c>
      <c r="S395" s="81">
        <v>3.5104618037237723</v>
      </c>
      <c r="T395" s="82"/>
      <c r="U395" s="81">
        <v>369742</v>
      </c>
      <c r="V395" s="81">
        <v>803</v>
      </c>
      <c r="W395" s="81">
        <v>41</v>
      </c>
      <c r="X395" s="81">
        <v>9034</v>
      </c>
      <c r="Y395" s="81">
        <v>12541</v>
      </c>
      <c r="Z395" s="81">
        <v>11549</v>
      </c>
      <c r="AA395" s="81">
        <v>3015</v>
      </c>
      <c r="AB395" s="81">
        <v>27185</v>
      </c>
      <c r="AC395" s="81">
        <v>0</v>
      </c>
      <c r="AD395" s="81">
        <v>3.5104618037237723</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0</v>
      </c>
      <c r="BL395" s="81">
        <v>0</v>
      </c>
      <c r="BM395" s="82"/>
      <c r="BN395" s="81">
        <v>0</v>
      </c>
      <c r="BO395" s="81">
        <v>0</v>
      </c>
      <c r="BP395" s="81">
        <v>0</v>
      </c>
      <c r="BQ395" s="81">
        <v>0</v>
      </c>
      <c r="BR395" s="81">
        <v>0</v>
      </c>
      <c r="BS395" s="81">
        <v>0</v>
      </c>
      <c r="BT395"/>
      <c r="BU395" s="80">
        <v>0</v>
      </c>
      <c r="BV395" s="80">
        <v>0</v>
      </c>
      <c r="BW395" s="80">
        <v>0</v>
      </c>
      <c r="BX395" s="80">
        <v>0</v>
      </c>
      <c r="BY395" s="80">
        <v>0</v>
      </c>
      <c r="BZ395" s="80">
        <v>0</v>
      </c>
      <c r="CA395" s="80">
        <v>0</v>
      </c>
      <c r="CB395" s="80">
        <v>0</v>
      </c>
      <c r="CC395" s="80">
        <v>0</v>
      </c>
    </row>
    <row r="396" spans="1:81">
      <c r="A396" s="80" t="s">
        <v>2148</v>
      </c>
      <c r="B396" s="80">
        <v>331</v>
      </c>
      <c r="C396" s="80">
        <v>8</v>
      </c>
      <c r="D396" s="80">
        <v>20</v>
      </c>
      <c r="E396" s="80">
        <v>2011</v>
      </c>
      <c r="F396" s="80" t="s">
        <v>87</v>
      </c>
      <c r="G396" s="80" t="s">
        <v>2140</v>
      </c>
      <c r="H396" s="80" t="s">
        <v>2141</v>
      </c>
      <c r="I396" s="177"/>
      <c r="J396" s="81">
        <v>4.1919550364824394</v>
      </c>
      <c r="K396" s="81">
        <v>1.7557193980461365</v>
      </c>
      <c r="L396" s="81">
        <v>1.8411225563205267</v>
      </c>
      <c r="M396" s="81">
        <v>46.907192432789181</v>
      </c>
      <c r="N396" s="81">
        <v>34.743837804850109</v>
      </c>
      <c r="O396" s="81">
        <v>22.379730698254377</v>
      </c>
      <c r="P396" s="81">
        <v>14.70186718341008</v>
      </c>
      <c r="Q396" s="81">
        <v>1.8914459666624988</v>
      </c>
      <c r="R396" s="81">
        <v>0</v>
      </c>
      <c r="S396" s="81">
        <v>3.0710935685690846</v>
      </c>
      <c r="T396" s="82"/>
      <c r="U396" s="81">
        <v>276975</v>
      </c>
      <c r="V396" s="81">
        <v>803</v>
      </c>
      <c r="W396" s="81">
        <v>41</v>
      </c>
      <c r="X396" s="81">
        <v>9034</v>
      </c>
      <c r="Y396" s="81">
        <v>12553</v>
      </c>
      <c r="Z396" s="81">
        <v>11613</v>
      </c>
      <c r="AA396" s="81">
        <v>2971</v>
      </c>
      <c r="AB396" s="81">
        <v>26952</v>
      </c>
      <c r="AC396" s="81">
        <v>0</v>
      </c>
      <c r="AD396" s="81">
        <v>3.0710935685690846</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0</v>
      </c>
      <c r="BL396" s="81">
        <v>0</v>
      </c>
      <c r="BM396" s="82"/>
      <c r="BN396" s="81">
        <v>0</v>
      </c>
      <c r="BO396" s="81">
        <v>0</v>
      </c>
      <c r="BP396" s="81">
        <v>0</v>
      </c>
      <c r="BQ396" s="81">
        <v>0</v>
      </c>
      <c r="BR396" s="81">
        <v>0</v>
      </c>
      <c r="BS396" s="81">
        <v>0</v>
      </c>
      <c r="BT396"/>
      <c r="BU396" s="80">
        <v>0</v>
      </c>
      <c r="BV396" s="80">
        <v>0</v>
      </c>
      <c r="BW396" s="80">
        <v>0</v>
      </c>
      <c r="BX396" s="80">
        <v>0</v>
      </c>
      <c r="BY396" s="80">
        <v>0</v>
      </c>
      <c r="BZ396" s="80">
        <v>0</v>
      </c>
      <c r="CA396" s="80">
        <v>0</v>
      </c>
      <c r="CB396" s="80">
        <v>0</v>
      </c>
      <c r="CC396" s="80">
        <v>0</v>
      </c>
    </row>
    <row r="397" spans="1:81">
      <c r="A397" s="80" t="s">
        <v>2149</v>
      </c>
      <c r="B397" s="80">
        <v>332</v>
      </c>
      <c r="C397" s="80">
        <v>9</v>
      </c>
      <c r="D397" s="80">
        <v>20</v>
      </c>
      <c r="E397" s="80">
        <v>2012</v>
      </c>
      <c r="F397" s="80" t="s">
        <v>88</v>
      </c>
      <c r="G397" s="80" t="s">
        <v>2140</v>
      </c>
      <c r="H397" s="80" t="s">
        <v>2141</v>
      </c>
      <c r="I397" s="177"/>
      <c r="J397" s="81">
        <v>5.0643645921311418</v>
      </c>
      <c r="K397" s="81">
        <v>1.664629338086741</v>
      </c>
      <c r="L397" s="81">
        <v>1.8155230757866134</v>
      </c>
      <c r="M397" s="81">
        <v>48.248158716116798</v>
      </c>
      <c r="N397" s="81">
        <v>36.730804872125582</v>
      </c>
      <c r="O397" s="81">
        <v>22.404376358356103</v>
      </c>
      <c r="P397" s="81">
        <v>14.576497573410595</v>
      </c>
      <c r="Q397" s="81">
        <v>2.0519609511137475</v>
      </c>
      <c r="R397" s="81">
        <v>0</v>
      </c>
      <c r="S397" s="81">
        <v>4.2319647876040101</v>
      </c>
      <c r="T397" s="82"/>
      <c r="U397" s="81">
        <v>327616</v>
      </c>
      <c r="V397" s="81">
        <v>803</v>
      </c>
      <c r="W397" s="81">
        <v>41</v>
      </c>
      <c r="X397" s="81">
        <v>9034</v>
      </c>
      <c r="Y397" s="81">
        <v>12704</v>
      </c>
      <c r="Z397" s="81">
        <v>11718</v>
      </c>
      <c r="AA397" s="81">
        <v>2929</v>
      </c>
      <c r="AB397" s="81">
        <v>26912</v>
      </c>
      <c r="AC397" s="81">
        <v>0</v>
      </c>
      <c r="AD397" s="81">
        <v>4.2319647876040101</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0</v>
      </c>
      <c r="BL397" s="81">
        <v>0</v>
      </c>
      <c r="BM397" s="82"/>
      <c r="BN397" s="81">
        <v>0</v>
      </c>
      <c r="BO397" s="81">
        <v>0</v>
      </c>
      <c r="BP397" s="81">
        <v>0</v>
      </c>
      <c r="BQ397" s="81">
        <v>0</v>
      </c>
      <c r="BR397" s="81">
        <v>0</v>
      </c>
      <c r="BS397" s="81">
        <v>0</v>
      </c>
      <c r="BT397"/>
      <c r="BU397" s="80">
        <v>0</v>
      </c>
      <c r="BV397" s="80">
        <v>0</v>
      </c>
      <c r="BW397" s="80">
        <v>0</v>
      </c>
      <c r="BX397" s="80">
        <v>0</v>
      </c>
      <c r="BY397" s="80">
        <v>0</v>
      </c>
      <c r="BZ397" s="80">
        <v>0</v>
      </c>
      <c r="CA397" s="80">
        <v>0</v>
      </c>
      <c r="CB397" s="80">
        <v>0</v>
      </c>
      <c r="CC397" s="80">
        <v>0</v>
      </c>
    </row>
    <row r="398" spans="1:81">
      <c r="A398" s="80" t="s">
        <v>2150</v>
      </c>
      <c r="B398" s="80">
        <v>333</v>
      </c>
      <c r="C398" s="80">
        <v>10</v>
      </c>
      <c r="D398" s="80">
        <v>20</v>
      </c>
      <c r="E398" s="80">
        <v>2013</v>
      </c>
      <c r="F398" s="80" t="s">
        <v>89</v>
      </c>
      <c r="G398" s="80" t="s">
        <v>2140</v>
      </c>
      <c r="H398" s="80" t="s">
        <v>2141</v>
      </c>
      <c r="I398" s="177"/>
      <c r="J398" s="81">
        <v>5.7838708960624423</v>
      </c>
      <c r="K398" s="81">
        <v>1.4934588464720264</v>
      </c>
      <c r="L398" s="81">
        <v>1.6608631028763514</v>
      </c>
      <c r="M398" s="81">
        <v>50.972060944368337</v>
      </c>
      <c r="N398" s="81">
        <v>38.670594555966375</v>
      </c>
      <c r="O398" s="81">
        <v>21.562120948678952</v>
      </c>
      <c r="P398" s="81">
        <v>14.501540792512982</v>
      </c>
      <c r="Q398" s="81">
        <v>2.070593823790484</v>
      </c>
      <c r="R398" s="81">
        <v>0</v>
      </c>
      <c r="S398" s="81">
        <v>4.8784012008635624</v>
      </c>
      <c r="T398" s="82"/>
      <c r="U398" s="81">
        <v>348460</v>
      </c>
      <c r="V398" s="81">
        <v>803</v>
      </c>
      <c r="W398" s="81">
        <v>41</v>
      </c>
      <c r="X398" s="81">
        <v>9034</v>
      </c>
      <c r="Y398" s="81">
        <v>12684</v>
      </c>
      <c r="Z398" s="81">
        <v>11781</v>
      </c>
      <c r="AA398" s="81">
        <v>2903</v>
      </c>
      <c r="AB398" s="81">
        <v>26767</v>
      </c>
      <c r="AC398" s="81">
        <v>0</v>
      </c>
      <c r="AD398" s="81">
        <v>4.8784012008635624</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0</v>
      </c>
      <c r="BL398" s="81">
        <v>0</v>
      </c>
      <c r="BM398" s="82"/>
      <c r="BN398" s="81">
        <v>0</v>
      </c>
      <c r="BO398" s="81">
        <v>0</v>
      </c>
      <c r="BP398" s="81">
        <v>0</v>
      </c>
      <c r="BQ398" s="81">
        <v>0</v>
      </c>
      <c r="BR398" s="81">
        <v>0</v>
      </c>
      <c r="BS398" s="81">
        <v>0</v>
      </c>
      <c r="BT398"/>
      <c r="BU398" s="80">
        <v>0</v>
      </c>
      <c r="BV398" s="80">
        <v>0</v>
      </c>
      <c r="BW398" s="80">
        <v>0</v>
      </c>
      <c r="BX398" s="80">
        <v>0</v>
      </c>
      <c r="BY398" s="80">
        <v>0</v>
      </c>
      <c r="BZ398" s="80">
        <v>0</v>
      </c>
      <c r="CA398" s="80">
        <v>0</v>
      </c>
      <c r="CB398" s="80">
        <v>0</v>
      </c>
      <c r="CC398" s="80">
        <v>0</v>
      </c>
    </row>
    <row r="399" spans="1:81">
      <c r="A399" s="80" t="s">
        <v>2151</v>
      </c>
      <c r="B399" s="80">
        <v>334</v>
      </c>
      <c r="C399" s="80">
        <v>11</v>
      </c>
      <c r="D399" s="80">
        <v>20</v>
      </c>
      <c r="E399" s="80">
        <v>2014</v>
      </c>
      <c r="F399" s="80" t="s">
        <v>90</v>
      </c>
      <c r="G399" s="80" t="s">
        <v>2140</v>
      </c>
      <c r="H399" s="80" t="s">
        <v>2141</v>
      </c>
      <c r="I399" s="177"/>
      <c r="J399" s="81">
        <v>5.1986791085647841</v>
      </c>
      <c r="K399" s="81">
        <v>1.2179945099219356</v>
      </c>
      <c r="L399" s="81">
        <v>2.4987499777898678</v>
      </c>
      <c r="M399" s="81">
        <v>40.746188932480621</v>
      </c>
      <c r="N399" s="81">
        <v>38.378202218872495</v>
      </c>
      <c r="O399" s="81">
        <v>20.380639245349624</v>
      </c>
      <c r="P399" s="81">
        <v>14.285726526866396</v>
      </c>
      <c r="Q399" s="81">
        <v>1.9625198410331846</v>
      </c>
      <c r="R399" s="81">
        <v>0</v>
      </c>
      <c r="S399" s="81">
        <v>2.8101893703021772</v>
      </c>
      <c r="T399" s="82"/>
      <c r="U399" s="81">
        <v>340328</v>
      </c>
      <c r="V399" s="81">
        <v>588</v>
      </c>
      <c r="W399" s="81">
        <v>39</v>
      </c>
      <c r="X399" s="81">
        <v>8367</v>
      </c>
      <c r="Y399" s="81">
        <v>12678</v>
      </c>
      <c r="Z399" s="81">
        <v>11728</v>
      </c>
      <c r="AA399" s="81">
        <v>2845</v>
      </c>
      <c r="AB399" s="81">
        <v>26442</v>
      </c>
      <c r="AC399" s="81">
        <v>0</v>
      </c>
      <c r="AD399" s="81">
        <v>2.8101893703021772</v>
      </c>
      <c r="AE399" s="82"/>
      <c r="AF399" s="81">
        <v>2617252.3942421251</v>
      </c>
      <c r="AG399" s="81">
        <v>1159766.4045279645</v>
      </c>
      <c r="AH399" s="81">
        <v>559282.63950149436</v>
      </c>
      <c r="AI399" s="81">
        <v>57343535.579203695</v>
      </c>
      <c r="AJ399" s="81">
        <v>55333708.459081173</v>
      </c>
      <c r="AK399" s="81">
        <v>0</v>
      </c>
      <c r="AL399" s="81">
        <v>0</v>
      </c>
      <c r="AM399" s="81">
        <v>3630091.4715098292</v>
      </c>
      <c r="AN399" s="81">
        <v>0</v>
      </c>
      <c r="AO399" s="81">
        <v>0</v>
      </c>
      <c r="AP399" s="82"/>
      <c r="AQ399" s="81">
        <v>130</v>
      </c>
      <c r="AR399" s="81">
        <v>18</v>
      </c>
      <c r="AS399" s="81">
        <v>0</v>
      </c>
      <c r="AT399" s="81">
        <v>0</v>
      </c>
      <c r="AU399" s="81">
        <v>0</v>
      </c>
      <c r="AV399" s="81">
        <v>0</v>
      </c>
      <c r="AW399" s="81" t="s">
        <v>564</v>
      </c>
      <c r="AX399" s="82"/>
      <c r="AY399" s="81">
        <v>542.4</v>
      </c>
      <c r="AZ399" s="81">
        <v>388.9</v>
      </c>
      <c r="BA399" s="81">
        <v>0</v>
      </c>
      <c r="BB399" s="81">
        <v>0</v>
      </c>
      <c r="BC399" s="81">
        <v>0</v>
      </c>
      <c r="BD399" s="81">
        <v>0</v>
      </c>
      <c r="BE399" s="81" t="s">
        <v>564</v>
      </c>
      <c r="BF399" s="82"/>
      <c r="BG399" s="81">
        <v>0</v>
      </c>
      <c r="BH399" s="81">
        <v>0</v>
      </c>
      <c r="BI399" s="81">
        <v>0</v>
      </c>
      <c r="BJ399" s="81">
        <v>0</v>
      </c>
      <c r="BK399" s="81">
        <v>0</v>
      </c>
      <c r="BL399" s="81">
        <v>0</v>
      </c>
      <c r="BM399" s="82"/>
      <c r="BN399" s="81">
        <v>0</v>
      </c>
      <c r="BO399" s="81">
        <v>0</v>
      </c>
      <c r="BP399" s="81">
        <v>0</v>
      </c>
      <c r="BQ399" s="81">
        <v>0</v>
      </c>
      <c r="BR399" s="81">
        <v>0</v>
      </c>
      <c r="BS399" s="81">
        <v>0</v>
      </c>
      <c r="BT399"/>
      <c r="BU399" s="80">
        <v>0</v>
      </c>
      <c r="BV399" s="80">
        <v>0</v>
      </c>
      <c r="BW399" s="80">
        <v>0</v>
      </c>
      <c r="BX399" s="80">
        <v>0</v>
      </c>
      <c r="BY399" s="80">
        <v>0</v>
      </c>
      <c r="BZ399" s="80">
        <v>0</v>
      </c>
      <c r="CA399" s="80">
        <v>0</v>
      </c>
      <c r="CB399" s="80">
        <v>0</v>
      </c>
      <c r="CC399" s="80">
        <v>0</v>
      </c>
    </row>
    <row r="400" spans="1:81">
      <c r="A400" s="80" t="s">
        <v>2152</v>
      </c>
      <c r="B400" s="80">
        <v>335</v>
      </c>
      <c r="C400" s="80">
        <v>12</v>
      </c>
      <c r="D400" s="80">
        <v>20</v>
      </c>
      <c r="E400" s="80">
        <v>2015</v>
      </c>
      <c r="F400" s="80" t="s">
        <v>91</v>
      </c>
      <c r="G400" s="80" t="s">
        <v>2140</v>
      </c>
      <c r="H400" s="80" t="s">
        <v>2141</v>
      </c>
      <c r="I400" s="177"/>
      <c r="J400" s="81">
        <v>5.2793513739006848</v>
      </c>
      <c r="K400" s="81">
        <v>1.1630028743443783</v>
      </c>
      <c r="L400" s="81">
        <v>2.7603099883049826</v>
      </c>
      <c r="M400" s="81">
        <v>40.961770417969056</v>
      </c>
      <c r="N400" s="81">
        <v>33.842004746114583</v>
      </c>
      <c r="O400" s="81">
        <v>20.28770089725899</v>
      </c>
      <c r="P400" s="81">
        <v>14.005499615247805</v>
      </c>
      <c r="Q400" s="81">
        <v>1.889821460015124</v>
      </c>
      <c r="R400" s="81">
        <v>0</v>
      </c>
      <c r="S400" s="81">
        <v>3.3102048927090251</v>
      </c>
      <c r="T400" s="82"/>
      <c r="U400" s="81">
        <v>350307</v>
      </c>
      <c r="V400" s="81">
        <v>588</v>
      </c>
      <c r="W400" s="81">
        <v>39</v>
      </c>
      <c r="X400" s="81">
        <v>8367</v>
      </c>
      <c r="Y400" s="81">
        <v>12659</v>
      </c>
      <c r="Z400" s="81">
        <v>11787</v>
      </c>
      <c r="AA400" s="81">
        <v>2787</v>
      </c>
      <c r="AB400" s="81">
        <v>26010</v>
      </c>
      <c r="AC400" s="81">
        <v>0</v>
      </c>
      <c r="AD400" s="81">
        <v>3.3102048927090251</v>
      </c>
      <c r="AE400" s="82"/>
      <c r="AF400" s="81">
        <v>2499414.3541731141</v>
      </c>
      <c r="AG400" s="81">
        <v>986734.49004972971</v>
      </c>
      <c r="AH400" s="81">
        <v>527424.73582208715</v>
      </c>
      <c r="AI400" s="81">
        <v>58976755.348153949</v>
      </c>
      <c r="AJ400" s="81">
        <v>47376741.525409006</v>
      </c>
      <c r="AK400" s="81">
        <v>0</v>
      </c>
      <c r="AL400" s="81">
        <v>0</v>
      </c>
      <c r="AM400" s="81">
        <v>3564561.3921536249</v>
      </c>
      <c r="AN400" s="81">
        <v>0</v>
      </c>
      <c r="AO400" s="81">
        <v>0</v>
      </c>
      <c r="AP400" s="82"/>
      <c r="AQ400" s="81">
        <v>164</v>
      </c>
      <c r="AR400" s="81">
        <v>26</v>
      </c>
      <c r="AS400" s="81">
        <v>0</v>
      </c>
      <c r="AT400" s="81">
        <v>0</v>
      </c>
      <c r="AU400" s="81">
        <v>0</v>
      </c>
      <c r="AV400" s="81">
        <v>0</v>
      </c>
      <c r="AW400" s="81" t="s">
        <v>564</v>
      </c>
      <c r="AX400" s="82"/>
      <c r="AY400" s="81">
        <v>684.59999999999991</v>
      </c>
      <c r="AZ400" s="81">
        <v>516.5</v>
      </c>
      <c r="BA400" s="81">
        <v>0</v>
      </c>
      <c r="BB400" s="81">
        <v>0</v>
      </c>
      <c r="BC400" s="81">
        <v>0</v>
      </c>
      <c r="BD400" s="81">
        <v>0</v>
      </c>
      <c r="BE400" s="81" t="s">
        <v>564</v>
      </c>
      <c r="BF400" s="82"/>
      <c r="BG400" s="81">
        <v>0</v>
      </c>
      <c r="BH400" s="81">
        <v>0</v>
      </c>
      <c r="BI400" s="81">
        <v>0</v>
      </c>
      <c r="BJ400" s="81">
        <v>0</v>
      </c>
      <c r="BK400" s="81">
        <v>0</v>
      </c>
      <c r="BL400" s="81">
        <v>0</v>
      </c>
      <c r="BM400" s="82"/>
      <c r="BN400" s="81">
        <v>0</v>
      </c>
      <c r="BO400" s="81">
        <v>0</v>
      </c>
      <c r="BP400" s="81">
        <v>0</v>
      </c>
      <c r="BQ400" s="81">
        <v>0</v>
      </c>
      <c r="BR400" s="81">
        <v>0</v>
      </c>
      <c r="BS400" s="81">
        <v>0</v>
      </c>
      <c r="BT400"/>
      <c r="BU400" s="80">
        <v>0</v>
      </c>
      <c r="BV400" s="80">
        <v>0</v>
      </c>
      <c r="BW400" s="80">
        <v>0</v>
      </c>
      <c r="BX400" s="80">
        <v>0</v>
      </c>
      <c r="BY400" s="80">
        <v>0</v>
      </c>
      <c r="BZ400" s="80">
        <v>0</v>
      </c>
      <c r="CA400" s="80">
        <v>0</v>
      </c>
      <c r="CB400" s="80">
        <v>0</v>
      </c>
      <c r="CC400" s="80">
        <v>0</v>
      </c>
    </row>
    <row r="401" spans="1:81">
      <c r="A401" s="80" t="s">
        <v>2153</v>
      </c>
      <c r="B401" s="80">
        <v>336</v>
      </c>
      <c r="C401" s="80">
        <v>13</v>
      </c>
      <c r="D401" s="80">
        <v>20</v>
      </c>
      <c r="E401" s="80">
        <v>2016</v>
      </c>
      <c r="F401" s="80" t="s">
        <v>92</v>
      </c>
      <c r="G401" s="80" t="s">
        <v>2140</v>
      </c>
      <c r="H401" s="80" t="s">
        <v>2141</v>
      </c>
      <c r="I401" s="177"/>
      <c r="J401" s="81">
        <v>5.5054250604187409</v>
      </c>
      <c r="K401" s="81">
        <v>1.1453982643602119</v>
      </c>
      <c r="L401" s="81">
        <v>3.0285269965766624</v>
      </c>
      <c r="M401" s="81">
        <v>34.721539508227664</v>
      </c>
      <c r="N401" s="81">
        <v>32.469294635921713</v>
      </c>
      <c r="O401" s="81">
        <v>19.954623404321872</v>
      </c>
      <c r="P401" s="81">
        <v>13.512105698622859</v>
      </c>
      <c r="Q401" s="81">
        <v>1.8140423713050939</v>
      </c>
      <c r="R401" s="81">
        <v>0</v>
      </c>
      <c r="S401" s="81">
        <v>3.6430565678000022</v>
      </c>
      <c r="T401" s="82"/>
      <c r="U401" s="81">
        <v>348257</v>
      </c>
      <c r="V401" s="81">
        <v>588</v>
      </c>
      <c r="W401" s="81">
        <v>39</v>
      </c>
      <c r="X401" s="81">
        <v>8367</v>
      </c>
      <c r="Y401" s="81">
        <v>12674</v>
      </c>
      <c r="Z401" s="81">
        <v>11736</v>
      </c>
      <c r="AA401" s="81">
        <v>2781</v>
      </c>
      <c r="AB401" s="81">
        <v>25683</v>
      </c>
      <c r="AC401" s="81">
        <v>0</v>
      </c>
      <c r="AD401" s="81">
        <v>3.6430565678000022</v>
      </c>
      <c r="AE401" s="82"/>
      <c r="AF401" s="81">
        <v>2667959.1560458201</v>
      </c>
      <c r="AG401" s="81">
        <v>916747.33086857339</v>
      </c>
      <c r="AH401" s="81">
        <v>554306.42868875677</v>
      </c>
      <c r="AI401" s="81">
        <v>54891381.25893411</v>
      </c>
      <c r="AJ401" s="81">
        <v>46427199.49463591</v>
      </c>
      <c r="AK401" s="81">
        <v>0</v>
      </c>
      <c r="AL401" s="81">
        <v>0</v>
      </c>
      <c r="AM401" s="81">
        <v>3522481.9122530879</v>
      </c>
      <c r="AN401" s="81">
        <v>0</v>
      </c>
      <c r="AO401" s="81">
        <v>0</v>
      </c>
      <c r="AP401" s="82"/>
      <c r="AQ401" s="81">
        <v>187</v>
      </c>
      <c r="AR401" s="81">
        <v>32</v>
      </c>
      <c r="AS401" s="81">
        <v>0</v>
      </c>
      <c r="AT401" s="81">
        <v>0</v>
      </c>
      <c r="AU401" s="81">
        <v>0</v>
      </c>
      <c r="AV401" s="81">
        <v>0</v>
      </c>
      <c r="AW401" s="81" t="s">
        <v>564</v>
      </c>
      <c r="AX401" s="82"/>
      <c r="AY401" s="81">
        <v>779.59999999999991</v>
      </c>
      <c r="AZ401" s="81">
        <v>609.5</v>
      </c>
      <c r="BA401" s="81">
        <v>0</v>
      </c>
      <c r="BB401" s="81">
        <v>0</v>
      </c>
      <c r="BC401" s="81">
        <v>0</v>
      </c>
      <c r="BD401" s="81">
        <v>0</v>
      </c>
      <c r="BE401" s="81" t="s">
        <v>564</v>
      </c>
      <c r="BF401" s="82"/>
      <c r="BG401" s="81">
        <v>0</v>
      </c>
      <c r="BH401" s="81">
        <v>0</v>
      </c>
      <c r="BI401" s="81">
        <v>0</v>
      </c>
      <c r="BJ401" s="81">
        <v>0</v>
      </c>
      <c r="BK401" s="81">
        <v>0</v>
      </c>
      <c r="BL401" s="81">
        <v>0</v>
      </c>
      <c r="BM401" s="82"/>
      <c r="BN401" s="81">
        <v>0</v>
      </c>
      <c r="BO401" s="81">
        <v>0</v>
      </c>
      <c r="BP401" s="81">
        <v>0</v>
      </c>
      <c r="BQ401" s="81">
        <v>0</v>
      </c>
      <c r="BR401" s="81">
        <v>0</v>
      </c>
      <c r="BS401" s="81">
        <v>0</v>
      </c>
      <c r="BT401"/>
      <c r="BU401" s="80">
        <v>0</v>
      </c>
      <c r="BV401" s="80">
        <v>0</v>
      </c>
      <c r="BW401" s="80">
        <v>0</v>
      </c>
      <c r="BX401" s="80">
        <v>0</v>
      </c>
      <c r="BY401" s="80">
        <v>0</v>
      </c>
      <c r="BZ401" s="80">
        <v>0</v>
      </c>
      <c r="CA401" s="80">
        <v>0</v>
      </c>
      <c r="CB401" s="80">
        <v>0</v>
      </c>
      <c r="CC401" s="80">
        <v>0</v>
      </c>
    </row>
    <row r="402" spans="1:81">
      <c r="A402" s="80" t="s">
        <v>2154</v>
      </c>
      <c r="B402" s="80">
        <v>337</v>
      </c>
      <c r="C402" s="80">
        <v>14</v>
      </c>
      <c r="D402" s="80">
        <v>20</v>
      </c>
      <c r="E402" s="80">
        <v>2017</v>
      </c>
      <c r="F402" s="80" t="s">
        <v>71</v>
      </c>
      <c r="G402" s="80" t="s">
        <v>2140</v>
      </c>
      <c r="H402" s="80" t="s">
        <v>2141</v>
      </c>
      <c r="I402" s="177"/>
      <c r="J402" s="81">
        <v>4.8784340155835961</v>
      </c>
      <c r="K402" s="81">
        <v>1.1821443663419609</v>
      </c>
      <c r="L402" s="81">
        <v>3.5817331877777416</v>
      </c>
      <c r="M402" s="81">
        <v>34.636918879825835</v>
      </c>
      <c r="N402" s="81">
        <v>33.24534243497871</v>
      </c>
      <c r="O402" s="81">
        <v>19.657444795981547</v>
      </c>
      <c r="P402" s="81">
        <v>13.349264235371132</v>
      </c>
      <c r="Q402" s="81">
        <v>1.738456670102291</v>
      </c>
      <c r="R402" s="81">
        <v>0</v>
      </c>
      <c r="S402" s="81">
        <v>2.5305158260046658</v>
      </c>
      <c r="T402" s="82"/>
      <c r="U402" s="81">
        <v>337440</v>
      </c>
      <c r="V402" s="81">
        <v>588</v>
      </c>
      <c r="W402" s="81">
        <v>39</v>
      </c>
      <c r="X402" s="81">
        <v>8367</v>
      </c>
      <c r="Y402" s="81">
        <v>12764</v>
      </c>
      <c r="Z402" s="81">
        <v>11753</v>
      </c>
      <c r="AA402" s="81">
        <v>2765</v>
      </c>
      <c r="AB402" s="81">
        <v>25453</v>
      </c>
      <c r="AC402" s="81">
        <v>0</v>
      </c>
      <c r="AD402" s="81">
        <v>2.5305158260046658</v>
      </c>
      <c r="AE402" s="82"/>
      <c r="AF402" s="81">
        <v>2427944.1513661952</v>
      </c>
      <c r="AG402" s="81">
        <v>953294.81075253093</v>
      </c>
      <c r="AH402" s="81">
        <v>789055.55594187533</v>
      </c>
      <c r="AI402" s="81">
        <v>56850507.9268521</v>
      </c>
      <c r="AJ402" s="81">
        <v>47398215.547879443</v>
      </c>
      <c r="AK402" s="81">
        <v>0</v>
      </c>
      <c r="AL402" s="81">
        <v>0</v>
      </c>
      <c r="AM402" s="81">
        <v>3496399.2520111962</v>
      </c>
      <c r="AN402" s="81">
        <v>0</v>
      </c>
      <c r="AO402" s="81">
        <v>0</v>
      </c>
      <c r="AP402" s="82"/>
      <c r="AQ402" s="81">
        <v>200</v>
      </c>
      <c r="AR402" s="81">
        <v>43</v>
      </c>
      <c r="AS402" s="81">
        <v>0</v>
      </c>
      <c r="AT402" s="81">
        <v>0</v>
      </c>
      <c r="AU402" s="81">
        <v>0</v>
      </c>
      <c r="AV402" s="81">
        <v>0</v>
      </c>
      <c r="AW402" s="81" t="s">
        <v>564</v>
      </c>
      <c r="AX402" s="82"/>
      <c r="AY402" s="81">
        <v>827.4</v>
      </c>
      <c r="AZ402" s="81">
        <v>1282.0999999999999</v>
      </c>
      <c r="BA402" s="81">
        <v>0</v>
      </c>
      <c r="BB402" s="81">
        <v>0</v>
      </c>
      <c r="BC402" s="81">
        <v>0</v>
      </c>
      <c r="BD402" s="81">
        <v>0</v>
      </c>
      <c r="BE402" s="81" t="s">
        <v>564</v>
      </c>
      <c r="BF402" s="82"/>
      <c r="BG402" s="81">
        <v>0</v>
      </c>
      <c r="BH402" s="81">
        <v>0</v>
      </c>
      <c r="BI402" s="81">
        <v>0</v>
      </c>
      <c r="BJ402" s="81">
        <v>0</v>
      </c>
      <c r="BK402" s="81">
        <v>5.1529999999999996</v>
      </c>
      <c r="BL402" s="81">
        <v>0</v>
      </c>
      <c r="BM402" s="82"/>
      <c r="BN402" s="81">
        <v>0</v>
      </c>
      <c r="BO402" s="81">
        <v>0</v>
      </c>
      <c r="BP402" s="81">
        <v>0</v>
      </c>
      <c r="BQ402" s="81">
        <v>0</v>
      </c>
      <c r="BR402" s="81">
        <v>1</v>
      </c>
      <c r="BS402" s="81">
        <v>0</v>
      </c>
      <c r="BT402"/>
      <c r="BU402" s="80">
        <v>5.1529999999999996</v>
      </c>
      <c r="BV402" s="80">
        <v>0</v>
      </c>
      <c r="BW402" s="80">
        <v>0</v>
      </c>
      <c r="BX402" s="80">
        <v>0</v>
      </c>
      <c r="BY402" s="80">
        <v>0</v>
      </c>
      <c r="BZ402" s="80">
        <v>0</v>
      </c>
      <c r="CA402" s="80">
        <v>0</v>
      </c>
      <c r="CB402" s="80">
        <v>0</v>
      </c>
      <c r="CC402" s="80">
        <v>0</v>
      </c>
    </row>
    <row r="403" spans="1:81">
      <c r="A403" s="80" t="s">
        <v>2155</v>
      </c>
      <c r="B403" s="80">
        <v>338</v>
      </c>
      <c r="C403" s="80">
        <v>15</v>
      </c>
      <c r="D403" s="80">
        <v>20</v>
      </c>
      <c r="E403" s="80">
        <v>2018</v>
      </c>
      <c r="F403" s="80" t="s">
        <v>93</v>
      </c>
      <c r="G403" s="80" t="s">
        <v>2140</v>
      </c>
      <c r="H403" s="80" t="s">
        <v>2141</v>
      </c>
      <c r="I403" s="177"/>
      <c r="J403" s="81">
        <v>4.2595532113321957</v>
      </c>
      <c r="K403" s="81">
        <v>1.1041565990653521</v>
      </c>
      <c r="L403" s="81">
        <v>2.351497521507941</v>
      </c>
      <c r="M403" s="81">
        <v>34.134983662330008</v>
      </c>
      <c r="N403" s="81">
        <v>32.214906675500572</v>
      </c>
      <c r="O403" s="81">
        <v>19.201144764865635</v>
      </c>
      <c r="P403" s="81">
        <v>13.092105476253849</v>
      </c>
      <c r="Q403" s="81">
        <v>1.5984326185622815</v>
      </c>
      <c r="R403" s="81">
        <v>0</v>
      </c>
      <c r="S403" s="81">
        <v>3.2713018982359658</v>
      </c>
      <c r="T403" s="82"/>
      <c r="U403" s="81">
        <v>309539</v>
      </c>
      <c r="V403" s="81">
        <v>588</v>
      </c>
      <c r="W403" s="81">
        <v>39</v>
      </c>
      <c r="X403" s="81">
        <v>8367</v>
      </c>
      <c r="Y403" s="81">
        <v>12878</v>
      </c>
      <c r="Z403" s="81">
        <v>11700</v>
      </c>
      <c r="AA403" s="81">
        <v>2739</v>
      </c>
      <c r="AB403" s="81">
        <v>25220</v>
      </c>
      <c r="AC403" s="81">
        <v>0</v>
      </c>
      <c r="AD403" s="81">
        <v>3.2713018982359658</v>
      </c>
      <c r="AE403" s="82"/>
      <c r="AF403" s="81">
        <v>2055465.7706504869</v>
      </c>
      <c r="AG403" s="81">
        <v>846454.91991218063</v>
      </c>
      <c r="AH403" s="81">
        <v>470091.22547452833</v>
      </c>
      <c r="AI403" s="81">
        <v>55119604.63648361</v>
      </c>
      <c r="AJ403" s="81">
        <v>47640105.538350403</v>
      </c>
      <c r="AK403" s="81">
        <v>0</v>
      </c>
      <c r="AL403" s="81">
        <v>0</v>
      </c>
      <c r="AM403" s="81">
        <v>3471561.0121477838</v>
      </c>
      <c r="AN403" s="81">
        <v>0</v>
      </c>
      <c r="AO403" s="81">
        <v>0</v>
      </c>
      <c r="AP403" s="82"/>
      <c r="AQ403" s="81">
        <v>213</v>
      </c>
      <c r="AR403" s="81">
        <v>44</v>
      </c>
      <c r="AS403" s="81">
        <v>0</v>
      </c>
      <c r="AT403" s="81">
        <v>0</v>
      </c>
      <c r="AU403" s="81">
        <v>0</v>
      </c>
      <c r="AV403" s="81">
        <v>0</v>
      </c>
      <c r="AW403" s="81" t="s">
        <v>564</v>
      </c>
      <c r="AX403" s="82"/>
      <c r="AY403" s="81">
        <v>882.8</v>
      </c>
      <c r="AZ403" s="81">
        <v>1292</v>
      </c>
      <c r="BA403" s="81">
        <v>0</v>
      </c>
      <c r="BB403" s="81">
        <v>0</v>
      </c>
      <c r="BC403" s="81">
        <v>0</v>
      </c>
      <c r="BD403" s="81">
        <v>0</v>
      </c>
      <c r="BE403" s="81" t="s">
        <v>564</v>
      </c>
      <c r="BF403" s="82"/>
      <c r="BG403" s="81">
        <v>0</v>
      </c>
      <c r="BH403" s="81">
        <v>0</v>
      </c>
      <c r="BI403" s="81">
        <v>0</v>
      </c>
      <c r="BJ403" s="81">
        <v>0</v>
      </c>
      <c r="BK403" s="81">
        <v>4.9400000000000004</v>
      </c>
      <c r="BL403" s="81">
        <v>0</v>
      </c>
      <c r="BM403" s="82"/>
      <c r="BN403" s="81">
        <v>0</v>
      </c>
      <c r="BO403" s="81">
        <v>0</v>
      </c>
      <c r="BP403" s="81">
        <v>0</v>
      </c>
      <c r="BQ403" s="81">
        <v>0</v>
      </c>
      <c r="BR403" s="81">
        <v>1</v>
      </c>
      <c r="BS403" s="81">
        <v>0</v>
      </c>
      <c r="BT403"/>
      <c r="BU403" s="80">
        <v>4.9400000000000004</v>
      </c>
      <c r="BV403" s="80">
        <v>0</v>
      </c>
      <c r="BW403" s="80">
        <v>0</v>
      </c>
      <c r="BX403" s="80">
        <v>0</v>
      </c>
      <c r="BY403" s="80">
        <v>0</v>
      </c>
      <c r="BZ403" s="80">
        <v>0</v>
      </c>
      <c r="CA403" s="80">
        <v>0</v>
      </c>
      <c r="CB403" s="80">
        <v>0</v>
      </c>
      <c r="CC403" s="80">
        <v>0</v>
      </c>
    </row>
    <row r="404" spans="1:81">
      <c r="A404" s="80" t="s">
        <v>2156</v>
      </c>
      <c r="B404" s="80">
        <v>339</v>
      </c>
      <c r="C404" s="80">
        <v>16</v>
      </c>
      <c r="D404" s="80">
        <v>20</v>
      </c>
      <c r="E404" s="80">
        <v>2019</v>
      </c>
      <c r="F404" s="80" t="s">
        <v>73</v>
      </c>
      <c r="G404" s="80" t="s">
        <v>2140</v>
      </c>
      <c r="H404" s="80" t="s">
        <v>2141</v>
      </c>
      <c r="I404" s="177"/>
      <c r="J404" s="81">
        <v>4.8449091371832687</v>
      </c>
      <c r="K404" s="81">
        <v>1.004256006162537</v>
      </c>
      <c r="L404" s="81">
        <v>2.3715228596795792</v>
      </c>
      <c r="M404" s="81">
        <v>34.123870083215778</v>
      </c>
      <c r="N404" s="81">
        <v>32.625159554485926</v>
      </c>
      <c r="O404" s="81">
        <v>18.581033206398885</v>
      </c>
      <c r="P404" s="81">
        <v>12.868164281428925</v>
      </c>
      <c r="Q404" s="81">
        <v>1.5305631164053952</v>
      </c>
      <c r="R404" s="81">
        <v>0</v>
      </c>
      <c r="S404" s="81">
        <v>3.3391324643487081</v>
      </c>
      <c r="T404" s="82"/>
      <c r="U404" s="81">
        <v>354735</v>
      </c>
      <c r="V404" s="81">
        <v>588</v>
      </c>
      <c r="W404" s="81">
        <v>39</v>
      </c>
      <c r="X404" s="81">
        <v>8367</v>
      </c>
      <c r="Y404" s="81">
        <v>12810</v>
      </c>
      <c r="Z404" s="81">
        <v>11633</v>
      </c>
      <c r="AA404" s="81">
        <v>2672</v>
      </c>
      <c r="AB404" s="81">
        <v>24803</v>
      </c>
      <c r="AC404" s="81">
        <v>0</v>
      </c>
      <c r="AD404" s="81">
        <v>3.3391324643487081</v>
      </c>
      <c r="AE404" s="82"/>
      <c r="AF404" s="81">
        <v>2417991.1325768339</v>
      </c>
      <c r="AG404" s="81">
        <v>814423.48818432062</v>
      </c>
      <c r="AH404" s="81">
        <v>496159.46005166438</v>
      </c>
      <c r="AI404" s="81">
        <v>57238321.403554663</v>
      </c>
      <c r="AJ404" s="81">
        <v>47542603.123213366</v>
      </c>
      <c r="AK404" s="81">
        <v>0</v>
      </c>
      <c r="AL404" s="81">
        <v>0</v>
      </c>
      <c r="AM404" s="81">
        <v>3377981.8831159677</v>
      </c>
      <c r="AN404" s="81">
        <v>0</v>
      </c>
      <c r="AO404" s="81">
        <v>0</v>
      </c>
      <c r="AP404" s="82"/>
      <c r="AQ404" s="81">
        <v>226</v>
      </c>
      <c r="AR404" s="81">
        <v>46</v>
      </c>
      <c r="AS404" s="81">
        <v>0</v>
      </c>
      <c r="AT404" s="81">
        <v>0</v>
      </c>
      <c r="AU404" s="81">
        <v>0</v>
      </c>
      <c r="AV404" s="81">
        <v>0</v>
      </c>
      <c r="AW404" s="81" t="s">
        <v>564</v>
      </c>
      <c r="AX404" s="82"/>
      <c r="AY404" s="81">
        <v>934.10000000000014</v>
      </c>
      <c r="AZ404" s="81">
        <v>1319.3</v>
      </c>
      <c r="BA404" s="81">
        <v>0</v>
      </c>
      <c r="BB404" s="81">
        <v>0</v>
      </c>
      <c r="BC404" s="81">
        <v>0</v>
      </c>
      <c r="BD404" s="81">
        <v>0</v>
      </c>
      <c r="BE404" s="81" t="s">
        <v>564</v>
      </c>
      <c r="BF404" s="82"/>
      <c r="BG404" s="81">
        <v>0</v>
      </c>
      <c r="BH404" s="81">
        <v>0</v>
      </c>
      <c r="BI404" s="81">
        <v>0</v>
      </c>
      <c r="BJ404" s="81">
        <v>0</v>
      </c>
      <c r="BK404" s="81">
        <v>4.7549999999999999</v>
      </c>
      <c r="BL404" s="81">
        <v>0</v>
      </c>
      <c r="BM404" s="82"/>
      <c r="BN404" s="81">
        <v>0</v>
      </c>
      <c r="BO404" s="81">
        <v>0</v>
      </c>
      <c r="BP404" s="81">
        <v>0</v>
      </c>
      <c r="BQ404" s="81">
        <v>0</v>
      </c>
      <c r="BR404" s="81">
        <v>1</v>
      </c>
      <c r="BS404" s="81">
        <v>0</v>
      </c>
      <c r="BT404"/>
      <c r="BU404" s="80">
        <v>4.7549999999999999</v>
      </c>
      <c r="BV404" s="80">
        <v>0</v>
      </c>
      <c r="BW404" s="80">
        <v>0</v>
      </c>
      <c r="BX404" s="80">
        <v>0</v>
      </c>
      <c r="BY404" s="80">
        <v>0</v>
      </c>
      <c r="BZ404" s="80">
        <v>0</v>
      </c>
      <c r="CA404" s="80">
        <v>0</v>
      </c>
      <c r="CB404" s="80">
        <v>0</v>
      </c>
      <c r="CC404" s="80">
        <v>0</v>
      </c>
    </row>
    <row r="405" spans="1:81">
      <c r="A405" s="80" t="s">
        <v>2157</v>
      </c>
      <c r="B405" s="80">
        <v>340</v>
      </c>
      <c r="C405" s="80">
        <v>17</v>
      </c>
      <c r="D405" s="80">
        <v>20</v>
      </c>
      <c r="E405" s="80">
        <v>2020</v>
      </c>
      <c r="F405" s="80" t="s">
        <v>218</v>
      </c>
      <c r="G405" s="80" t="s">
        <v>2140</v>
      </c>
      <c r="H405" s="80" t="s">
        <v>2141</v>
      </c>
      <c r="I405" s="177"/>
      <c r="J405" s="81">
        <v>12.451685577319219</v>
      </c>
      <c r="K405" s="81">
        <v>0.86602640416256271</v>
      </c>
      <c r="L405" s="81">
        <v>2.4135602889892827</v>
      </c>
      <c r="M405" s="81">
        <v>29.172438694039062</v>
      </c>
      <c r="N405" s="81">
        <v>33.242872026822191</v>
      </c>
      <c r="O405" s="81">
        <v>16.320197915696166</v>
      </c>
      <c r="P405" s="81">
        <v>11.950251929486393</v>
      </c>
      <c r="Q405" s="81">
        <v>1.4441849485814866</v>
      </c>
      <c r="R405" s="81">
        <v>0</v>
      </c>
      <c r="S405" s="81">
        <v>3.4293919725925122</v>
      </c>
      <c r="T405" s="82"/>
      <c r="U405" s="81">
        <v>895236</v>
      </c>
      <c r="V405" s="81">
        <v>476</v>
      </c>
      <c r="W405" s="81">
        <v>41</v>
      </c>
      <c r="X405" s="81">
        <v>8116</v>
      </c>
      <c r="Y405" s="81">
        <v>12852</v>
      </c>
      <c r="Z405" s="81">
        <v>11662</v>
      </c>
      <c r="AA405" s="81">
        <v>2696</v>
      </c>
      <c r="AB405" s="81">
        <v>24493</v>
      </c>
      <c r="AC405" s="81">
        <v>0</v>
      </c>
      <c r="AD405" s="81">
        <v>3.4293919725925122</v>
      </c>
      <c r="AE405" s="82"/>
      <c r="AF405" s="81">
        <v>6236426.9553618506</v>
      </c>
      <c r="AG405" s="81">
        <v>661804.21860270924</v>
      </c>
      <c r="AH405" s="81">
        <v>499972.60816326394</v>
      </c>
      <c r="AI405" s="81">
        <v>49278031.721240699</v>
      </c>
      <c r="AJ405" s="81">
        <v>51669376.062462129</v>
      </c>
      <c r="AK405" s="81"/>
      <c r="AL405" s="81"/>
      <c r="AM405" s="81">
        <v>3196608.62290568</v>
      </c>
      <c r="AN405" s="81"/>
      <c r="AO405" s="81"/>
      <c r="AP405" s="82"/>
      <c r="AQ405" s="81">
        <v>248</v>
      </c>
      <c r="AR405" s="81">
        <v>62</v>
      </c>
      <c r="AS405" s="81">
        <v>0</v>
      </c>
      <c r="AT405" s="81">
        <v>0</v>
      </c>
      <c r="AU405" s="81">
        <v>0</v>
      </c>
      <c r="AV405" s="81">
        <v>0</v>
      </c>
      <c r="AW405" s="81">
        <v>0</v>
      </c>
      <c r="AX405" s="82"/>
      <c r="AY405" s="81">
        <v>1052.5999999999999</v>
      </c>
      <c r="AZ405" s="81">
        <v>2029.4</v>
      </c>
      <c r="BA405" s="81">
        <v>0</v>
      </c>
      <c r="BB405" s="81">
        <v>0</v>
      </c>
      <c r="BC405" s="81">
        <v>0</v>
      </c>
      <c r="BD405" s="81">
        <v>0</v>
      </c>
      <c r="BE405" s="81">
        <v>0</v>
      </c>
      <c r="BF405" s="82"/>
      <c r="BG405" s="81">
        <v>0</v>
      </c>
      <c r="BH405" s="81">
        <v>0</v>
      </c>
      <c r="BI405" s="81">
        <v>0</v>
      </c>
      <c r="BJ405" s="81">
        <v>0</v>
      </c>
      <c r="BK405" s="81">
        <v>4.4930000000000003</v>
      </c>
      <c r="BL405" s="81">
        <v>0</v>
      </c>
      <c r="BM405" s="82"/>
      <c r="BN405" s="81">
        <v>0</v>
      </c>
      <c r="BO405" s="81">
        <v>0</v>
      </c>
      <c r="BP405" s="81">
        <v>0</v>
      </c>
      <c r="BQ405" s="81">
        <v>0</v>
      </c>
      <c r="BR405" s="81">
        <v>1</v>
      </c>
      <c r="BS405" s="81">
        <v>0</v>
      </c>
      <c r="BT405"/>
      <c r="BU405" s="80">
        <v>4.4930000000000003</v>
      </c>
      <c r="BV405" s="80">
        <v>0</v>
      </c>
      <c r="BW405" s="80">
        <v>0</v>
      </c>
      <c r="BX405" s="80">
        <v>0</v>
      </c>
      <c r="BY405" s="80">
        <v>0</v>
      </c>
      <c r="BZ405" s="80">
        <v>0</v>
      </c>
      <c r="CA405" s="80">
        <v>0</v>
      </c>
      <c r="CB405" s="80">
        <v>0</v>
      </c>
      <c r="CC405" s="80">
        <v>0</v>
      </c>
    </row>
    <row r="406" spans="1:81">
      <c r="A406" s="80" t="s">
        <v>2158</v>
      </c>
      <c r="B406" s="80">
        <v>340</v>
      </c>
      <c r="C406" s="80">
        <v>18</v>
      </c>
      <c r="D406" s="80">
        <v>20</v>
      </c>
      <c r="E406" s="80">
        <v>2021</v>
      </c>
      <c r="F406" s="80" t="s">
        <v>75</v>
      </c>
      <c r="G406" s="174" t="s">
        <v>2140</v>
      </c>
      <c r="H406" s="80" t="s">
        <v>2141</v>
      </c>
      <c r="I406" s="177"/>
      <c r="J406" s="81">
        <v>16.131230361780862</v>
      </c>
      <c r="K406" s="81">
        <v>1.0876178121954629</v>
      </c>
      <c r="L406" s="81">
        <v>2.3525432164309703</v>
      </c>
      <c r="M406" s="81">
        <v>31.275314780283114</v>
      </c>
      <c r="N406" s="81">
        <v>29.759531410493892</v>
      </c>
      <c r="O406" s="81">
        <v>15.791254188051187</v>
      </c>
      <c r="P406" s="81">
        <v>12.258652286072319</v>
      </c>
      <c r="Q406" s="81">
        <v>1.4411089333448155</v>
      </c>
      <c r="R406" s="81">
        <v>0</v>
      </c>
      <c r="S406" s="81">
        <v>3.69799864887236</v>
      </c>
      <c r="T406" s="82"/>
      <c r="U406" s="81">
        <v>1212761</v>
      </c>
      <c r="V406" s="81">
        <v>476</v>
      </c>
      <c r="W406" s="81">
        <v>41</v>
      </c>
      <c r="X406" s="81">
        <v>8116</v>
      </c>
      <c r="Y406" s="81">
        <v>12817</v>
      </c>
      <c r="Z406" s="81">
        <v>11619</v>
      </c>
      <c r="AA406" s="81">
        <v>2697</v>
      </c>
      <c r="AB406" s="81">
        <v>24151</v>
      </c>
      <c r="AC406" s="81">
        <v>0</v>
      </c>
      <c r="AD406" s="81">
        <v>3.69799864887236</v>
      </c>
      <c r="AE406" s="82"/>
      <c r="AF406" s="81">
        <v>7466144.9825629089</v>
      </c>
      <c r="AG406" s="81">
        <v>820234.8057972457</v>
      </c>
      <c r="AH406" s="81">
        <v>473261.69981264172</v>
      </c>
      <c r="AI406" s="81">
        <v>52201365.419049986</v>
      </c>
      <c r="AJ406" s="81">
        <v>43114813.904368632</v>
      </c>
      <c r="AK406" s="81">
        <v>0</v>
      </c>
      <c r="AL406" s="81">
        <v>0</v>
      </c>
      <c r="AM406" s="81">
        <v>3170154.1544462484</v>
      </c>
      <c r="AN406" s="81">
        <v>0</v>
      </c>
      <c r="AO406" s="81">
        <v>0</v>
      </c>
      <c r="AP406" s="82"/>
      <c r="AQ406" s="81">
        <v>263</v>
      </c>
      <c r="AR406" s="81">
        <v>62</v>
      </c>
      <c r="AS406" s="81">
        <v>0</v>
      </c>
      <c r="AT406" s="81">
        <v>0</v>
      </c>
      <c r="AU406" s="81">
        <v>0</v>
      </c>
      <c r="AV406" s="81">
        <v>0</v>
      </c>
      <c r="AW406" s="81"/>
      <c r="AX406" s="82"/>
      <c r="AY406" s="81">
        <v>1118.7</v>
      </c>
      <c r="AZ406" s="81">
        <v>2029.4</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2159</v>
      </c>
      <c r="B407" s="80">
        <v>340</v>
      </c>
      <c r="C407" s="80">
        <v>19</v>
      </c>
      <c r="D407" s="80">
        <v>20</v>
      </c>
      <c r="E407" s="80">
        <v>2022</v>
      </c>
      <c r="F407" s="80" t="s">
        <v>568</v>
      </c>
      <c r="G407" s="174" t="s">
        <v>2140</v>
      </c>
      <c r="H407" s="80" t="s">
        <v>2141</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300</v>
      </c>
      <c r="AR407" s="81">
        <v>62</v>
      </c>
      <c r="AS407" s="81">
        <v>0</v>
      </c>
      <c r="AT407" s="81">
        <v>0</v>
      </c>
      <c r="AU407" s="81">
        <v>0</v>
      </c>
      <c r="AV407" s="81">
        <v>0</v>
      </c>
      <c r="AW407" s="81"/>
      <c r="AX407" s="82"/>
      <c r="AY407" s="81">
        <v>1309.0000000000007</v>
      </c>
      <c r="AZ407" s="81">
        <v>2029.4000000000003</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2160</v>
      </c>
      <c r="B408" s="80">
        <v>205</v>
      </c>
      <c r="C408" s="80">
        <v>1</v>
      </c>
      <c r="D408" s="80">
        <v>13</v>
      </c>
      <c r="E408" s="80">
        <v>1990</v>
      </c>
      <c r="F408" s="80" t="s">
        <v>562</v>
      </c>
      <c r="G408" s="80" t="s">
        <v>2161</v>
      </c>
      <c r="H408" s="80" t="s">
        <v>2162</v>
      </c>
      <c r="I408" s="177"/>
      <c r="J408" s="81">
        <v>428.15504444169244</v>
      </c>
      <c r="K408" s="81">
        <v>3.9720667180670959</v>
      </c>
      <c r="L408" s="81">
        <v>2.0215180382673856</v>
      </c>
      <c r="M408" s="81">
        <v>30.133234347413381</v>
      </c>
      <c r="N408" s="81">
        <v>37.833689986714006</v>
      </c>
      <c r="O408" s="81">
        <v>22.141359311106999</v>
      </c>
      <c r="P408" s="81">
        <v>30.723472700722702</v>
      </c>
      <c r="Q408" s="81">
        <v>2.1415193543348598</v>
      </c>
      <c r="R408" s="81">
        <v>69.552591296178434</v>
      </c>
      <c r="S408" s="81">
        <v>2.0391760742945144</v>
      </c>
      <c r="T408" s="82"/>
      <c r="U408" s="81">
        <v>10182795</v>
      </c>
      <c r="V408" s="81">
        <v>1222</v>
      </c>
      <c r="W408" s="81">
        <v>22</v>
      </c>
      <c r="X408" s="81">
        <v>9418</v>
      </c>
      <c r="Y408" s="81">
        <v>11666</v>
      </c>
      <c r="Z408" s="81">
        <v>9107</v>
      </c>
      <c r="AA408" s="81">
        <v>7460</v>
      </c>
      <c r="AB408" s="81">
        <v>34771</v>
      </c>
      <c r="AC408" s="81">
        <v>12046634</v>
      </c>
      <c r="AD408" s="81">
        <v>2.0391760742945144</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2163</v>
      </c>
      <c r="B409" s="80">
        <v>206</v>
      </c>
      <c r="C409" s="80">
        <v>2</v>
      </c>
      <c r="D409" s="80">
        <v>13</v>
      </c>
      <c r="E409" s="80">
        <v>2005</v>
      </c>
      <c r="F409" s="80" t="s">
        <v>565</v>
      </c>
      <c r="G409" s="80" t="s">
        <v>2161</v>
      </c>
      <c r="H409" s="80" t="s">
        <v>2162</v>
      </c>
      <c r="I409" s="177"/>
      <c r="J409" s="81">
        <v>295.67852498691587</v>
      </c>
      <c r="K409" s="81">
        <v>4.5866717576303238</v>
      </c>
      <c r="L409" s="81">
        <v>13.624315223971943</v>
      </c>
      <c r="M409" s="81">
        <v>56.187598624866972</v>
      </c>
      <c r="N409" s="81">
        <v>53.964267724455297</v>
      </c>
      <c r="O409" s="81">
        <v>32.521226781293343</v>
      </c>
      <c r="P409" s="81">
        <v>26.083677616173503</v>
      </c>
      <c r="Q409" s="81">
        <v>1.8254751676571264</v>
      </c>
      <c r="R409" s="81">
        <v>62.170897955863886</v>
      </c>
      <c r="S409" s="81">
        <v>1.1378115422708939</v>
      </c>
      <c r="T409" s="82"/>
      <c r="U409" s="81">
        <v>6870144</v>
      </c>
      <c r="V409" s="81">
        <v>1538</v>
      </c>
      <c r="W409" s="81">
        <v>126</v>
      </c>
      <c r="X409" s="81">
        <v>7847</v>
      </c>
      <c r="Y409" s="81">
        <v>12993</v>
      </c>
      <c r="Z409" s="81">
        <v>15479</v>
      </c>
      <c r="AA409" s="81">
        <v>5187</v>
      </c>
      <c r="AB409" s="81">
        <v>30985</v>
      </c>
      <c r="AC409" s="81">
        <v>10993636</v>
      </c>
      <c r="AD409" s="81">
        <v>1.1378115422708939</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2164</v>
      </c>
      <c r="B410" s="80">
        <v>207</v>
      </c>
      <c r="C410" s="80">
        <v>3</v>
      </c>
      <c r="D410" s="80">
        <v>13</v>
      </c>
      <c r="E410" s="80">
        <v>2006</v>
      </c>
      <c r="F410" s="80" t="s">
        <v>566</v>
      </c>
      <c r="G410" s="80" t="s">
        <v>2161</v>
      </c>
      <c r="H410" s="80" t="s">
        <v>2162</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2165</v>
      </c>
      <c r="B411" s="80">
        <v>208</v>
      </c>
      <c r="C411" s="80">
        <v>4</v>
      </c>
      <c r="D411" s="80">
        <v>13</v>
      </c>
      <c r="E411" s="80">
        <v>2007</v>
      </c>
      <c r="F411" s="80" t="s">
        <v>567</v>
      </c>
      <c r="G411" s="80" t="s">
        <v>2161</v>
      </c>
      <c r="H411" s="80" t="s">
        <v>2162</v>
      </c>
      <c r="I411" s="177"/>
      <c r="J411" s="81">
        <v>406.56759182527111</v>
      </c>
      <c r="K411" s="81">
        <v>3.8804272347060498</v>
      </c>
      <c r="L411" s="81">
        <v>8.0040170227847476</v>
      </c>
      <c r="M411" s="81">
        <v>57.792387846156501</v>
      </c>
      <c r="N411" s="81">
        <v>51.38195622674553</v>
      </c>
      <c r="O411" s="81">
        <v>31.324319220771173</v>
      </c>
      <c r="P411" s="81">
        <v>25.256755975777985</v>
      </c>
      <c r="Q411" s="81">
        <v>1.8834280522947682</v>
      </c>
      <c r="R411" s="81">
        <v>56.161613839367469</v>
      </c>
      <c r="S411" s="81">
        <v>1.6828753386123994</v>
      </c>
      <c r="T411" s="82"/>
      <c r="U411" s="81">
        <v>11479802</v>
      </c>
      <c r="V411" s="81">
        <v>1310</v>
      </c>
      <c r="W411" s="81">
        <v>139</v>
      </c>
      <c r="X411" s="81">
        <v>9257</v>
      </c>
      <c r="Y411" s="81">
        <v>13024</v>
      </c>
      <c r="Z411" s="81">
        <v>15499</v>
      </c>
      <c r="AA411" s="81">
        <v>4946</v>
      </c>
      <c r="AB411" s="81">
        <v>30278</v>
      </c>
      <c r="AC411" s="81">
        <v>10215965</v>
      </c>
      <c r="AD411" s="81">
        <v>1.6828753386123994</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2166</v>
      </c>
      <c r="B412" s="80">
        <v>209</v>
      </c>
      <c r="C412" s="80">
        <v>5</v>
      </c>
      <c r="D412" s="80">
        <v>13</v>
      </c>
      <c r="E412" s="80">
        <v>2008</v>
      </c>
      <c r="F412" s="80" t="s">
        <v>84</v>
      </c>
      <c r="G412" s="80" t="s">
        <v>2161</v>
      </c>
      <c r="H412" s="80" t="s">
        <v>2162</v>
      </c>
      <c r="I412" s="177"/>
      <c r="J412" s="81">
        <v>356.57838635099472</v>
      </c>
      <c r="K412" s="81">
        <v>2.92275301186279</v>
      </c>
      <c r="L412" s="81">
        <v>7.0856660849265785</v>
      </c>
      <c r="M412" s="81">
        <v>58.324441240578146</v>
      </c>
      <c r="N412" s="81">
        <v>55.494339715578029</v>
      </c>
      <c r="O412" s="81">
        <v>30.330508426095754</v>
      </c>
      <c r="P412" s="81">
        <v>24.274144667933033</v>
      </c>
      <c r="Q412" s="81">
        <v>1.8273984559141305</v>
      </c>
      <c r="R412" s="81">
        <v>53.429635475607462</v>
      </c>
      <c r="S412" s="81">
        <v>2.0432981920481978</v>
      </c>
      <c r="T412" s="82"/>
      <c r="U412" s="81">
        <v>11440985</v>
      </c>
      <c r="V412" s="81">
        <v>1310</v>
      </c>
      <c r="W412" s="81">
        <v>139</v>
      </c>
      <c r="X412" s="81">
        <v>9257</v>
      </c>
      <c r="Y412" s="81">
        <v>12993</v>
      </c>
      <c r="Z412" s="81">
        <v>15534</v>
      </c>
      <c r="AA412" s="81">
        <v>4759</v>
      </c>
      <c r="AB412" s="81">
        <v>29860</v>
      </c>
      <c r="AC412" s="81">
        <v>10092123</v>
      </c>
      <c r="AD412" s="81">
        <v>2.0432981920481978</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2167</v>
      </c>
      <c r="B413" s="80">
        <v>210</v>
      </c>
      <c r="C413" s="80">
        <v>6</v>
      </c>
      <c r="D413" s="80">
        <v>13</v>
      </c>
      <c r="E413" s="80">
        <v>2009</v>
      </c>
      <c r="F413" s="80" t="s">
        <v>85</v>
      </c>
      <c r="G413" s="80" t="s">
        <v>2161</v>
      </c>
      <c r="H413" s="80" t="s">
        <v>2162</v>
      </c>
      <c r="I413" s="177"/>
      <c r="J413" s="81">
        <v>355.77465677982337</v>
      </c>
      <c r="K413" s="81">
        <v>2.8479631499321312</v>
      </c>
      <c r="L413" s="81">
        <v>7.0287070188440923</v>
      </c>
      <c r="M413" s="81">
        <v>49.642096405360761</v>
      </c>
      <c r="N413" s="81">
        <v>50.566914420225913</v>
      </c>
      <c r="O413" s="81">
        <v>30.78980808510455</v>
      </c>
      <c r="P413" s="81">
        <v>22.909554666205445</v>
      </c>
      <c r="Q413" s="81">
        <v>1.7203221048623771</v>
      </c>
      <c r="R413" s="81">
        <v>38.802147206534649</v>
      </c>
      <c r="S413" s="81">
        <v>2.1368695634004107</v>
      </c>
      <c r="T413" s="82"/>
      <c r="U413" s="81">
        <v>9443969</v>
      </c>
      <c r="V413" s="81">
        <v>1039</v>
      </c>
      <c r="W413" s="81">
        <v>188</v>
      </c>
      <c r="X413" s="81">
        <v>9059</v>
      </c>
      <c r="Y413" s="81">
        <v>12957</v>
      </c>
      <c r="Z413" s="81">
        <v>15565</v>
      </c>
      <c r="AA413" s="81">
        <v>4611</v>
      </c>
      <c r="AB413" s="81">
        <v>29509</v>
      </c>
      <c r="AC413" s="81">
        <v>7150214</v>
      </c>
      <c r="AD413" s="81">
        <v>2.1368695634004107</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87.144000000000005</v>
      </c>
      <c r="BJ413" s="81">
        <v>928.97699999999998</v>
      </c>
      <c r="BK413" s="81">
        <v>3.88</v>
      </c>
      <c r="BL413" s="81">
        <v>0</v>
      </c>
      <c r="BM413" s="82"/>
      <c r="BN413" s="81">
        <v>0</v>
      </c>
      <c r="BO413" s="81">
        <v>0</v>
      </c>
      <c r="BP413" s="81">
        <v>4</v>
      </c>
      <c r="BQ413" s="81">
        <v>1</v>
      </c>
      <c r="BR413" s="81">
        <v>1</v>
      </c>
      <c r="BS413" s="81">
        <v>0</v>
      </c>
      <c r="BT413"/>
      <c r="BU413" s="80"/>
      <c r="BV413" s="80"/>
      <c r="BW413" s="80"/>
      <c r="BX413" s="80"/>
      <c r="BY413" s="80"/>
      <c r="BZ413" s="80"/>
      <c r="CA413" s="80"/>
      <c r="CB413" s="80"/>
      <c r="CC413" s="80"/>
    </row>
    <row r="414" spans="1:81">
      <c r="A414" s="80" t="s">
        <v>2168</v>
      </c>
      <c r="B414" s="80">
        <v>211</v>
      </c>
      <c r="C414" s="80">
        <v>7</v>
      </c>
      <c r="D414" s="80">
        <v>13</v>
      </c>
      <c r="E414" s="80">
        <v>2010</v>
      </c>
      <c r="F414" s="80" t="s">
        <v>86</v>
      </c>
      <c r="G414" s="80" t="s">
        <v>2161</v>
      </c>
      <c r="H414" s="80" t="s">
        <v>2162</v>
      </c>
      <c r="I414" s="177"/>
      <c r="J414" s="81">
        <v>444.10361994955485</v>
      </c>
      <c r="K414" s="81">
        <v>2.4785942155744984</v>
      </c>
      <c r="L414" s="81">
        <v>6.9389038085386998</v>
      </c>
      <c r="M414" s="81">
        <v>56.665675134683227</v>
      </c>
      <c r="N414" s="81">
        <v>63.937253303988903</v>
      </c>
      <c r="O414" s="81">
        <v>30.546977073038857</v>
      </c>
      <c r="P414" s="81">
        <v>22.895050640471393</v>
      </c>
      <c r="Q414" s="81">
        <v>1.7734014423245008</v>
      </c>
      <c r="R414" s="81">
        <v>38.181393553398429</v>
      </c>
      <c r="S414" s="81">
        <v>4.2768902568007734</v>
      </c>
      <c r="T414" s="82"/>
      <c r="U414" s="81">
        <v>11867654</v>
      </c>
      <c r="V414" s="81">
        <v>1039</v>
      </c>
      <c r="W414" s="81">
        <v>188</v>
      </c>
      <c r="X414" s="81">
        <v>9059</v>
      </c>
      <c r="Y414" s="81">
        <v>12914</v>
      </c>
      <c r="Z414" s="81">
        <v>15514</v>
      </c>
      <c r="AA414" s="81">
        <v>4493</v>
      </c>
      <c r="AB414" s="81">
        <v>29148</v>
      </c>
      <c r="AC414" s="81">
        <v>6667562</v>
      </c>
      <c r="AD414" s="81">
        <v>4.2768902568007734</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89.135999999999996</v>
      </c>
      <c r="BJ414" s="81">
        <v>942.56299999999999</v>
      </c>
      <c r="BK414" s="81">
        <v>0</v>
      </c>
      <c r="BL414" s="81">
        <v>0</v>
      </c>
      <c r="BM414" s="82"/>
      <c r="BN414" s="81">
        <v>0</v>
      </c>
      <c r="BO414" s="81">
        <v>0</v>
      </c>
      <c r="BP414" s="81">
        <v>4</v>
      </c>
      <c r="BQ414" s="81">
        <v>1</v>
      </c>
      <c r="BR414" s="81">
        <v>0</v>
      </c>
      <c r="BS414" s="81">
        <v>0</v>
      </c>
      <c r="BT414"/>
      <c r="BU414" s="80">
        <v>690.76400000000001</v>
      </c>
      <c r="BV414" s="80">
        <v>0</v>
      </c>
      <c r="BW414" s="80">
        <v>0</v>
      </c>
      <c r="BX414" s="80">
        <v>0</v>
      </c>
      <c r="BY414" s="80">
        <v>340.935</v>
      </c>
      <c r="BZ414" s="80">
        <v>0</v>
      </c>
      <c r="CA414" s="80">
        <v>0</v>
      </c>
      <c r="CB414" s="80">
        <v>0</v>
      </c>
      <c r="CC414" s="80">
        <v>0</v>
      </c>
    </row>
    <row r="415" spans="1:81">
      <c r="A415" s="80" t="s">
        <v>2169</v>
      </c>
      <c r="B415" s="80">
        <v>212</v>
      </c>
      <c r="C415" s="80">
        <v>8</v>
      </c>
      <c r="D415" s="80">
        <v>13</v>
      </c>
      <c r="E415" s="80">
        <v>2011</v>
      </c>
      <c r="F415" s="80" t="s">
        <v>87</v>
      </c>
      <c r="G415" s="80" t="s">
        <v>2161</v>
      </c>
      <c r="H415" s="80" t="s">
        <v>2162</v>
      </c>
      <c r="I415" s="177"/>
      <c r="J415" s="81">
        <v>422.70865061323906</v>
      </c>
      <c r="K415" s="81">
        <v>2.802026314174574</v>
      </c>
      <c r="L415" s="81">
        <v>7.5594115938741888</v>
      </c>
      <c r="M415" s="81">
        <v>53.085741216380285</v>
      </c>
      <c r="N415" s="81">
        <v>58.019898689842499</v>
      </c>
      <c r="O415" s="81">
        <v>30.169179719381059</v>
      </c>
      <c r="P415" s="81">
        <v>21.80785212968301</v>
      </c>
      <c r="Q415" s="81">
        <v>2.0118017782099229</v>
      </c>
      <c r="R415" s="81">
        <v>37.913911925945854</v>
      </c>
      <c r="S415" s="81">
        <v>3.4134594679440564</v>
      </c>
      <c r="T415" s="82"/>
      <c r="U415" s="81">
        <v>11654242</v>
      </c>
      <c r="V415" s="81">
        <v>1039</v>
      </c>
      <c r="W415" s="81">
        <v>188</v>
      </c>
      <c r="X415" s="81">
        <v>9059</v>
      </c>
      <c r="Y415" s="81">
        <v>12794</v>
      </c>
      <c r="Z415" s="81">
        <v>15655</v>
      </c>
      <c r="AA415" s="81">
        <v>4407</v>
      </c>
      <c r="AB415" s="81">
        <v>28667</v>
      </c>
      <c r="AC415" s="81">
        <v>6609902</v>
      </c>
      <c r="AD415" s="81">
        <v>3.4134594679440564</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97.932000000000002</v>
      </c>
      <c r="BJ415" s="81">
        <v>891.005</v>
      </c>
      <c r="BK415" s="81">
        <v>3.8330000000000002</v>
      </c>
      <c r="BL415" s="81">
        <v>0</v>
      </c>
      <c r="BM415" s="82"/>
      <c r="BN415" s="81">
        <v>0</v>
      </c>
      <c r="BO415" s="81">
        <v>0</v>
      </c>
      <c r="BP415" s="81">
        <v>4</v>
      </c>
      <c r="BQ415" s="81">
        <v>1</v>
      </c>
      <c r="BR415" s="81">
        <v>1</v>
      </c>
      <c r="BS415" s="81">
        <v>0</v>
      </c>
      <c r="BT415"/>
      <c r="BU415" s="80">
        <v>637.36900000000003</v>
      </c>
      <c r="BV415" s="80">
        <v>3.8330000000000002</v>
      </c>
      <c r="BW415" s="80">
        <v>0</v>
      </c>
      <c r="BX415" s="80">
        <v>0</v>
      </c>
      <c r="BY415" s="80">
        <v>351.56799999999998</v>
      </c>
      <c r="BZ415" s="80">
        <v>0</v>
      </c>
      <c r="CA415" s="80">
        <v>0</v>
      </c>
      <c r="CB415" s="80">
        <v>0</v>
      </c>
      <c r="CC415" s="80">
        <v>0</v>
      </c>
    </row>
    <row r="416" spans="1:81">
      <c r="A416" s="80" t="s">
        <v>2170</v>
      </c>
      <c r="B416" s="80">
        <v>213</v>
      </c>
      <c r="C416" s="80">
        <v>9</v>
      </c>
      <c r="D416" s="80">
        <v>13</v>
      </c>
      <c r="E416" s="80">
        <v>2012</v>
      </c>
      <c r="F416" s="80" t="s">
        <v>88</v>
      </c>
      <c r="G416" s="80" t="s">
        <v>2161</v>
      </c>
      <c r="H416" s="80" t="s">
        <v>2162</v>
      </c>
      <c r="I416" s="177"/>
      <c r="J416" s="81">
        <v>445.41040347709549</v>
      </c>
      <c r="K416" s="81">
        <v>2.5964373027403771</v>
      </c>
      <c r="L416" s="81">
        <v>7.8191560542160721</v>
      </c>
      <c r="M416" s="81">
        <v>58.207996782350456</v>
      </c>
      <c r="N416" s="81">
        <v>56.093715322470452</v>
      </c>
      <c r="O416" s="81">
        <v>29.983395635069162</v>
      </c>
      <c r="P416" s="81">
        <v>21.459152453583641</v>
      </c>
      <c r="Q416" s="81">
        <v>2.1749474632327455</v>
      </c>
      <c r="R416" s="81">
        <v>39.37092919626096</v>
      </c>
      <c r="S416" s="81">
        <v>2.8698264081118281</v>
      </c>
      <c r="T416" s="82"/>
      <c r="U416" s="81">
        <v>11595882</v>
      </c>
      <c r="V416" s="81">
        <v>1039</v>
      </c>
      <c r="W416" s="81">
        <v>188</v>
      </c>
      <c r="X416" s="81">
        <v>9059</v>
      </c>
      <c r="Y416" s="81">
        <v>12864</v>
      </c>
      <c r="Z416" s="81">
        <v>15682</v>
      </c>
      <c r="AA416" s="81">
        <v>4312</v>
      </c>
      <c r="AB416" s="81">
        <v>28525</v>
      </c>
      <c r="AC416" s="81">
        <v>6686137</v>
      </c>
      <c r="AD416" s="81">
        <v>2.8698264081118281</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113.703</v>
      </c>
      <c r="BJ416" s="81">
        <v>850.03200000000004</v>
      </c>
      <c r="BK416" s="81">
        <v>3.7639999999999998</v>
      </c>
      <c r="BL416" s="81">
        <v>0</v>
      </c>
      <c r="BM416" s="82"/>
      <c r="BN416" s="81">
        <v>0</v>
      </c>
      <c r="BO416" s="81">
        <v>0</v>
      </c>
      <c r="BP416" s="81">
        <v>4</v>
      </c>
      <c r="BQ416" s="81">
        <v>1</v>
      </c>
      <c r="BR416" s="81">
        <v>1</v>
      </c>
      <c r="BS416" s="81">
        <v>0</v>
      </c>
      <c r="BT416"/>
      <c r="BU416" s="80">
        <v>696.53499999999997</v>
      </c>
      <c r="BV416" s="80">
        <v>3.7639999999999998</v>
      </c>
      <c r="BW416" s="80">
        <v>0</v>
      </c>
      <c r="BX416" s="80">
        <v>0</v>
      </c>
      <c r="BY416" s="80">
        <v>267.2</v>
      </c>
      <c r="BZ416" s="80">
        <v>0</v>
      </c>
      <c r="CA416" s="80">
        <v>0</v>
      </c>
      <c r="CB416" s="80">
        <v>0</v>
      </c>
      <c r="CC416" s="80">
        <v>0</v>
      </c>
    </row>
    <row r="417" spans="1:81">
      <c r="A417" s="80" t="s">
        <v>2171</v>
      </c>
      <c r="B417" s="80">
        <v>214</v>
      </c>
      <c r="C417" s="80">
        <v>10</v>
      </c>
      <c r="D417" s="80">
        <v>13</v>
      </c>
      <c r="E417" s="80">
        <v>2013</v>
      </c>
      <c r="F417" s="80" t="s">
        <v>89</v>
      </c>
      <c r="G417" s="80" t="s">
        <v>2161</v>
      </c>
      <c r="H417" s="80" t="s">
        <v>2162</v>
      </c>
      <c r="I417" s="177"/>
      <c r="J417" s="81">
        <v>450.75210632730494</v>
      </c>
      <c r="K417" s="81">
        <v>2.1064517215289977</v>
      </c>
      <c r="L417" s="81">
        <v>7.0539561132135482</v>
      </c>
      <c r="M417" s="81">
        <v>56.878684696024571</v>
      </c>
      <c r="N417" s="81">
        <v>53.944462878617273</v>
      </c>
      <c r="O417" s="81">
        <v>28.696417481906227</v>
      </c>
      <c r="P417" s="81">
        <v>20.89061095221815</v>
      </c>
      <c r="Q417" s="81">
        <v>2.1853130915710084</v>
      </c>
      <c r="R417" s="81">
        <v>41.052245319541647</v>
      </c>
      <c r="S417" s="81">
        <v>3.9537851022041224</v>
      </c>
      <c r="T417" s="82"/>
      <c r="U417" s="81">
        <v>11741751</v>
      </c>
      <c r="V417" s="81">
        <v>1039</v>
      </c>
      <c r="W417" s="81">
        <v>188</v>
      </c>
      <c r="X417" s="81">
        <v>9059</v>
      </c>
      <c r="Y417" s="81">
        <v>12820</v>
      </c>
      <c r="Z417" s="81">
        <v>15679</v>
      </c>
      <c r="AA417" s="81">
        <v>4182</v>
      </c>
      <c r="AB417" s="81">
        <v>28250</v>
      </c>
      <c r="AC417" s="81">
        <v>6805305</v>
      </c>
      <c r="AD417" s="81">
        <v>3.9537851022041224</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124.884</v>
      </c>
      <c r="BJ417" s="81">
        <v>901.56600000000003</v>
      </c>
      <c r="BK417" s="81">
        <v>3.7360000000000002</v>
      </c>
      <c r="BL417" s="81">
        <v>0</v>
      </c>
      <c r="BM417" s="82"/>
      <c r="BN417" s="81">
        <v>0</v>
      </c>
      <c r="BO417" s="81">
        <v>0</v>
      </c>
      <c r="BP417" s="81">
        <v>4</v>
      </c>
      <c r="BQ417" s="81">
        <v>1</v>
      </c>
      <c r="BR417" s="81">
        <v>1</v>
      </c>
      <c r="BS417" s="81">
        <v>0</v>
      </c>
      <c r="BT417"/>
      <c r="BU417" s="80">
        <v>705.34299999999996</v>
      </c>
      <c r="BV417" s="80">
        <v>3.7360000000000002</v>
      </c>
      <c r="BW417" s="80">
        <v>0</v>
      </c>
      <c r="BX417" s="80">
        <v>0</v>
      </c>
      <c r="BY417" s="80">
        <v>321.10700000000003</v>
      </c>
      <c r="BZ417" s="80">
        <v>0</v>
      </c>
      <c r="CA417" s="80">
        <v>0</v>
      </c>
      <c r="CB417" s="80">
        <v>0</v>
      </c>
      <c r="CC417" s="80">
        <v>0</v>
      </c>
    </row>
    <row r="418" spans="1:81">
      <c r="A418" s="80" t="s">
        <v>2172</v>
      </c>
      <c r="B418" s="80">
        <v>215</v>
      </c>
      <c r="C418" s="80">
        <v>11</v>
      </c>
      <c r="D418" s="80">
        <v>13</v>
      </c>
      <c r="E418" s="80">
        <v>2014</v>
      </c>
      <c r="F418" s="80" t="s">
        <v>90</v>
      </c>
      <c r="G418" s="80" t="s">
        <v>2161</v>
      </c>
      <c r="H418" s="80" t="s">
        <v>2162</v>
      </c>
      <c r="I418" s="177"/>
      <c r="J418" s="81">
        <v>324.65009762272678</v>
      </c>
      <c r="K418" s="81">
        <v>2.5320094107445765</v>
      </c>
      <c r="L418" s="81">
        <v>4.2984534422548251</v>
      </c>
      <c r="M418" s="81">
        <v>51.001028560057513</v>
      </c>
      <c r="N418" s="81">
        <v>51.033570332559862</v>
      </c>
      <c r="O418" s="81">
        <v>27.204886373290275</v>
      </c>
      <c r="P418" s="81">
        <v>20.552365087685118</v>
      </c>
      <c r="Q418" s="81">
        <v>2.0620485872258136</v>
      </c>
      <c r="R418" s="81">
        <v>41.479632792184674</v>
      </c>
      <c r="S418" s="81">
        <v>4.7122555509506947</v>
      </c>
      <c r="T418" s="82"/>
      <c r="U418" s="81">
        <v>9496380</v>
      </c>
      <c r="V418" s="81">
        <v>1033</v>
      </c>
      <c r="W418" s="81">
        <v>165</v>
      </c>
      <c r="X418" s="81">
        <v>8453</v>
      </c>
      <c r="Y418" s="81">
        <v>12733</v>
      </c>
      <c r="Z418" s="81">
        <v>15655</v>
      </c>
      <c r="AA418" s="81">
        <v>4093</v>
      </c>
      <c r="AB418" s="81">
        <v>27783</v>
      </c>
      <c r="AC418" s="81">
        <v>6897775</v>
      </c>
      <c r="AD418" s="81">
        <v>4.7122555509506947</v>
      </c>
      <c r="AE418" s="82"/>
      <c r="AF418" s="81">
        <v>91010093.386102796</v>
      </c>
      <c r="AG418" s="81">
        <v>1938432.8927335721</v>
      </c>
      <c r="AH418" s="81">
        <v>1166568.6171305941</v>
      </c>
      <c r="AI418" s="81">
        <v>51038205.942943349</v>
      </c>
      <c r="AJ418" s="81">
        <v>57618240.690816283</v>
      </c>
      <c r="AK418" s="81">
        <v>0</v>
      </c>
      <c r="AL418" s="81">
        <v>0</v>
      </c>
      <c r="AM418" s="81">
        <v>3814190.7326585571</v>
      </c>
      <c r="AN418" s="81">
        <v>0</v>
      </c>
      <c r="AO418" s="81">
        <v>0</v>
      </c>
      <c r="AP418" s="82"/>
      <c r="AQ418" s="81">
        <v>533</v>
      </c>
      <c r="AR418" s="81">
        <v>84</v>
      </c>
      <c r="AS418" s="81">
        <v>0</v>
      </c>
      <c r="AT418" s="81">
        <v>0</v>
      </c>
      <c r="AU418" s="81">
        <v>0</v>
      </c>
      <c r="AV418" s="81">
        <v>2</v>
      </c>
      <c r="AW418" s="81" t="s">
        <v>564</v>
      </c>
      <c r="AX418" s="82"/>
      <c r="AY418" s="81">
        <v>2156.7060000000001</v>
      </c>
      <c r="AZ418" s="81">
        <v>7621</v>
      </c>
      <c r="BA418" s="81">
        <v>0</v>
      </c>
      <c r="BB418" s="81">
        <v>0</v>
      </c>
      <c r="BC418" s="81">
        <v>0</v>
      </c>
      <c r="BD418" s="81">
        <v>1495</v>
      </c>
      <c r="BE418" s="81" t="s">
        <v>564</v>
      </c>
      <c r="BF418" s="82"/>
      <c r="BG418" s="81">
        <v>0</v>
      </c>
      <c r="BH418" s="81">
        <v>0</v>
      </c>
      <c r="BI418" s="81">
        <v>121.75700000000001</v>
      </c>
      <c r="BJ418" s="81">
        <v>951.39</v>
      </c>
      <c r="BK418" s="81">
        <v>3.7309999999999999</v>
      </c>
      <c r="BL418" s="81">
        <v>0</v>
      </c>
      <c r="BM418" s="82"/>
      <c r="BN418" s="81">
        <v>0</v>
      </c>
      <c r="BO418" s="81">
        <v>0</v>
      </c>
      <c r="BP418" s="81">
        <v>4</v>
      </c>
      <c r="BQ418" s="81">
        <v>1</v>
      </c>
      <c r="BR418" s="81">
        <v>1</v>
      </c>
      <c r="BS418" s="81">
        <v>0</v>
      </c>
      <c r="BT418"/>
      <c r="BU418" s="80">
        <v>739.04700000000003</v>
      </c>
      <c r="BV418" s="80">
        <v>3.7309999999999999</v>
      </c>
      <c r="BW418" s="80">
        <v>0</v>
      </c>
      <c r="BX418" s="80">
        <v>0</v>
      </c>
      <c r="BY418" s="80">
        <v>334.1</v>
      </c>
      <c r="BZ418" s="80">
        <v>0</v>
      </c>
      <c r="CA418" s="80">
        <v>0</v>
      </c>
      <c r="CB418" s="80">
        <v>0</v>
      </c>
      <c r="CC418" s="80">
        <v>0</v>
      </c>
    </row>
    <row r="419" spans="1:81">
      <c r="A419" s="80" t="s">
        <v>2173</v>
      </c>
      <c r="B419" s="80">
        <v>216</v>
      </c>
      <c r="C419" s="80">
        <v>12</v>
      </c>
      <c r="D419" s="80">
        <v>13</v>
      </c>
      <c r="E419" s="80">
        <v>2015</v>
      </c>
      <c r="F419" s="80" t="s">
        <v>91</v>
      </c>
      <c r="G419" s="80" t="s">
        <v>2161</v>
      </c>
      <c r="H419" s="80" t="s">
        <v>2162</v>
      </c>
      <c r="I419" s="177"/>
      <c r="J419" s="81">
        <v>232.0043510934367</v>
      </c>
      <c r="K419" s="81">
        <v>2.4369826671846782</v>
      </c>
      <c r="L419" s="81">
        <v>4.5944921284001889</v>
      </c>
      <c r="M419" s="81">
        <v>49.331547173943129</v>
      </c>
      <c r="N419" s="81">
        <v>46.57764496555091</v>
      </c>
      <c r="O419" s="81">
        <v>26.785204153995455</v>
      </c>
      <c r="P419" s="81">
        <v>20.392650677673338</v>
      </c>
      <c r="Q419" s="81">
        <v>1.9778823446571205</v>
      </c>
      <c r="R419" s="81">
        <v>40.168270526681425</v>
      </c>
      <c r="S419" s="81">
        <v>5.1275861703738057</v>
      </c>
      <c r="T419" s="82"/>
      <c r="U419" s="81">
        <v>7420679</v>
      </c>
      <c r="V419" s="81">
        <v>1033</v>
      </c>
      <c r="W419" s="81">
        <v>165</v>
      </c>
      <c r="X419" s="81">
        <v>8453</v>
      </c>
      <c r="Y419" s="81">
        <v>12668</v>
      </c>
      <c r="Z419" s="81">
        <v>15562</v>
      </c>
      <c r="AA419" s="81">
        <v>4058</v>
      </c>
      <c r="AB419" s="81">
        <v>27222</v>
      </c>
      <c r="AC419" s="81">
        <v>6880937</v>
      </c>
      <c r="AD419" s="81">
        <v>5.1275861703738057</v>
      </c>
      <c r="AE419" s="82"/>
      <c r="AF419" s="81">
        <v>65428308.01197391</v>
      </c>
      <c r="AG419" s="81">
        <v>1709298.0711719843</v>
      </c>
      <c r="AH419" s="81">
        <v>1005955.2994849148</v>
      </c>
      <c r="AI419" s="81">
        <v>54297550.074654736</v>
      </c>
      <c r="AJ419" s="81">
        <v>55293457.614332221</v>
      </c>
      <c r="AK419" s="81">
        <v>0</v>
      </c>
      <c r="AL419" s="81">
        <v>0</v>
      </c>
      <c r="AM419" s="81">
        <v>3730660.9080048432</v>
      </c>
      <c r="AN419" s="81">
        <v>0</v>
      </c>
      <c r="AO419" s="81">
        <v>0</v>
      </c>
      <c r="AP419" s="82"/>
      <c r="AQ419" s="81">
        <v>580</v>
      </c>
      <c r="AR419" s="81">
        <v>150</v>
      </c>
      <c r="AS419" s="81">
        <v>0</v>
      </c>
      <c r="AT419" s="81">
        <v>0</v>
      </c>
      <c r="AU419" s="81">
        <v>0</v>
      </c>
      <c r="AV419" s="81">
        <v>2</v>
      </c>
      <c r="AW419" s="81" t="s">
        <v>564</v>
      </c>
      <c r="AX419" s="82"/>
      <c r="AY419" s="81">
        <v>2410.931</v>
      </c>
      <c r="AZ419" s="81">
        <v>11022.9</v>
      </c>
      <c r="BA419" s="81">
        <v>0</v>
      </c>
      <c r="BB419" s="81">
        <v>0</v>
      </c>
      <c r="BC419" s="81">
        <v>0</v>
      </c>
      <c r="BD419" s="81">
        <v>1495</v>
      </c>
      <c r="BE419" s="81" t="s">
        <v>564</v>
      </c>
      <c r="BF419" s="82"/>
      <c r="BG419" s="81">
        <v>0</v>
      </c>
      <c r="BH419" s="81">
        <v>0</v>
      </c>
      <c r="BI419" s="81">
        <v>117.413</v>
      </c>
      <c r="BJ419" s="81">
        <v>909.94899999999996</v>
      </c>
      <c r="BK419" s="81">
        <v>0</v>
      </c>
      <c r="BL419" s="81">
        <v>0</v>
      </c>
      <c r="BM419" s="82"/>
      <c r="BN419" s="81">
        <v>0</v>
      </c>
      <c r="BO419" s="81">
        <v>0</v>
      </c>
      <c r="BP419" s="81">
        <v>4</v>
      </c>
      <c r="BQ419" s="81">
        <v>1</v>
      </c>
      <c r="BR419" s="81">
        <v>0</v>
      </c>
      <c r="BS419" s="81">
        <v>0</v>
      </c>
      <c r="BT419"/>
      <c r="BU419" s="80">
        <v>667.46199999999999</v>
      </c>
      <c r="BV419" s="80">
        <v>0</v>
      </c>
      <c r="BW419" s="80">
        <v>0</v>
      </c>
      <c r="BX419" s="80">
        <v>0</v>
      </c>
      <c r="BY419" s="80">
        <v>359.9</v>
      </c>
      <c r="BZ419" s="80">
        <v>0</v>
      </c>
      <c r="CA419" s="80">
        <v>0</v>
      </c>
      <c r="CB419" s="80">
        <v>0</v>
      </c>
      <c r="CC419" s="80">
        <v>0</v>
      </c>
    </row>
    <row r="420" spans="1:81">
      <c r="A420" s="80" t="s">
        <v>2174</v>
      </c>
      <c r="B420" s="80">
        <v>217</v>
      </c>
      <c r="C420" s="80">
        <v>13</v>
      </c>
      <c r="D420" s="80">
        <v>13</v>
      </c>
      <c r="E420" s="80">
        <v>2016</v>
      </c>
      <c r="F420" s="80" t="s">
        <v>92</v>
      </c>
      <c r="G420" s="80" t="s">
        <v>2161</v>
      </c>
      <c r="H420" s="80" t="s">
        <v>2162</v>
      </c>
      <c r="I420" s="177"/>
      <c r="J420" s="81">
        <v>267.60952026536137</v>
      </c>
      <c r="K420" s="81">
        <v>2.3853124932196317</v>
      </c>
      <c r="L420" s="81">
        <v>4.7442395195431866</v>
      </c>
      <c r="M420" s="81">
        <v>43.356941493203827</v>
      </c>
      <c r="N420" s="81">
        <v>44.769622868889016</v>
      </c>
      <c r="O420" s="81">
        <v>26.391927784754944</v>
      </c>
      <c r="P420" s="81">
        <v>20.382338513384713</v>
      </c>
      <c r="Q420" s="81">
        <v>1.8898305371895454</v>
      </c>
      <c r="R420" s="81">
        <v>37.612854455274054</v>
      </c>
      <c r="S420" s="81">
        <v>5.5348411551108629</v>
      </c>
      <c r="T420" s="82"/>
      <c r="U420" s="81">
        <v>8073827</v>
      </c>
      <c r="V420" s="81">
        <v>1033</v>
      </c>
      <c r="W420" s="81">
        <v>165</v>
      </c>
      <c r="X420" s="81">
        <v>8453</v>
      </c>
      <c r="Y420" s="81">
        <v>12624</v>
      </c>
      <c r="Z420" s="81">
        <v>15522</v>
      </c>
      <c r="AA420" s="81">
        <v>4195</v>
      </c>
      <c r="AB420" s="81">
        <v>26756</v>
      </c>
      <c r="AC420" s="81">
        <v>6423905.2995784516</v>
      </c>
      <c r="AD420" s="81">
        <v>5.5348411551108629</v>
      </c>
      <c r="AE420" s="82"/>
      <c r="AF420" s="81">
        <v>74218960.459144786</v>
      </c>
      <c r="AG420" s="81">
        <v>1593347.775560989</v>
      </c>
      <c r="AH420" s="81">
        <v>947450.3623176479</v>
      </c>
      <c r="AI420" s="81">
        <v>50685001.171119072</v>
      </c>
      <c r="AJ420" s="81">
        <v>54200782.708856493</v>
      </c>
      <c r="AK420" s="81">
        <v>0</v>
      </c>
      <c r="AL420" s="81">
        <v>0</v>
      </c>
      <c r="AM420" s="81">
        <v>3669646.3047246672</v>
      </c>
      <c r="AN420" s="81">
        <v>0</v>
      </c>
      <c r="AO420" s="81">
        <v>0</v>
      </c>
      <c r="AP420" s="82"/>
      <c r="AQ420" s="81">
        <v>613</v>
      </c>
      <c r="AR420" s="81">
        <v>203</v>
      </c>
      <c r="AS420" s="81">
        <v>0</v>
      </c>
      <c r="AT420" s="81">
        <v>0</v>
      </c>
      <c r="AU420" s="81">
        <v>0</v>
      </c>
      <c r="AV420" s="81">
        <v>2</v>
      </c>
      <c r="AW420" s="81" t="s">
        <v>564</v>
      </c>
      <c r="AX420" s="82"/>
      <c r="AY420" s="81">
        <v>2570.806</v>
      </c>
      <c r="AZ420" s="81">
        <v>16526.3</v>
      </c>
      <c r="BA420" s="81">
        <v>0</v>
      </c>
      <c r="BB420" s="81">
        <v>0</v>
      </c>
      <c r="BC420" s="81">
        <v>0</v>
      </c>
      <c r="BD420" s="81">
        <v>1495</v>
      </c>
      <c r="BE420" s="81" t="s">
        <v>564</v>
      </c>
      <c r="BF420" s="82"/>
      <c r="BG420" s="81">
        <v>0</v>
      </c>
      <c r="BH420" s="81">
        <v>0</v>
      </c>
      <c r="BI420" s="81">
        <v>120.004</v>
      </c>
      <c r="BJ420" s="81">
        <v>755.29300000000001</v>
      </c>
      <c r="BK420" s="81">
        <v>3.593</v>
      </c>
      <c r="BL420" s="81">
        <v>0</v>
      </c>
      <c r="BM420" s="82"/>
      <c r="BN420" s="81">
        <v>0</v>
      </c>
      <c r="BO420" s="81">
        <v>0</v>
      </c>
      <c r="BP420" s="81">
        <v>4</v>
      </c>
      <c r="BQ420" s="81">
        <v>1</v>
      </c>
      <c r="BR420" s="81">
        <v>1</v>
      </c>
      <c r="BS420" s="81">
        <v>0</v>
      </c>
      <c r="BT420"/>
      <c r="BU420" s="80">
        <v>687.697</v>
      </c>
      <c r="BV420" s="80">
        <v>3.593</v>
      </c>
      <c r="BW420" s="80">
        <v>0</v>
      </c>
      <c r="BX420" s="80">
        <v>0</v>
      </c>
      <c r="BY420" s="80">
        <v>187.6</v>
      </c>
      <c r="BZ420" s="80">
        <v>0</v>
      </c>
      <c r="CA420" s="80">
        <v>0</v>
      </c>
      <c r="CB420" s="80">
        <v>0</v>
      </c>
      <c r="CC420" s="80">
        <v>0</v>
      </c>
    </row>
    <row r="421" spans="1:81">
      <c r="A421" s="80" t="s">
        <v>2175</v>
      </c>
      <c r="B421" s="80">
        <v>218</v>
      </c>
      <c r="C421" s="80">
        <v>14</v>
      </c>
      <c r="D421" s="80">
        <v>13</v>
      </c>
      <c r="E421" s="80">
        <v>2017</v>
      </c>
      <c r="F421" s="80" t="s">
        <v>71</v>
      </c>
      <c r="G421" s="80" t="s">
        <v>2161</v>
      </c>
      <c r="H421" s="80" t="s">
        <v>2162</v>
      </c>
      <c r="I421" s="177"/>
      <c r="J421" s="81">
        <v>270.29203099082497</v>
      </c>
      <c r="K421" s="81">
        <v>2.4141604785369313</v>
      </c>
      <c r="L421" s="81">
        <v>4.5050199680846426</v>
      </c>
      <c r="M421" s="81">
        <v>42.998499208304096</v>
      </c>
      <c r="N421" s="81">
        <v>44.109605446157971</v>
      </c>
      <c r="O421" s="81">
        <v>25.827470649157412</v>
      </c>
      <c r="P421" s="81">
        <v>20.05527798688307</v>
      </c>
      <c r="Q421" s="81">
        <v>1.7949413149840181</v>
      </c>
      <c r="R421" s="81">
        <v>36.00968200507242</v>
      </c>
      <c r="S421" s="81">
        <v>4.6979406819643366</v>
      </c>
      <c r="T421" s="82"/>
      <c r="U421" s="81">
        <v>8535143</v>
      </c>
      <c r="V421" s="81">
        <v>1033</v>
      </c>
      <c r="W421" s="81">
        <v>165</v>
      </c>
      <c r="X421" s="81">
        <v>8453</v>
      </c>
      <c r="Y421" s="81">
        <v>12524</v>
      </c>
      <c r="Z421" s="81">
        <v>15442</v>
      </c>
      <c r="AA421" s="81">
        <v>4154</v>
      </c>
      <c r="AB421" s="81">
        <v>26280</v>
      </c>
      <c r="AC421" s="81">
        <v>6272129.9999999991</v>
      </c>
      <c r="AD421" s="81">
        <v>4.6979406819643366</v>
      </c>
      <c r="AE421" s="82"/>
      <c r="AF421" s="81">
        <v>76228563.121873915</v>
      </c>
      <c r="AG421" s="81">
        <v>1639086.638345341</v>
      </c>
      <c r="AH421" s="81">
        <v>1118994.638388677</v>
      </c>
      <c r="AI421" s="81">
        <v>51818250.220604807</v>
      </c>
      <c r="AJ421" s="81">
        <v>54075061.488962866</v>
      </c>
      <c r="AK421" s="81">
        <v>0</v>
      </c>
      <c r="AL421" s="81">
        <v>0</v>
      </c>
      <c r="AM421" s="81">
        <v>3610001.663570276</v>
      </c>
      <c r="AN421" s="81">
        <v>0</v>
      </c>
      <c r="AO421" s="81">
        <v>0</v>
      </c>
      <c r="AP421" s="82"/>
      <c r="AQ421" s="81">
        <v>642</v>
      </c>
      <c r="AR421" s="81">
        <v>220</v>
      </c>
      <c r="AS421" s="81">
        <v>0</v>
      </c>
      <c r="AT421" s="81">
        <v>0</v>
      </c>
      <c r="AU421" s="81">
        <v>0</v>
      </c>
      <c r="AV421" s="81">
        <v>2</v>
      </c>
      <c r="AW421" s="81" t="s">
        <v>564</v>
      </c>
      <c r="AX421" s="82"/>
      <c r="AY421" s="81">
        <v>2732.7779999999998</v>
      </c>
      <c r="AZ421" s="81">
        <v>17534.7</v>
      </c>
      <c r="BA421" s="81">
        <v>0</v>
      </c>
      <c r="BB421" s="81">
        <v>0</v>
      </c>
      <c r="BC421" s="81">
        <v>0</v>
      </c>
      <c r="BD421" s="81">
        <v>1495</v>
      </c>
      <c r="BE421" s="81" t="s">
        <v>564</v>
      </c>
      <c r="BF421" s="82"/>
      <c r="BG421" s="81">
        <v>0</v>
      </c>
      <c r="BH421" s="81">
        <v>0</v>
      </c>
      <c r="BI421" s="81">
        <v>122.38200000000001</v>
      </c>
      <c r="BJ421" s="81">
        <v>957.19200000000001</v>
      </c>
      <c r="BK421" s="81">
        <v>3.4820000000000002</v>
      </c>
      <c r="BL421" s="81">
        <v>0</v>
      </c>
      <c r="BM421" s="82"/>
      <c r="BN421" s="81">
        <v>0</v>
      </c>
      <c r="BO421" s="81">
        <v>0</v>
      </c>
      <c r="BP421" s="81">
        <v>5</v>
      </c>
      <c r="BQ421" s="81">
        <v>1</v>
      </c>
      <c r="BR421" s="81">
        <v>1</v>
      </c>
      <c r="BS421" s="81">
        <v>0</v>
      </c>
      <c r="BT421"/>
      <c r="BU421" s="80">
        <v>722.66</v>
      </c>
      <c r="BV421" s="80">
        <v>3.4820000000000002</v>
      </c>
      <c r="BW421" s="80">
        <v>0</v>
      </c>
      <c r="BX421" s="80">
        <v>0</v>
      </c>
      <c r="BY421" s="80">
        <v>356.91399999999999</v>
      </c>
      <c r="BZ421" s="80">
        <v>0</v>
      </c>
      <c r="CA421" s="80">
        <v>0</v>
      </c>
      <c r="CB421" s="80">
        <v>0</v>
      </c>
      <c r="CC421" s="80">
        <v>0</v>
      </c>
    </row>
    <row r="422" spans="1:81">
      <c r="A422" s="80" t="s">
        <v>2176</v>
      </c>
      <c r="B422" s="80">
        <v>219</v>
      </c>
      <c r="C422" s="80">
        <v>15</v>
      </c>
      <c r="D422" s="80">
        <v>13</v>
      </c>
      <c r="E422" s="80">
        <v>2018</v>
      </c>
      <c r="F422" s="80" t="s">
        <v>93</v>
      </c>
      <c r="G422" s="80" t="s">
        <v>2161</v>
      </c>
      <c r="H422" s="80" t="s">
        <v>2162</v>
      </c>
      <c r="I422" s="177"/>
      <c r="J422" s="81">
        <v>251.39801071952542</v>
      </c>
      <c r="K422" s="81">
        <v>2.1898999010000106</v>
      </c>
      <c r="L422" s="81">
        <v>4.0111026088501456</v>
      </c>
      <c r="M422" s="81">
        <v>41.865682138129955</v>
      </c>
      <c r="N422" s="81">
        <v>42.645725613727187</v>
      </c>
      <c r="O422" s="81">
        <v>25.153499641973987</v>
      </c>
      <c r="P422" s="81">
        <v>19.726586089996218</v>
      </c>
      <c r="Q422" s="81">
        <v>1.6282210139121733</v>
      </c>
      <c r="R422" s="81">
        <v>37.154999121842607</v>
      </c>
      <c r="S422" s="81">
        <v>3.1126114590363532</v>
      </c>
      <c r="T422" s="82"/>
      <c r="U422" s="81">
        <v>8084710.0000000009</v>
      </c>
      <c r="V422" s="81">
        <v>1033</v>
      </c>
      <c r="W422" s="81">
        <v>165</v>
      </c>
      <c r="X422" s="81">
        <v>8453</v>
      </c>
      <c r="Y422" s="81">
        <v>12392</v>
      </c>
      <c r="Z422" s="81">
        <v>15327</v>
      </c>
      <c r="AA422" s="81">
        <v>4127</v>
      </c>
      <c r="AB422" s="81">
        <v>25690</v>
      </c>
      <c r="AC422" s="81">
        <v>6446257</v>
      </c>
      <c r="AD422" s="81">
        <v>3.1126114590363532</v>
      </c>
      <c r="AE422" s="82"/>
      <c r="AF422" s="81">
        <v>76750660.633231193</v>
      </c>
      <c r="AG422" s="81">
        <v>1453389.636411665</v>
      </c>
      <c r="AH422" s="81">
        <v>980302.13566582964</v>
      </c>
      <c r="AI422" s="81">
        <v>49738311.436068811</v>
      </c>
      <c r="AJ422" s="81">
        <v>56022700.468460158</v>
      </c>
      <c r="AK422" s="81">
        <v>0</v>
      </c>
      <c r="AL422" s="81">
        <v>0</v>
      </c>
      <c r="AM422" s="81">
        <v>3536257.0341822589</v>
      </c>
      <c r="AN422" s="81">
        <v>0</v>
      </c>
      <c r="AO422" s="81">
        <v>0</v>
      </c>
      <c r="AP422" s="82"/>
      <c r="AQ422" s="81">
        <v>672</v>
      </c>
      <c r="AR422" s="81">
        <v>244</v>
      </c>
      <c r="AS422" s="81">
        <v>0</v>
      </c>
      <c r="AT422" s="81">
        <v>0</v>
      </c>
      <c r="AU422" s="81">
        <v>0</v>
      </c>
      <c r="AV422" s="81">
        <v>2</v>
      </c>
      <c r="AW422" s="81" t="s">
        <v>564</v>
      </c>
      <c r="AX422" s="82"/>
      <c r="AY422" s="81">
        <v>2872.6740000000009</v>
      </c>
      <c r="AZ422" s="81">
        <v>18774</v>
      </c>
      <c r="BA422" s="81">
        <v>0</v>
      </c>
      <c r="BB422" s="81">
        <v>0</v>
      </c>
      <c r="BC422" s="81">
        <v>0</v>
      </c>
      <c r="BD422" s="81">
        <v>2251</v>
      </c>
      <c r="BE422" s="81" t="s">
        <v>564</v>
      </c>
      <c r="BF422" s="82"/>
      <c r="BG422" s="81">
        <v>0</v>
      </c>
      <c r="BH422" s="81">
        <v>0</v>
      </c>
      <c r="BI422" s="81">
        <v>115.82</v>
      </c>
      <c r="BJ422" s="81">
        <v>781.66399999999999</v>
      </c>
      <c r="BK422" s="81">
        <v>3.548</v>
      </c>
      <c r="BL422" s="81">
        <v>0</v>
      </c>
      <c r="BM422" s="82"/>
      <c r="BN422" s="81">
        <v>0</v>
      </c>
      <c r="BO422" s="81">
        <v>0</v>
      </c>
      <c r="BP422" s="81">
        <v>5</v>
      </c>
      <c r="BQ422" s="81">
        <v>1</v>
      </c>
      <c r="BR422" s="81">
        <v>1</v>
      </c>
      <c r="BS422" s="81">
        <v>0</v>
      </c>
      <c r="BT422"/>
      <c r="BU422" s="80">
        <v>581.98400000000004</v>
      </c>
      <c r="BV422" s="80">
        <v>3.548</v>
      </c>
      <c r="BW422" s="80">
        <v>0</v>
      </c>
      <c r="BX422" s="80">
        <v>0</v>
      </c>
      <c r="BY422" s="80">
        <v>315.5</v>
      </c>
      <c r="BZ422" s="80">
        <v>0</v>
      </c>
      <c r="CA422" s="80">
        <v>0</v>
      </c>
      <c r="CB422" s="80">
        <v>0</v>
      </c>
      <c r="CC422" s="80">
        <v>0</v>
      </c>
    </row>
    <row r="423" spans="1:81">
      <c r="A423" s="80" t="s">
        <v>2177</v>
      </c>
      <c r="B423" s="80">
        <v>220</v>
      </c>
      <c r="C423" s="80">
        <v>16</v>
      </c>
      <c r="D423" s="80">
        <v>13</v>
      </c>
      <c r="E423" s="80">
        <v>2019</v>
      </c>
      <c r="F423" s="80" t="s">
        <v>73</v>
      </c>
      <c r="G423" s="80" t="s">
        <v>2161</v>
      </c>
      <c r="H423" s="80" t="s">
        <v>2162</v>
      </c>
      <c r="I423" s="177"/>
      <c r="J423" s="81">
        <v>233.30914685551255</v>
      </c>
      <c r="K423" s="81">
        <v>1.9440873882750429</v>
      </c>
      <c r="L423" s="81">
        <v>4.0000052025314456</v>
      </c>
      <c r="M423" s="81">
        <v>40.003275717687366</v>
      </c>
      <c r="N423" s="81">
        <v>34.505269095957246</v>
      </c>
      <c r="O423" s="81">
        <v>24.363147897980078</v>
      </c>
      <c r="P423" s="81">
        <v>18.772494150078575</v>
      </c>
      <c r="Q423" s="81">
        <v>1.5501248028102861</v>
      </c>
      <c r="R423" s="81">
        <v>35.418232447697548</v>
      </c>
      <c r="S423" s="81">
        <v>3.9935011115119057</v>
      </c>
      <c r="T423" s="82"/>
      <c r="U423" s="81">
        <v>7630790</v>
      </c>
      <c r="V423" s="81">
        <v>1033</v>
      </c>
      <c r="W423" s="81">
        <v>165</v>
      </c>
      <c r="X423" s="81">
        <v>8453</v>
      </c>
      <c r="Y423" s="81">
        <v>12310</v>
      </c>
      <c r="Z423" s="81">
        <v>15253</v>
      </c>
      <c r="AA423" s="81">
        <v>3898</v>
      </c>
      <c r="AB423" s="81">
        <v>25120</v>
      </c>
      <c r="AC423" s="81">
        <v>6245581</v>
      </c>
      <c r="AD423" s="81">
        <v>3.9935011115119061</v>
      </c>
      <c r="AE423" s="82"/>
      <c r="AF423" s="81">
        <v>75220866.928243265</v>
      </c>
      <c r="AG423" s="81">
        <v>1402809.4577051371</v>
      </c>
      <c r="AH423" s="81">
        <v>1141661.3184167231</v>
      </c>
      <c r="AI423" s="81">
        <v>52617742.772678107</v>
      </c>
      <c r="AJ423" s="81">
        <v>49647373.306130908</v>
      </c>
      <c r="AK423" s="81">
        <v>0</v>
      </c>
      <c r="AL423" s="81">
        <v>0</v>
      </c>
      <c r="AM423" s="81">
        <v>3421154.8967412454</v>
      </c>
      <c r="AN423" s="81">
        <v>0</v>
      </c>
      <c r="AO423" s="81">
        <v>0</v>
      </c>
      <c r="AP423" s="82"/>
      <c r="AQ423" s="81">
        <v>703</v>
      </c>
      <c r="AR423" s="81">
        <v>285</v>
      </c>
      <c r="AS423" s="81">
        <v>0</v>
      </c>
      <c r="AT423" s="81">
        <v>0</v>
      </c>
      <c r="AU423" s="81">
        <v>0</v>
      </c>
      <c r="AV423" s="81">
        <v>2</v>
      </c>
      <c r="AW423" s="81" t="s">
        <v>564</v>
      </c>
      <c r="AX423" s="82"/>
      <c r="AY423" s="81">
        <v>3025.527000000001</v>
      </c>
      <c r="AZ423" s="81">
        <v>20659.2</v>
      </c>
      <c r="BA423" s="81">
        <v>0</v>
      </c>
      <c r="BB423" s="81">
        <v>0</v>
      </c>
      <c r="BC423" s="81">
        <v>0</v>
      </c>
      <c r="BD423" s="81">
        <v>2251</v>
      </c>
      <c r="BE423" s="81" t="s">
        <v>564</v>
      </c>
      <c r="BF423" s="82"/>
      <c r="BG423" s="81">
        <v>0</v>
      </c>
      <c r="BH423" s="81">
        <v>0</v>
      </c>
      <c r="BI423" s="81">
        <v>113.53</v>
      </c>
      <c r="BJ423" s="81">
        <v>294.78800000000001</v>
      </c>
      <c r="BK423" s="81">
        <v>3.6869999999999998</v>
      </c>
      <c r="BL423" s="81">
        <v>0</v>
      </c>
      <c r="BM423" s="82"/>
      <c r="BN423" s="81">
        <v>0</v>
      </c>
      <c r="BO423" s="81">
        <v>0</v>
      </c>
      <c r="BP423" s="81">
        <v>5</v>
      </c>
      <c r="BQ423" s="81">
        <v>1</v>
      </c>
      <c r="BR423" s="81">
        <v>1</v>
      </c>
      <c r="BS423" s="81">
        <v>0</v>
      </c>
      <c r="BT423"/>
      <c r="BU423" s="80">
        <v>389.14499999999998</v>
      </c>
      <c r="BV423" s="80">
        <v>3.6869999999999998</v>
      </c>
      <c r="BW423" s="80">
        <v>0</v>
      </c>
      <c r="BX423" s="80">
        <v>0</v>
      </c>
      <c r="BY423" s="80">
        <v>19.172999999999998</v>
      </c>
      <c r="BZ423" s="80">
        <v>0</v>
      </c>
      <c r="CA423" s="80">
        <v>0</v>
      </c>
      <c r="CB423" s="80">
        <v>0</v>
      </c>
      <c r="CC423" s="80">
        <v>0</v>
      </c>
    </row>
    <row r="424" spans="1:81">
      <c r="A424" s="80" t="s">
        <v>2178</v>
      </c>
      <c r="B424" s="80">
        <v>221</v>
      </c>
      <c r="C424" s="80">
        <v>17</v>
      </c>
      <c r="D424" s="80">
        <v>13</v>
      </c>
      <c r="E424" s="80">
        <v>2020</v>
      </c>
      <c r="F424" s="80" t="s">
        <v>218</v>
      </c>
      <c r="G424" s="80" t="s">
        <v>2161</v>
      </c>
      <c r="H424" s="80" t="s">
        <v>2162</v>
      </c>
      <c r="I424" s="177"/>
      <c r="J424" s="81">
        <v>202.85819895562591</v>
      </c>
      <c r="K424" s="81">
        <v>1.6251230374605774</v>
      </c>
      <c r="L424" s="81">
        <v>4.6403372207401139</v>
      </c>
      <c r="M424" s="81">
        <v>33.539184185175223</v>
      </c>
      <c r="N424" s="81">
        <v>35.631245195268335</v>
      </c>
      <c r="O424" s="81">
        <v>21.225213667240933</v>
      </c>
      <c r="P424" s="81">
        <v>18.049490302992801</v>
      </c>
      <c r="Q424" s="81">
        <v>1.4471331071340967</v>
      </c>
      <c r="R424" s="81">
        <v>34.804495573609053</v>
      </c>
      <c r="S424" s="81">
        <v>2.326193590660075</v>
      </c>
      <c r="T424" s="82"/>
      <c r="U424" s="81">
        <v>6991682</v>
      </c>
      <c r="V424" s="81">
        <v>848</v>
      </c>
      <c r="W424" s="81">
        <v>189</v>
      </c>
      <c r="X424" s="81">
        <v>7898</v>
      </c>
      <c r="Y424" s="81">
        <v>12206</v>
      </c>
      <c r="Z424" s="81">
        <v>15167</v>
      </c>
      <c r="AA424" s="81">
        <v>4072</v>
      </c>
      <c r="AB424" s="81">
        <v>24543</v>
      </c>
      <c r="AC424" s="81">
        <v>6169374</v>
      </c>
      <c r="AD424" s="81">
        <v>2.326193590660075</v>
      </c>
      <c r="AE424" s="82"/>
      <c r="AF424" s="81">
        <v>73250825.362878039</v>
      </c>
      <c r="AG424" s="81">
        <v>1121839.0906695595</v>
      </c>
      <c r="AH424" s="81">
        <v>1627533.847690243</v>
      </c>
      <c r="AI424" s="81">
        <v>46380294.375218436</v>
      </c>
      <c r="AJ424" s="81">
        <v>54374859.117410474</v>
      </c>
      <c r="AK424" s="81"/>
      <c r="AL424" s="81"/>
      <c r="AM424" s="81">
        <v>3203134.1784172663</v>
      </c>
      <c r="AN424" s="81"/>
      <c r="AO424" s="81"/>
      <c r="AP424" s="82"/>
      <c r="AQ424" s="81">
        <v>728</v>
      </c>
      <c r="AR424" s="81">
        <v>305</v>
      </c>
      <c r="AS424" s="81">
        <v>0</v>
      </c>
      <c r="AT424" s="81">
        <v>0</v>
      </c>
      <c r="AU424" s="81">
        <v>0</v>
      </c>
      <c r="AV424" s="81">
        <v>2</v>
      </c>
      <c r="AW424" s="81">
        <v>0</v>
      </c>
      <c r="AX424" s="82"/>
      <c r="AY424" s="81">
        <v>3162.351000000001</v>
      </c>
      <c r="AZ424" s="81">
        <v>23375.9</v>
      </c>
      <c r="BA424" s="81">
        <v>0</v>
      </c>
      <c r="BB424" s="81">
        <v>0</v>
      </c>
      <c r="BC424" s="81">
        <v>0</v>
      </c>
      <c r="BD424" s="81">
        <v>2251</v>
      </c>
      <c r="BE424" s="81">
        <v>0</v>
      </c>
      <c r="BF424" s="82"/>
      <c r="BG424" s="81">
        <v>0</v>
      </c>
      <c r="BH424" s="81">
        <v>0</v>
      </c>
      <c r="BI424" s="81">
        <v>108.303</v>
      </c>
      <c r="BJ424" s="81">
        <v>462.53</v>
      </c>
      <c r="BK424" s="81">
        <v>3.3380000000000001</v>
      </c>
      <c r="BL424" s="81">
        <v>0</v>
      </c>
      <c r="BM424" s="82"/>
      <c r="BN424" s="81">
        <v>0</v>
      </c>
      <c r="BO424" s="81">
        <v>0</v>
      </c>
      <c r="BP424" s="81">
        <v>5</v>
      </c>
      <c r="BQ424" s="81">
        <v>1</v>
      </c>
      <c r="BR424" s="81">
        <v>1</v>
      </c>
      <c r="BS424" s="81">
        <v>0</v>
      </c>
      <c r="BT424"/>
      <c r="BU424" s="80">
        <v>557.65700000000004</v>
      </c>
      <c r="BV424" s="80">
        <v>3.3380000000000001</v>
      </c>
      <c r="BW424" s="80">
        <v>0</v>
      </c>
      <c r="BX424" s="80">
        <v>0</v>
      </c>
      <c r="BY424" s="80">
        <v>13.176</v>
      </c>
      <c r="BZ424" s="80">
        <v>0</v>
      </c>
      <c r="CA424" s="80">
        <v>0</v>
      </c>
      <c r="CB424" s="80">
        <v>0</v>
      </c>
      <c r="CC424" s="80">
        <v>0</v>
      </c>
    </row>
    <row r="425" spans="1:81">
      <c r="A425" s="80" t="s">
        <v>2179</v>
      </c>
      <c r="B425" s="80">
        <v>221</v>
      </c>
      <c r="C425" s="80">
        <v>18</v>
      </c>
      <c r="D425" s="80">
        <v>13</v>
      </c>
      <c r="E425" s="80">
        <v>2021</v>
      </c>
      <c r="F425" s="80" t="s">
        <v>75</v>
      </c>
      <c r="G425" s="174" t="s">
        <v>2161</v>
      </c>
      <c r="H425" s="80" t="s">
        <v>2162</v>
      </c>
      <c r="I425" s="177"/>
      <c r="J425" s="81">
        <v>218.57023432363115</v>
      </c>
      <c r="K425" s="81">
        <v>1.7823358186640976</v>
      </c>
      <c r="L425" s="81">
        <v>4.6051423816498991</v>
      </c>
      <c r="M425" s="81">
        <v>35.91745391133248</v>
      </c>
      <c r="N425" s="81">
        <v>33.21764512140993</v>
      </c>
      <c r="O425" s="81">
        <v>20.348279344479078</v>
      </c>
      <c r="P425" s="81">
        <v>18.476611621388201</v>
      </c>
      <c r="Q425" s="81">
        <v>1.4363352711913815</v>
      </c>
      <c r="R425" s="81">
        <v>36.185076456793183</v>
      </c>
      <c r="S425" s="81">
        <v>2.489329658655774</v>
      </c>
      <c r="T425" s="82"/>
      <c r="U425" s="81">
        <v>8002179</v>
      </c>
      <c r="V425" s="81">
        <v>848</v>
      </c>
      <c r="W425" s="81">
        <v>189</v>
      </c>
      <c r="X425" s="81">
        <v>7898</v>
      </c>
      <c r="Y425" s="81">
        <v>12112</v>
      </c>
      <c r="Z425" s="81">
        <v>14972</v>
      </c>
      <c r="AA425" s="81">
        <v>4065</v>
      </c>
      <c r="AB425" s="81">
        <v>24071</v>
      </c>
      <c r="AC425" s="81">
        <v>6216947.9999999991</v>
      </c>
      <c r="AD425" s="81">
        <v>2.489329658655774</v>
      </c>
      <c r="AE425" s="82"/>
      <c r="AF425" s="81">
        <v>78091345.018669859</v>
      </c>
      <c r="AG425" s="81">
        <v>1269350.0715829483</v>
      </c>
      <c r="AH425" s="81">
        <v>1655525.6767139011</v>
      </c>
      <c r="AI425" s="81">
        <v>51207788.925005719</v>
      </c>
      <c r="AJ425" s="81">
        <v>49576780.473664343</v>
      </c>
      <c r="AK425" s="81">
        <v>0</v>
      </c>
      <c r="AL425" s="81">
        <v>0</v>
      </c>
      <c r="AM425" s="81">
        <v>3159653.0434216242</v>
      </c>
      <c r="AN425" s="81">
        <v>0</v>
      </c>
      <c r="AO425" s="81">
        <v>0</v>
      </c>
      <c r="AP425" s="82"/>
      <c r="AQ425" s="81">
        <v>753</v>
      </c>
      <c r="AR425" s="81">
        <v>336</v>
      </c>
      <c r="AS425" s="81">
        <v>0</v>
      </c>
      <c r="AT425" s="81">
        <v>0</v>
      </c>
      <c r="AU425" s="81">
        <v>0</v>
      </c>
      <c r="AV425" s="81">
        <v>2</v>
      </c>
      <c r="AW425" s="81"/>
      <c r="AX425" s="82"/>
      <c r="AY425" s="81">
        <v>3300.8050000000021</v>
      </c>
      <c r="AZ425" s="81">
        <v>25850.5</v>
      </c>
      <c r="BA425" s="81">
        <v>0</v>
      </c>
      <c r="BB425" s="81">
        <v>0</v>
      </c>
      <c r="BC425" s="81">
        <v>0</v>
      </c>
      <c r="BD425" s="81">
        <v>2251</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2180</v>
      </c>
      <c r="B426" s="80">
        <v>221</v>
      </c>
      <c r="C426" s="80">
        <v>19</v>
      </c>
      <c r="D426" s="80">
        <v>13</v>
      </c>
      <c r="E426" s="80">
        <v>2022</v>
      </c>
      <c r="F426" s="80" t="s">
        <v>568</v>
      </c>
      <c r="G426" s="174" t="s">
        <v>2161</v>
      </c>
      <c r="H426" s="80" t="s">
        <v>2162</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779</v>
      </c>
      <c r="AR426" s="81">
        <v>360</v>
      </c>
      <c r="AS426" s="81">
        <v>0</v>
      </c>
      <c r="AT426" s="81">
        <v>0</v>
      </c>
      <c r="AU426" s="81">
        <v>0</v>
      </c>
      <c r="AV426" s="81">
        <v>2</v>
      </c>
      <c r="AW426" s="81"/>
      <c r="AX426" s="82"/>
      <c r="AY426" s="81">
        <v>3461.1200000000026</v>
      </c>
      <c r="AZ426" s="81">
        <v>27866.6</v>
      </c>
      <c r="BA426" s="81">
        <v>0</v>
      </c>
      <c r="BB426" s="81">
        <v>0</v>
      </c>
      <c r="BC426" s="81">
        <v>0</v>
      </c>
      <c r="BD426" s="81">
        <v>2251</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2181</v>
      </c>
      <c r="B427" s="80">
        <v>154</v>
      </c>
      <c r="C427" s="80">
        <v>1</v>
      </c>
      <c r="D427" s="80">
        <v>10</v>
      </c>
      <c r="E427" s="80">
        <v>1990</v>
      </c>
      <c r="F427" s="80" t="s">
        <v>562</v>
      </c>
      <c r="G427" s="80" t="s">
        <v>2182</v>
      </c>
      <c r="H427" s="80" t="s">
        <v>2183</v>
      </c>
      <c r="I427" s="177"/>
      <c r="J427" s="81">
        <v>48.679174770444234</v>
      </c>
      <c r="K427" s="81">
        <v>3.1799515752685936</v>
      </c>
      <c r="L427" s="81">
        <v>1.5949226998792216</v>
      </c>
      <c r="M427" s="81">
        <v>16.268468939668288</v>
      </c>
      <c r="N427" s="81">
        <v>15.677748594497654</v>
      </c>
      <c r="O427" s="81">
        <v>16.464399391107566</v>
      </c>
      <c r="P427" s="81">
        <v>16.218369369362733</v>
      </c>
      <c r="Q427" s="81">
        <v>1.2872766392957611</v>
      </c>
      <c r="R427" s="81">
        <v>0</v>
      </c>
      <c r="S427" s="81">
        <v>1.3953192296307233</v>
      </c>
      <c r="T427" s="82"/>
      <c r="U427" s="81">
        <v>3402741</v>
      </c>
      <c r="V427" s="81">
        <v>1053</v>
      </c>
      <c r="W427" s="81">
        <v>14</v>
      </c>
      <c r="X427" s="81">
        <v>6679</v>
      </c>
      <c r="Y427" s="81">
        <v>6036</v>
      </c>
      <c r="Z427" s="81">
        <v>6772</v>
      </c>
      <c r="AA427" s="81">
        <v>3938</v>
      </c>
      <c r="AB427" s="81">
        <v>20901</v>
      </c>
      <c r="AC427" s="81">
        <v>0</v>
      </c>
      <c r="AD427" s="81">
        <v>1.3953192296307233</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2184</v>
      </c>
      <c r="B428" s="80">
        <v>155</v>
      </c>
      <c r="C428" s="80">
        <v>2</v>
      </c>
      <c r="D428" s="80">
        <v>10</v>
      </c>
      <c r="E428" s="80">
        <v>2005</v>
      </c>
      <c r="F428" s="80" t="s">
        <v>565</v>
      </c>
      <c r="G428" s="80" t="s">
        <v>2182</v>
      </c>
      <c r="H428" s="80" t="s">
        <v>2183</v>
      </c>
      <c r="I428" s="177"/>
      <c r="J428" s="81">
        <v>21.993939629006231</v>
      </c>
      <c r="K428" s="81">
        <v>2.4374729975762723</v>
      </c>
      <c r="L428" s="81">
        <v>7.4778033342203241</v>
      </c>
      <c r="M428" s="81">
        <v>39.547954385170883</v>
      </c>
      <c r="N428" s="81">
        <v>33.451316964136112</v>
      </c>
      <c r="O428" s="81">
        <v>27.892745445342104</v>
      </c>
      <c r="P428" s="81">
        <v>17.575178960579603</v>
      </c>
      <c r="Q428" s="81">
        <v>1.3790187913296872</v>
      </c>
      <c r="R428" s="81">
        <v>0</v>
      </c>
      <c r="S428" s="81">
        <v>2.7706372186990285</v>
      </c>
      <c r="T428" s="82"/>
      <c r="U428" s="81">
        <v>1274532</v>
      </c>
      <c r="V428" s="81">
        <v>917</v>
      </c>
      <c r="W428" s="81">
        <v>63</v>
      </c>
      <c r="X428" s="81">
        <v>7045</v>
      </c>
      <c r="Y428" s="81">
        <v>8414</v>
      </c>
      <c r="Z428" s="81">
        <v>13276</v>
      </c>
      <c r="AA428" s="81">
        <v>3495</v>
      </c>
      <c r="AB428" s="81">
        <v>23407</v>
      </c>
      <c r="AC428" s="81">
        <v>0</v>
      </c>
      <c r="AD428" s="81">
        <v>2.7706372186990285</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2185</v>
      </c>
      <c r="B429" s="80">
        <v>156</v>
      </c>
      <c r="C429" s="80">
        <v>3</v>
      </c>
      <c r="D429" s="80">
        <v>10</v>
      </c>
      <c r="E429" s="80">
        <v>2006</v>
      </c>
      <c r="F429" s="80" t="s">
        <v>566</v>
      </c>
      <c r="G429" s="80" t="s">
        <v>2182</v>
      </c>
      <c r="H429" s="80" t="s">
        <v>2183</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2186</v>
      </c>
      <c r="B430" s="80">
        <v>157</v>
      </c>
      <c r="C430" s="80">
        <v>4</v>
      </c>
      <c r="D430" s="80">
        <v>10</v>
      </c>
      <c r="E430" s="80">
        <v>2007</v>
      </c>
      <c r="F430" s="80" t="s">
        <v>567</v>
      </c>
      <c r="G430" s="80" t="s">
        <v>2182</v>
      </c>
      <c r="H430" s="80" t="s">
        <v>2183</v>
      </c>
      <c r="I430" s="177"/>
      <c r="J430" s="81">
        <v>26.602936631025667</v>
      </c>
      <c r="K430" s="81">
        <v>2.2037119683826174</v>
      </c>
      <c r="L430" s="81">
        <v>3.5897246575645663</v>
      </c>
      <c r="M430" s="81">
        <v>45.879376468074355</v>
      </c>
      <c r="N430" s="81">
        <v>32.12798039233946</v>
      </c>
      <c r="O430" s="81">
        <v>27.259979201868607</v>
      </c>
      <c r="P430" s="81">
        <v>17.045501707874426</v>
      </c>
      <c r="Q430" s="81">
        <v>1.465102745085497</v>
      </c>
      <c r="R430" s="81">
        <v>0</v>
      </c>
      <c r="S430" s="81">
        <v>2.643338111079959</v>
      </c>
      <c r="T430" s="82"/>
      <c r="U430" s="81">
        <v>1477193</v>
      </c>
      <c r="V430" s="81">
        <v>898</v>
      </c>
      <c r="W430" s="81">
        <v>34</v>
      </c>
      <c r="X430" s="81">
        <v>9904</v>
      </c>
      <c r="Y430" s="81">
        <v>8675</v>
      </c>
      <c r="Z430" s="81">
        <v>13488</v>
      </c>
      <c r="AA430" s="81">
        <v>3338</v>
      </c>
      <c r="AB430" s="81">
        <v>23553</v>
      </c>
      <c r="AC430" s="81">
        <v>0</v>
      </c>
      <c r="AD430" s="81">
        <v>2.643338111079959</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2187</v>
      </c>
      <c r="B431" s="80">
        <v>158</v>
      </c>
      <c r="C431" s="80">
        <v>5</v>
      </c>
      <c r="D431" s="80">
        <v>10</v>
      </c>
      <c r="E431" s="80">
        <v>2008</v>
      </c>
      <c r="F431" s="80" t="s">
        <v>84</v>
      </c>
      <c r="G431" s="80" t="s">
        <v>2182</v>
      </c>
      <c r="H431" s="80" t="s">
        <v>2183</v>
      </c>
      <c r="I431" s="177"/>
      <c r="J431" s="81">
        <v>25.8814696772336</v>
      </c>
      <c r="K431" s="81">
        <v>1.6537487465738117</v>
      </c>
      <c r="L431" s="81">
        <v>3.006984277764837</v>
      </c>
      <c r="M431" s="81">
        <v>47.421171161493511</v>
      </c>
      <c r="N431" s="81">
        <v>28.754352564836907</v>
      </c>
      <c r="O431" s="81">
        <v>26.843300491950849</v>
      </c>
      <c r="P431" s="81">
        <v>17.082183335345182</v>
      </c>
      <c r="Q431" s="81">
        <v>1.4297281556284633</v>
      </c>
      <c r="R431" s="81">
        <v>0</v>
      </c>
      <c r="S431" s="81">
        <v>3.2297194746253965</v>
      </c>
      <c r="T431" s="82"/>
      <c r="U431" s="81">
        <v>1530036</v>
      </c>
      <c r="V431" s="81">
        <v>898</v>
      </c>
      <c r="W431" s="81">
        <v>34</v>
      </c>
      <c r="X431" s="81">
        <v>9904</v>
      </c>
      <c r="Y431" s="81">
        <v>8680</v>
      </c>
      <c r="Z431" s="81">
        <v>13748</v>
      </c>
      <c r="AA431" s="81">
        <v>3349</v>
      </c>
      <c r="AB431" s="81">
        <v>23362</v>
      </c>
      <c r="AC431" s="81">
        <v>0</v>
      </c>
      <c r="AD431" s="81">
        <v>3.2297194746253965</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2188</v>
      </c>
      <c r="B432" s="80">
        <v>159</v>
      </c>
      <c r="C432" s="80">
        <v>6</v>
      </c>
      <c r="D432" s="80">
        <v>10</v>
      </c>
      <c r="E432" s="80">
        <v>2009</v>
      </c>
      <c r="F432" s="80" t="s">
        <v>85</v>
      </c>
      <c r="G432" s="80" t="s">
        <v>2182</v>
      </c>
      <c r="H432" s="80" t="s">
        <v>2183</v>
      </c>
      <c r="I432" s="177"/>
      <c r="J432" s="81">
        <v>28.31616374802848</v>
      </c>
      <c r="K432" s="81">
        <v>1.3300192712544792</v>
      </c>
      <c r="L432" s="81">
        <v>10.821346402108059</v>
      </c>
      <c r="M432" s="81">
        <v>46.82198580690482</v>
      </c>
      <c r="N432" s="81">
        <v>34.225724370166652</v>
      </c>
      <c r="O432" s="81">
        <v>28.158876844938209</v>
      </c>
      <c r="P432" s="81">
        <v>15.96365195023164</v>
      </c>
      <c r="Q432" s="81">
        <v>1.3663353272445538</v>
      </c>
      <c r="R432" s="81">
        <v>0</v>
      </c>
      <c r="S432" s="81">
        <v>2.4429748346451667</v>
      </c>
      <c r="T432" s="82"/>
      <c r="U432" s="81">
        <v>1459502</v>
      </c>
      <c r="V432" s="81">
        <v>736</v>
      </c>
      <c r="W432" s="81">
        <v>141</v>
      </c>
      <c r="X432" s="81">
        <v>9783</v>
      </c>
      <c r="Y432" s="81">
        <v>8764</v>
      </c>
      <c r="Z432" s="81">
        <v>14235</v>
      </c>
      <c r="AA432" s="81">
        <v>3213</v>
      </c>
      <c r="AB432" s="81">
        <v>23437</v>
      </c>
      <c r="AC432" s="81">
        <v>0</v>
      </c>
      <c r="AD432" s="81">
        <v>2.4429748346451667</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4.67</v>
      </c>
      <c r="BJ432" s="81">
        <v>0</v>
      </c>
      <c r="BK432" s="81">
        <v>14.077</v>
      </c>
      <c r="BL432" s="81">
        <v>0</v>
      </c>
      <c r="BM432" s="82"/>
      <c r="BN432" s="81">
        <v>0</v>
      </c>
      <c r="BO432" s="81">
        <v>0</v>
      </c>
      <c r="BP432" s="81">
        <v>1</v>
      </c>
      <c r="BQ432" s="81">
        <v>0</v>
      </c>
      <c r="BR432" s="81">
        <v>2</v>
      </c>
      <c r="BS432" s="81">
        <v>0</v>
      </c>
      <c r="BT432"/>
      <c r="BU432" s="80"/>
      <c r="BV432" s="80"/>
      <c r="BW432" s="80"/>
      <c r="BX432" s="80"/>
      <c r="BY432" s="80"/>
      <c r="BZ432" s="80"/>
      <c r="CA432" s="80"/>
      <c r="CB432" s="80"/>
      <c r="CC432" s="80"/>
    </row>
    <row r="433" spans="1:81">
      <c r="A433" s="80" t="s">
        <v>2189</v>
      </c>
      <c r="B433" s="80">
        <v>160</v>
      </c>
      <c r="C433" s="80">
        <v>7</v>
      </c>
      <c r="D433" s="80">
        <v>10</v>
      </c>
      <c r="E433" s="80">
        <v>2010</v>
      </c>
      <c r="F433" s="80" t="s">
        <v>86</v>
      </c>
      <c r="G433" s="80" t="s">
        <v>2182</v>
      </c>
      <c r="H433" s="80" t="s">
        <v>2183</v>
      </c>
      <c r="I433" s="177"/>
      <c r="J433" s="81">
        <v>18.703315880272015</v>
      </c>
      <c r="K433" s="81">
        <v>1.3489590522343027</v>
      </c>
      <c r="L433" s="81">
        <v>9.4201495316296295</v>
      </c>
      <c r="M433" s="81">
        <v>45.546355331450222</v>
      </c>
      <c r="N433" s="81">
        <v>31.988262071321394</v>
      </c>
      <c r="O433" s="81">
        <v>27.691935384505513</v>
      </c>
      <c r="P433" s="81">
        <v>16.311385955964596</v>
      </c>
      <c r="Q433" s="81">
        <v>1.4213738333877106</v>
      </c>
      <c r="R433" s="81">
        <v>0</v>
      </c>
      <c r="S433" s="81">
        <v>2.560535536316074</v>
      </c>
      <c r="T433" s="82"/>
      <c r="U433" s="81">
        <v>1257389</v>
      </c>
      <c r="V433" s="81">
        <v>736</v>
      </c>
      <c r="W433" s="81">
        <v>141</v>
      </c>
      <c r="X433" s="81">
        <v>9783</v>
      </c>
      <c r="Y433" s="81">
        <v>8824</v>
      </c>
      <c r="Z433" s="81">
        <v>14064</v>
      </c>
      <c r="AA433" s="81">
        <v>3201</v>
      </c>
      <c r="AB433" s="81">
        <v>23362</v>
      </c>
      <c r="AC433" s="81">
        <v>0</v>
      </c>
      <c r="AD433" s="81">
        <v>2.560535536316074</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4.4560000000000004</v>
      </c>
      <c r="BJ433" s="81">
        <v>0</v>
      </c>
      <c r="BK433" s="81">
        <v>14.879</v>
      </c>
      <c r="BL433" s="81">
        <v>0</v>
      </c>
      <c r="BM433" s="82"/>
      <c r="BN433" s="81">
        <v>0</v>
      </c>
      <c r="BO433" s="81">
        <v>0</v>
      </c>
      <c r="BP433" s="81">
        <v>1</v>
      </c>
      <c r="BQ433" s="81">
        <v>0</v>
      </c>
      <c r="BR433" s="81">
        <v>2</v>
      </c>
      <c r="BS433" s="81">
        <v>0</v>
      </c>
      <c r="BT433"/>
      <c r="BU433" s="80">
        <v>8.7509999999999994</v>
      </c>
      <c r="BV433" s="80">
        <v>10.584</v>
      </c>
      <c r="BW433" s="80">
        <v>0</v>
      </c>
      <c r="BX433" s="80">
        <v>0</v>
      </c>
      <c r="BY433" s="80">
        <v>0</v>
      </c>
      <c r="BZ433" s="80">
        <v>0</v>
      </c>
      <c r="CA433" s="80">
        <v>0</v>
      </c>
      <c r="CB433" s="80">
        <v>0</v>
      </c>
      <c r="CC433" s="80">
        <v>0</v>
      </c>
    </row>
    <row r="434" spans="1:81">
      <c r="A434" s="80" t="s">
        <v>2190</v>
      </c>
      <c r="B434" s="80">
        <v>161</v>
      </c>
      <c r="C434" s="80">
        <v>8</v>
      </c>
      <c r="D434" s="80">
        <v>10</v>
      </c>
      <c r="E434" s="80">
        <v>2011</v>
      </c>
      <c r="F434" s="80" t="s">
        <v>87</v>
      </c>
      <c r="G434" s="80" t="s">
        <v>2182</v>
      </c>
      <c r="H434" s="80" t="s">
        <v>2183</v>
      </c>
      <c r="I434" s="177"/>
      <c r="J434" s="81">
        <v>18.50368365459579</v>
      </c>
      <c r="K434" s="81">
        <v>1.8736238545455937</v>
      </c>
      <c r="L434" s="81">
        <v>7.9590950069285729</v>
      </c>
      <c r="M434" s="81">
        <v>48.055942167299065</v>
      </c>
      <c r="N434" s="81">
        <v>39.160316525410487</v>
      </c>
      <c r="O434" s="81">
        <v>28.276740595495259</v>
      </c>
      <c r="P434" s="81">
        <v>15.597537987919413</v>
      </c>
      <c r="Q434" s="81">
        <v>1.6570503919870481</v>
      </c>
      <c r="R434" s="81">
        <v>0</v>
      </c>
      <c r="S434" s="81">
        <v>2.057290971445993</v>
      </c>
      <c r="T434" s="82"/>
      <c r="U434" s="81">
        <v>1420921</v>
      </c>
      <c r="V434" s="81">
        <v>736</v>
      </c>
      <c r="W434" s="81">
        <v>141</v>
      </c>
      <c r="X434" s="81">
        <v>9783</v>
      </c>
      <c r="Y434" s="81">
        <v>8996</v>
      </c>
      <c r="Z434" s="81">
        <v>14673</v>
      </c>
      <c r="AA434" s="81">
        <v>3152</v>
      </c>
      <c r="AB434" s="81">
        <v>23612</v>
      </c>
      <c r="AC434" s="81">
        <v>0</v>
      </c>
      <c r="AD434" s="81">
        <v>2.057290971445993</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4.3520000000000003</v>
      </c>
      <c r="BJ434" s="81">
        <v>0</v>
      </c>
      <c r="BK434" s="81">
        <v>4.0179999999999998</v>
      </c>
      <c r="BL434" s="81">
        <v>0</v>
      </c>
      <c r="BM434" s="82"/>
      <c r="BN434" s="81">
        <v>0</v>
      </c>
      <c r="BO434" s="81">
        <v>0</v>
      </c>
      <c r="BP434" s="81">
        <v>1</v>
      </c>
      <c r="BQ434" s="81">
        <v>0</v>
      </c>
      <c r="BR434" s="81">
        <v>1</v>
      </c>
      <c r="BS434" s="81">
        <v>0</v>
      </c>
      <c r="BT434"/>
      <c r="BU434" s="80">
        <v>8.3699999999999992</v>
      </c>
      <c r="BV434" s="80">
        <v>0</v>
      </c>
      <c r="BW434" s="80">
        <v>0</v>
      </c>
      <c r="BX434" s="80">
        <v>0</v>
      </c>
      <c r="BY434" s="80">
        <v>0</v>
      </c>
      <c r="BZ434" s="80">
        <v>0</v>
      </c>
      <c r="CA434" s="80">
        <v>0</v>
      </c>
      <c r="CB434" s="80">
        <v>0</v>
      </c>
      <c r="CC434" s="80">
        <v>0</v>
      </c>
    </row>
    <row r="435" spans="1:81">
      <c r="A435" s="80" t="s">
        <v>2191</v>
      </c>
      <c r="B435" s="80">
        <v>162</v>
      </c>
      <c r="C435" s="80">
        <v>9</v>
      </c>
      <c r="D435" s="80">
        <v>10</v>
      </c>
      <c r="E435" s="80">
        <v>2012</v>
      </c>
      <c r="F435" s="80" t="s">
        <v>88</v>
      </c>
      <c r="G435" s="80" t="s">
        <v>2182</v>
      </c>
      <c r="H435" s="80" t="s">
        <v>2183</v>
      </c>
      <c r="I435" s="177"/>
      <c r="J435" s="81">
        <v>21.567793429177392</v>
      </c>
      <c r="K435" s="81">
        <v>1.7545720116925971</v>
      </c>
      <c r="L435" s="81">
        <v>7.937875142306555</v>
      </c>
      <c r="M435" s="81">
        <v>53.874562338107751</v>
      </c>
      <c r="N435" s="81">
        <v>41.695680912216254</v>
      </c>
      <c r="O435" s="81">
        <v>28.509272561823508</v>
      </c>
      <c r="P435" s="81">
        <v>15.238387015972428</v>
      </c>
      <c r="Q435" s="81">
        <v>1.8049967150607813</v>
      </c>
      <c r="R435" s="81">
        <v>0</v>
      </c>
      <c r="S435" s="81">
        <v>2.2131017673087405</v>
      </c>
      <c r="T435" s="82"/>
      <c r="U435" s="81">
        <v>1348067</v>
      </c>
      <c r="V435" s="81">
        <v>736</v>
      </c>
      <c r="W435" s="81">
        <v>141</v>
      </c>
      <c r="X435" s="81">
        <v>9783</v>
      </c>
      <c r="Y435" s="81">
        <v>9121</v>
      </c>
      <c r="Z435" s="81">
        <v>14911</v>
      </c>
      <c r="AA435" s="81">
        <v>3062</v>
      </c>
      <c r="AB435" s="81">
        <v>23673</v>
      </c>
      <c r="AC435" s="81">
        <v>0</v>
      </c>
      <c r="AD435" s="81">
        <v>2.2131017673087405</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4.6120000000000001</v>
      </c>
      <c r="BJ435" s="81">
        <v>0</v>
      </c>
      <c r="BK435" s="81">
        <v>17.788</v>
      </c>
      <c r="BL435" s="81">
        <v>0</v>
      </c>
      <c r="BM435" s="82"/>
      <c r="BN435" s="81">
        <v>0</v>
      </c>
      <c r="BO435" s="81">
        <v>0</v>
      </c>
      <c r="BP435" s="81">
        <v>1</v>
      </c>
      <c r="BQ435" s="81">
        <v>0</v>
      </c>
      <c r="BR435" s="81">
        <v>2</v>
      </c>
      <c r="BS435" s="81">
        <v>0</v>
      </c>
      <c r="BT435"/>
      <c r="BU435" s="80">
        <v>9.33</v>
      </c>
      <c r="BV435" s="80">
        <v>13.07</v>
      </c>
      <c r="BW435" s="80">
        <v>0</v>
      </c>
      <c r="BX435" s="80">
        <v>0</v>
      </c>
      <c r="BY435" s="80">
        <v>0</v>
      </c>
      <c r="BZ435" s="80">
        <v>0</v>
      </c>
      <c r="CA435" s="80">
        <v>0</v>
      </c>
      <c r="CB435" s="80">
        <v>0</v>
      </c>
      <c r="CC435" s="80">
        <v>0</v>
      </c>
    </row>
    <row r="436" spans="1:81">
      <c r="A436" s="80" t="s">
        <v>2192</v>
      </c>
      <c r="B436" s="80">
        <v>163</v>
      </c>
      <c r="C436" s="80">
        <v>10</v>
      </c>
      <c r="D436" s="80">
        <v>10</v>
      </c>
      <c r="E436" s="80">
        <v>2013</v>
      </c>
      <c r="F436" s="80" t="s">
        <v>89</v>
      </c>
      <c r="G436" s="80" t="s">
        <v>2182</v>
      </c>
      <c r="H436" s="80" t="s">
        <v>2183</v>
      </c>
      <c r="I436" s="177"/>
      <c r="J436" s="81">
        <v>17.174404920559805</v>
      </c>
      <c r="K436" s="81">
        <v>1.5833675136303893</v>
      </c>
      <c r="L436" s="81">
        <v>5.6144608084955703</v>
      </c>
      <c r="M436" s="81">
        <v>52.828838955118577</v>
      </c>
      <c r="N436" s="81">
        <v>41.291331172384972</v>
      </c>
      <c r="O436" s="81">
        <v>27.634875155258765</v>
      </c>
      <c r="P436" s="81">
        <v>15.535581076374569</v>
      </c>
      <c r="Q436" s="81">
        <v>1.8390666704074035</v>
      </c>
      <c r="R436" s="81">
        <v>0</v>
      </c>
      <c r="S436" s="81">
        <v>2.6516331288095345</v>
      </c>
      <c r="T436" s="82"/>
      <c r="U436" s="81">
        <v>1104760</v>
      </c>
      <c r="V436" s="81">
        <v>736</v>
      </c>
      <c r="W436" s="81">
        <v>141</v>
      </c>
      <c r="X436" s="81">
        <v>9783</v>
      </c>
      <c r="Y436" s="81">
        <v>9195</v>
      </c>
      <c r="Z436" s="81">
        <v>15099</v>
      </c>
      <c r="AA436" s="81">
        <v>3110</v>
      </c>
      <c r="AB436" s="81">
        <v>23774</v>
      </c>
      <c r="AC436" s="81">
        <v>0</v>
      </c>
      <c r="AD436" s="81">
        <v>2.6516331288095345</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4.6529999999999996</v>
      </c>
      <c r="BJ436" s="81">
        <v>0</v>
      </c>
      <c r="BK436" s="81">
        <v>15.272</v>
      </c>
      <c r="BL436" s="81">
        <v>0</v>
      </c>
      <c r="BM436" s="82"/>
      <c r="BN436" s="81">
        <v>0</v>
      </c>
      <c r="BO436" s="81">
        <v>0</v>
      </c>
      <c r="BP436" s="81">
        <v>1</v>
      </c>
      <c r="BQ436" s="81">
        <v>0</v>
      </c>
      <c r="BR436" s="81">
        <v>2</v>
      </c>
      <c r="BS436" s="81">
        <v>0</v>
      </c>
      <c r="BT436"/>
      <c r="BU436" s="80">
        <v>10.08</v>
      </c>
      <c r="BV436" s="80">
        <v>9.8450000000000006</v>
      </c>
      <c r="BW436" s="80">
        <v>0</v>
      </c>
      <c r="BX436" s="80">
        <v>0</v>
      </c>
      <c r="BY436" s="80">
        <v>0</v>
      </c>
      <c r="BZ436" s="80">
        <v>0</v>
      </c>
      <c r="CA436" s="80">
        <v>0</v>
      </c>
      <c r="CB436" s="80">
        <v>0</v>
      </c>
      <c r="CC436" s="80">
        <v>0</v>
      </c>
    </row>
    <row r="437" spans="1:81">
      <c r="A437" s="80" t="s">
        <v>2193</v>
      </c>
      <c r="B437" s="80">
        <v>164</v>
      </c>
      <c r="C437" s="80">
        <v>11</v>
      </c>
      <c r="D437" s="80">
        <v>10</v>
      </c>
      <c r="E437" s="80">
        <v>2014</v>
      </c>
      <c r="F437" s="80" t="s">
        <v>90</v>
      </c>
      <c r="G437" s="80" t="s">
        <v>2182</v>
      </c>
      <c r="H437" s="80" t="s">
        <v>2183</v>
      </c>
      <c r="I437" s="177"/>
      <c r="J437" s="81">
        <v>15.749762601814368</v>
      </c>
      <c r="K437" s="81">
        <v>1.7499166501219907</v>
      </c>
      <c r="L437" s="81">
        <v>2.9309753921198149</v>
      </c>
      <c r="M437" s="81">
        <v>45.414402506057392</v>
      </c>
      <c r="N437" s="81">
        <v>36.089865715852177</v>
      </c>
      <c r="O437" s="81">
        <v>27.57155715098202</v>
      </c>
      <c r="P437" s="81">
        <v>15.817236752066483</v>
      </c>
      <c r="Q437" s="81">
        <v>1.7640561070144745</v>
      </c>
      <c r="R437" s="81">
        <v>0</v>
      </c>
      <c r="S437" s="81">
        <v>3.3575955561608093</v>
      </c>
      <c r="T437" s="82"/>
      <c r="U437" s="81">
        <v>1119238</v>
      </c>
      <c r="V437" s="81">
        <v>823</v>
      </c>
      <c r="W437" s="81">
        <v>59</v>
      </c>
      <c r="X437" s="81">
        <v>8606</v>
      </c>
      <c r="Y437" s="81">
        <v>9302</v>
      </c>
      <c r="Z437" s="81">
        <v>15866</v>
      </c>
      <c r="AA437" s="81">
        <v>3150</v>
      </c>
      <c r="AB437" s="81">
        <v>23768</v>
      </c>
      <c r="AC437" s="81">
        <v>0</v>
      </c>
      <c r="AD437" s="81">
        <v>3.3575955561608093</v>
      </c>
      <c r="AE437" s="82"/>
      <c r="AF437" s="81">
        <v>8852409.0535249095</v>
      </c>
      <c r="AG437" s="81">
        <v>1445661.3618170177</v>
      </c>
      <c r="AH437" s="81">
        <v>508588.3025033765</v>
      </c>
      <c r="AI437" s="81">
        <v>50424369.84755107</v>
      </c>
      <c r="AJ437" s="81">
        <v>42259882.95815707</v>
      </c>
      <c r="AK437" s="81">
        <v>0</v>
      </c>
      <c r="AL437" s="81">
        <v>0</v>
      </c>
      <c r="AM437" s="81">
        <v>3262991.2296666517</v>
      </c>
      <c r="AN437" s="81">
        <v>0</v>
      </c>
      <c r="AO437" s="81">
        <v>0</v>
      </c>
      <c r="AP437" s="82"/>
      <c r="AQ437" s="81">
        <v>476</v>
      </c>
      <c r="AR437" s="81">
        <v>52</v>
      </c>
      <c r="AS437" s="81">
        <v>0</v>
      </c>
      <c r="AT437" s="81">
        <v>0</v>
      </c>
      <c r="AU437" s="81">
        <v>0</v>
      </c>
      <c r="AV437" s="81">
        <v>0</v>
      </c>
      <c r="AW437" s="81" t="s">
        <v>564</v>
      </c>
      <c r="AX437" s="82"/>
      <c r="AY437" s="81">
        <v>1861.6000000000001</v>
      </c>
      <c r="AZ437" s="81">
        <v>1571.5</v>
      </c>
      <c r="BA437" s="81">
        <v>0</v>
      </c>
      <c r="BB437" s="81">
        <v>0</v>
      </c>
      <c r="BC437" s="81">
        <v>0</v>
      </c>
      <c r="BD437" s="81">
        <v>0</v>
      </c>
      <c r="BE437" s="81" t="s">
        <v>564</v>
      </c>
      <c r="BF437" s="82"/>
      <c r="BG437" s="81">
        <v>0</v>
      </c>
      <c r="BH437" s="81">
        <v>0</v>
      </c>
      <c r="BI437" s="81">
        <v>4.5209999999999999</v>
      </c>
      <c r="BJ437" s="81">
        <v>0</v>
      </c>
      <c r="BK437" s="81">
        <v>15.835000000000001</v>
      </c>
      <c r="BL437" s="81">
        <v>0</v>
      </c>
      <c r="BM437" s="82"/>
      <c r="BN437" s="81">
        <v>0</v>
      </c>
      <c r="BO437" s="81">
        <v>0</v>
      </c>
      <c r="BP437" s="81">
        <v>1</v>
      </c>
      <c r="BQ437" s="81">
        <v>0</v>
      </c>
      <c r="BR437" s="81">
        <v>2</v>
      </c>
      <c r="BS437" s="81">
        <v>0</v>
      </c>
      <c r="BT437"/>
      <c r="BU437" s="80">
        <v>9.9749999999999996</v>
      </c>
      <c r="BV437" s="80">
        <v>10.381</v>
      </c>
      <c r="BW437" s="80">
        <v>0</v>
      </c>
      <c r="BX437" s="80">
        <v>0</v>
      </c>
      <c r="BY437" s="80">
        <v>0</v>
      </c>
      <c r="BZ437" s="80">
        <v>0</v>
      </c>
      <c r="CA437" s="80">
        <v>0</v>
      </c>
      <c r="CB437" s="80">
        <v>0</v>
      </c>
      <c r="CC437" s="80">
        <v>0</v>
      </c>
    </row>
    <row r="438" spans="1:81">
      <c r="A438" s="80" t="s">
        <v>2194</v>
      </c>
      <c r="B438" s="80">
        <v>165</v>
      </c>
      <c r="C438" s="80">
        <v>12</v>
      </c>
      <c r="D438" s="80">
        <v>10</v>
      </c>
      <c r="E438" s="80">
        <v>2015</v>
      </c>
      <c r="F438" s="80" t="s">
        <v>91</v>
      </c>
      <c r="G438" s="80" t="s">
        <v>2182</v>
      </c>
      <c r="H438" s="80" t="s">
        <v>2183</v>
      </c>
      <c r="I438" s="177"/>
      <c r="J438" s="81">
        <v>25.032599053633177</v>
      </c>
      <c r="K438" s="81">
        <v>1.957244185529581</v>
      </c>
      <c r="L438" s="81">
        <v>3.7903381009823596</v>
      </c>
      <c r="M438" s="81">
        <v>43.471154860934298</v>
      </c>
      <c r="N438" s="81">
        <v>31.235838016193544</v>
      </c>
      <c r="O438" s="81">
        <v>26.545958338714296</v>
      </c>
      <c r="P438" s="81">
        <v>15.116090004544457</v>
      </c>
      <c r="Q438" s="81">
        <v>1.7219826452271603</v>
      </c>
      <c r="R438" s="81">
        <v>0</v>
      </c>
      <c r="S438" s="81">
        <v>3.5422644079218717</v>
      </c>
      <c r="T438" s="82"/>
      <c r="U438" s="81">
        <v>1930615</v>
      </c>
      <c r="V438" s="81">
        <v>823</v>
      </c>
      <c r="W438" s="81">
        <v>59</v>
      </c>
      <c r="X438" s="81">
        <v>8606</v>
      </c>
      <c r="Y438" s="81">
        <v>9366</v>
      </c>
      <c r="Z438" s="81">
        <v>15423</v>
      </c>
      <c r="AA438" s="81">
        <v>3008</v>
      </c>
      <c r="AB438" s="81">
        <v>23700</v>
      </c>
      <c r="AC438" s="81">
        <v>0</v>
      </c>
      <c r="AD438" s="81">
        <v>3.5422644079218717</v>
      </c>
      <c r="AE438" s="82"/>
      <c r="AF438" s="81">
        <v>14126167.71665406</v>
      </c>
      <c r="AG438" s="81">
        <v>1484459.6030748135</v>
      </c>
      <c r="AH438" s="81">
        <v>563690.40810305532</v>
      </c>
      <c r="AI438" s="81">
        <v>53129708.745618016</v>
      </c>
      <c r="AJ438" s="81">
        <v>40072734.970395625</v>
      </c>
      <c r="AK438" s="81">
        <v>0</v>
      </c>
      <c r="AL438" s="81">
        <v>0</v>
      </c>
      <c r="AM438" s="81">
        <v>3247985.5822391734</v>
      </c>
      <c r="AN438" s="81">
        <v>0</v>
      </c>
      <c r="AO438" s="81">
        <v>0</v>
      </c>
      <c r="AP438" s="82"/>
      <c r="AQ438" s="81">
        <v>520</v>
      </c>
      <c r="AR438" s="81">
        <v>71</v>
      </c>
      <c r="AS438" s="81">
        <v>0</v>
      </c>
      <c r="AT438" s="81">
        <v>0</v>
      </c>
      <c r="AU438" s="81">
        <v>0</v>
      </c>
      <c r="AV438" s="81">
        <v>0</v>
      </c>
      <c r="AW438" s="81" t="s">
        <v>564</v>
      </c>
      <c r="AX438" s="82"/>
      <c r="AY438" s="81">
        <v>2062</v>
      </c>
      <c r="AZ438" s="81">
        <v>1898.8</v>
      </c>
      <c r="BA438" s="81">
        <v>0</v>
      </c>
      <c r="BB438" s="81">
        <v>0</v>
      </c>
      <c r="BC438" s="81">
        <v>0</v>
      </c>
      <c r="BD438" s="81">
        <v>0</v>
      </c>
      <c r="BE438" s="81" t="s">
        <v>564</v>
      </c>
      <c r="BF438" s="82"/>
      <c r="BG438" s="81">
        <v>0</v>
      </c>
      <c r="BH438" s="81">
        <v>0</v>
      </c>
      <c r="BI438" s="81">
        <v>4.3570000000000002</v>
      </c>
      <c r="BJ438" s="81">
        <v>0</v>
      </c>
      <c r="BK438" s="81">
        <v>15.736000000000001</v>
      </c>
      <c r="BL438" s="81">
        <v>0</v>
      </c>
      <c r="BM438" s="82"/>
      <c r="BN438" s="81">
        <v>0</v>
      </c>
      <c r="BO438" s="81">
        <v>0</v>
      </c>
      <c r="BP438" s="81">
        <v>1</v>
      </c>
      <c r="BQ438" s="81">
        <v>0</v>
      </c>
      <c r="BR438" s="81">
        <v>2</v>
      </c>
      <c r="BS438" s="81">
        <v>0</v>
      </c>
      <c r="BT438"/>
      <c r="BU438" s="80">
        <v>9.843</v>
      </c>
      <c r="BV438" s="80">
        <v>10.25</v>
      </c>
      <c r="BW438" s="80">
        <v>0</v>
      </c>
      <c r="BX438" s="80">
        <v>0</v>
      </c>
      <c r="BY438" s="80">
        <v>0</v>
      </c>
      <c r="BZ438" s="80">
        <v>0</v>
      </c>
      <c r="CA438" s="80">
        <v>0</v>
      </c>
      <c r="CB438" s="80">
        <v>0</v>
      </c>
      <c r="CC438" s="80">
        <v>0</v>
      </c>
    </row>
    <row r="439" spans="1:81">
      <c r="A439" s="80" t="s">
        <v>2195</v>
      </c>
      <c r="B439" s="80">
        <v>166</v>
      </c>
      <c r="C439" s="80">
        <v>13</v>
      </c>
      <c r="D439" s="80">
        <v>10</v>
      </c>
      <c r="E439" s="80">
        <v>2016</v>
      </c>
      <c r="F439" s="80" t="s">
        <v>92</v>
      </c>
      <c r="G439" s="80" t="s">
        <v>2182</v>
      </c>
      <c r="H439" s="80" t="s">
        <v>2183</v>
      </c>
      <c r="I439" s="177"/>
      <c r="J439" s="81">
        <v>18.636290748759095</v>
      </c>
      <c r="K439" s="81">
        <v>1.9780778820650304</v>
      </c>
      <c r="L439" s="81">
        <v>3.3086628809534027</v>
      </c>
      <c r="M439" s="81">
        <v>35.787275558153013</v>
      </c>
      <c r="N439" s="81">
        <v>31.346987729155824</v>
      </c>
      <c r="O439" s="81">
        <v>25.722012854514414</v>
      </c>
      <c r="P439" s="81">
        <v>13.86679239980929</v>
      </c>
      <c r="Q439" s="81">
        <v>1.6686110259592548</v>
      </c>
      <c r="R439" s="81">
        <v>0</v>
      </c>
      <c r="S439" s="81">
        <v>3.0540912969190259</v>
      </c>
      <c r="T439" s="82"/>
      <c r="U439" s="81">
        <v>1418793</v>
      </c>
      <c r="V439" s="81">
        <v>823</v>
      </c>
      <c r="W439" s="81">
        <v>59</v>
      </c>
      <c r="X439" s="81">
        <v>8606</v>
      </c>
      <c r="Y439" s="81">
        <v>9448</v>
      </c>
      <c r="Z439" s="81">
        <v>15128</v>
      </c>
      <c r="AA439" s="81">
        <v>2854</v>
      </c>
      <c r="AB439" s="81">
        <v>23624</v>
      </c>
      <c r="AC439" s="81">
        <v>0</v>
      </c>
      <c r="AD439" s="81">
        <v>3.0540912969190259</v>
      </c>
      <c r="AE439" s="82"/>
      <c r="AF439" s="81">
        <v>10469010.217859371</v>
      </c>
      <c r="AG439" s="81">
        <v>1436144.6856559969</v>
      </c>
      <c r="AH439" s="81">
        <v>382924.67774581577</v>
      </c>
      <c r="AI439" s="81">
        <v>49977563.083782583</v>
      </c>
      <c r="AJ439" s="81">
        <v>37720532.416686676</v>
      </c>
      <c r="AK439" s="81">
        <v>0</v>
      </c>
      <c r="AL439" s="81">
        <v>0</v>
      </c>
      <c r="AM439" s="81">
        <v>3240085.3753481661</v>
      </c>
      <c r="AN439" s="81">
        <v>0</v>
      </c>
      <c r="AO439" s="81">
        <v>0</v>
      </c>
      <c r="AP439" s="82"/>
      <c r="AQ439" s="81">
        <v>566</v>
      </c>
      <c r="AR439" s="81">
        <v>79</v>
      </c>
      <c r="AS439" s="81">
        <v>0</v>
      </c>
      <c r="AT439" s="81">
        <v>0</v>
      </c>
      <c r="AU439" s="81">
        <v>0</v>
      </c>
      <c r="AV439" s="81">
        <v>0</v>
      </c>
      <c r="AW439" s="81" t="s">
        <v>564</v>
      </c>
      <c r="AX439" s="82"/>
      <c r="AY439" s="81">
        <v>2290.1999999999998</v>
      </c>
      <c r="AZ439" s="81">
        <v>2034</v>
      </c>
      <c r="BA439" s="81">
        <v>0</v>
      </c>
      <c r="BB439" s="81">
        <v>0</v>
      </c>
      <c r="BC439" s="81">
        <v>0</v>
      </c>
      <c r="BD439" s="81">
        <v>0</v>
      </c>
      <c r="BE439" s="81" t="s">
        <v>564</v>
      </c>
      <c r="BF439" s="82"/>
      <c r="BG439" s="81">
        <v>0</v>
      </c>
      <c r="BH439" s="81">
        <v>0</v>
      </c>
      <c r="BI439" s="81">
        <v>3.8620000000000001</v>
      </c>
      <c r="BJ439" s="81">
        <v>0</v>
      </c>
      <c r="BK439" s="81">
        <v>11.001999999999999</v>
      </c>
      <c r="BL439" s="81">
        <v>0</v>
      </c>
      <c r="BM439" s="82"/>
      <c r="BN439" s="81">
        <v>0</v>
      </c>
      <c r="BO439" s="81">
        <v>0</v>
      </c>
      <c r="BP439" s="81">
        <v>1</v>
      </c>
      <c r="BQ439" s="81">
        <v>0</v>
      </c>
      <c r="BR439" s="81">
        <v>2</v>
      </c>
      <c r="BS439" s="81">
        <v>0</v>
      </c>
      <c r="BT439"/>
      <c r="BU439" s="80">
        <v>8.718</v>
      </c>
      <c r="BV439" s="80">
        <v>6.1459999999999999</v>
      </c>
      <c r="BW439" s="80">
        <v>0</v>
      </c>
      <c r="BX439" s="80">
        <v>0</v>
      </c>
      <c r="BY439" s="80">
        <v>0</v>
      </c>
      <c r="BZ439" s="80">
        <v>0</v>
      </c>
      <c r="CA439" s="80">
        <v>0</v>
      </c>
      <c r="CB439" s="80">
        <v>0</v>
      </c>
      <c r="CC439" s="80">
        <v>0</v>
      </c>
    </row>
    <row r="440" spans="1:81">
      <c r="A440" s="80" t="s">
        <v>2196</v>
      </c>
      <c r="B440" s="80">
        <v>167</v>
      </c>
      <c r="C440" s="80">
        <v>14</v>
      </c>
      <c r="D440" s="80">
        <v>10</v>
      </c>
      <c r="E440" s="80">
        <v>2017</v>
      </c>
      <c r="F440" s="80" t="s">
        <v>71</v>
      </c>
      <c r="G440" s="80" t="s">
        <v>2182</v>
      </c>
      <c r="H440" s="80" t="s">
        <v>2183</v>
      </c>
      <c r="I440" s="177"/>
      <c r="J440" s="81">
        <v>28.081925825831512</v>
      </c>
      <c r="K440" s="81">
        <v>2.0234895591924507</v>
      </c>
      <c r="L440" s="81">
        <v>3.5238188631228593</v>
      </c>
      <c r="M440" s="81">
        <v>34.750826495916279</v>
      </c>
      <c r="N440" s="81">
        <v>34.339673769844218</v>
      </c>
      <c r="O440" s="81">
        <v>25.703702171755673</v>
      </c>
      <c r="P440" s="81">
        <v>13.812746827268287</v>
      </c>
      <c r="Q440" s="81">
        <v>1.6166082946863287</v>
      </c>
      <c r="R440" s="81">
        <v>0</v>
      </c>
      <c r="S440" s="81">
        <v>2.5243338053066133</v>
      </c>
      <c r="T440" s="82"/>
      <c r="U440" s="81">
        <v>2328248</v>
      </c>
      <c r="V440" s="81">
        <v>823</v>
      </c>
      <c r="W440" s="81">
        <v>59</v>
      </c>
      <c r="X440" s="81">
        <v>8606</v>
      </c>
      <c r="Y440" s="81">
        <v>9569</v>
      </c>
      <c r="Z440" s="81">
        <v>15368</v>
      </c>
      <c r="AA440" s="81">
        <v>2861</v>
      </c>
      <c r="AB440" s="81">
        <v>23669</v>
      </c>
      <c r="AC440" s="81">
        <v>0</v>
      </c>
      <c r="AD440" s="81">
        <v>2.5243338053066129</v>
      </c>
      <c r="AE440" s="82"/>
      <c r="AF440" s="81">
        <v>16644868.92017353</v>
      </c>
      <c r="AG440" s="81">
        <v>1457872.9296382631</v>
      </c>
      <c r="AH440" s="81">
        <v>571541.38230256492</v>
      </c>
      <c r="AI440" s="81">
        <v>51059182.095868051</v>
      </c>
      <c r="AJ440" s="81">
        <v>42186158.658232197</v>
      </c>
      <c r="AK440" s="81">
        <v>0</v>
      </c>
      <c r="AL440" s="81">
        <v>0</v>
      </c>
      <c r="AM440" s="81">
        <v>3251336.7342102309</v>
      </c>
      <c r="AN440" s="81">
        <v>0</v>
      </c>
      <c r="AO440" s="81">
        <v>0</v>
      </c>
      <c r="AP440" s="82"/>
      <c r="AQ440" s="81">
        <v>606</v>
      </c>
      <c r="AR440" s="81">
        <v>82</v>
      </c>
      <c r="AS440" s="81">
        <v>0</v>
      </c>
      <c r="AT440" s="81">
        <v>0</v>
      </c>
      <c r="AU440" s="81">
        <v>0</v>
      </c>
      <c r="AV440" s="81">
        <v>0</v>
      </c>
      <c r="AW440" s="81" t="s">
        <v>564</v>
      </c>
      <c r="AX440" s="82"/>
      <c r="AY440" s="81">
        <v>2487.1999999999998</v>
      </c>
      <c r="AZ440" s="81">
        <v>2559.8000000000002</v>
      </c>
      <c r="BA440" s="81">
        <v>0</v>
      </c>
      <c r="BB440" s="81">
        <v>0</v>
      </c>
      <c r="BC440" s="81">
        <v>0</v>
      </c>
      <c r="BD440" s="81">
        <v>0</v>
      </c>
      <c r="BE440" s="81" t="s">
        <v>564</v>
      </c>
      <c r="BF440" s="82"/>
      <c r="BG440" s="81">
        <v>0</v>
      </c>
      <c r="BH440" s="81">
        <v>0</v>
      </c>
      <c r="BI440" s="81">
        <v>3.72</v>
      </c>
      <c r="BJ440" s="81">
        <v>0</v>
      </c>
      <c r="BK440" s="81">
        <v>4.577</v>
      </c>
      <c r="BL440" s="81">
        <v>0</v>
      </c>
      <c r="BM440" s="82"/>
      <c r="BN440" s="81">
        <v>0</v>
      </c>
      <c r="BO440" s="81">
        <v>0</v>
      </c>
      <c r="BP440" s="81">
        <v>1</v>
      </c>
      <c r="BQ440" s="81">
        <v>0</v>
      </c>
      <c r="BR440" s="81">
        <v>1</v>
      </c>
      <c r="BS440" s="81">
        <v>0</v>
      </c>
      <c r="BT440"/>
      <c r="BU440" s="80">
        <v>8.2970000000000006</v>
      </c>
      <c r="BV440" s="80">
        <v>0</v>
      </c>
      <c r="BW440" s="80">
        <v>0</v>
      </c>
      <c r="BX440" s="80">
        <v>0</v>
      </c>
      <c r="BY440" s="80">
        <v>0</v>
      </c>
      <c r="BZ440" s="80">
        <v>0</v>
      </c>
      <c r="CA440" s="80">
        <v>0</v>
      </c>
      <c r="CB440" s="80">
        <v>0</v>
      </c>
      <c r="CC440" s="80">
        <v>0</v>
      </c>
    </row>
    <row r="441" spans="1:81">
      <c r="A441" s="80" t="s">
        <v>2197</v>
      </c>
      <c r="B441" s="80">
        <v>168</v>
      </c>
      <c r="C441" s="80">
        <v>15</v>
      </c>
      <c r="D441" s="80">
        <v>10</v>
      </c>
      <c r="E441" s="80">
        <v>2018</v>
      </c>
      <c r="F441" s="80" t="s">
        <v>93</v>
      </c>
      <c r="G441" s="80" t="s">
        <v>2182</v>
      </c>
      <c r="H441" s="80" t="s">
        <v>2183</v>
      </c>
      <c r="I441" s="177"/>
      <c r="J441" s="81">
        <v>27.40311971785631</v>
      </c>
      <c r="K441" s="81">
        <v>1.8773107161239446</v>
      </c>
      <c r="L441" s="81">
        <v>3.2641589530787138</v>
      </c>
      <c r="M441" s="81">
        <v>37.05479540898115</v>
      </c>
      <c r="N441" s="81">
        <v>32.418052996898382</v>
      </c>
      <c r="O441" s="81">
        <v>25.28807176767646</v>
      </c>
      <c r="P441" s="81">
        <v>13.656131926125319</v>
      </c>
      <c r="Q441" s="81">
        <v>1.498419665664134</v>
      </c>
      <c r="R441" s="81">
        <v>0</v>
      </c>
      <c r="S441" s="81">
        <v>1.7183138831901061</v>
      </c>
      <c r="T441" s="82"/>
      <c r="U441" s="81">
        <v>2417876</v>
      </c>
      <c r="V441" s="81">
        <v>823</v>
      </c>
      <c r="W441" s="81">
        <v>59</v>
      </c>
      <c r="X441" s="81">
        <v>8606</v>
      </c>
      <c r="Y441" s="81">
        <v>9680</v>
      </c>
      <c r="Z441" s="81">
        <v>15409</v>
      </c>
      <c r="AA441" s="81">
        <v>2857</v>
      </c>
      <c r="AB441" s="81">
        <v>23642</v>
      </c>
      <c r="AC441" s="81">
        <v>0</v>
      </c>
      <c r="AD441" s="81">
        <v>1.7183138831901059</v>
      </c>
      <c r="AE441" s="82"/>
      <c r="AF441" s="81">
        <v>15555945.69755091</v>
      </c>
      <c r="AG441" s="81">
        <v>1286798.3320100091</v>
      </c>
      <c r="AH441" s="81">
        <v>536883.20494402968</v>
      </c>
      <c r="AI441" s="81">
        <v>48589518.770852372</v>
      </c>
      <c r="AJ441" s="81">
        <v>42507790.418395281</v>
      </c>
      <c r="AK441" s="81">
        <v>0</v>
      </c>
      <c r="AL441" s="81">
        <v>0</v>
      </c>
      <c r="AM441" s="81">
        <v>3254347.5594448019</v>
      </c>
      <c r="AN441" s="81">
        <v>0</v>
      </c>
      <c r="AO441" s="81">
        <v>0</v>
      </c>
      <c r="AP441" s="82"/>
      <c r="AQ441" s="81">
        <v>655</v>
      </c>
      <c r="AR441" s="81">
        <v>86</v>
      </c>
      <c r="AS441" s="81">
        <v>0</v>
      </c>
      <c r="AT441" s="81">
        <v>0</v>
      </c>
      <c r="AU441" s="81">
        <v>0</v>
      </c>
      <c r="AV441" s="81">
        <v>0</v>
      </c>
      <c r="AW441" s="81" t="s">
        <v>564</v>
      </c>
      <c r="AX441" s="82"/>
      <c r="AY441" s="81">
        <v>2715.4</v>
      </c>
      <c r="AZ441" s="81">
        <v>2676</v>
      </c>
      <c r="BA441" s="81">
        <v>0</v>
      </c>
      <c r="BB441" s="81">
        <v>0</v>
      </c>
      <c r="BC441" s="81">
        <v>0</v>
      </c>
      <c r="BD441" s="81">
        <v>0</v>
      </c>
      <c r="BE441" s="81" t="s">
        <v>564</v>
      </c>
      <c r="BF441" s="82"/>
      <c r="BG441" s="81">
        <v>0</v>
      </c>
      <c r="BH441" s="81">
        <v>0</v>
      </c>
      <c r="BI441" s="81">
        <v>3.4489999999999998</v>
      </c>
      <c r="BJ441" s="81">
        <v>0</v>
      </c>
      <c r="BK441" s="81">
        <v>5.3890000000000002</v>
      </c>
      <c r="BL441" s="81">
        <v>0</v>
      </c>
      <c r="BM441" s="82"/>
      <c r="BN441" s="81">
        <v>0</v>
      </c>
      <c r="BO441" s="81">
        <v>0</v>
      </c>
      <c r="BP441" s="81">
        <v>1</v>
      </c>
      <c r="BQ441" s="81">
        <v>0</v>
      </c>
      <c r="BR441" s="81">
        <v>1</v>
      </c>
      <c r="BS441" s="81">
        <v>0</v>
      </c>
      <c r="BT441"/>
      <c r="BU441" s="80">
        <v>8.8379999999999992</v>
      </c>
      <c r="BV441" s="80">
        <v>0</v>
      </c>
      <c r="BW441" s="80">
        <v>0</v>
      </c>
      <c r="BX441" s="80">
        <v>0</v>
      </c>
      <c r="BY441" s="80">
        <v>0</v>
      </c>
      <c r="BZ441" s="80">
        <v>0</v>
      </c>
      <c r="CA441" s="80">
        <v>0</v>
      </c>
      <c r="CB441" s="80">
        <v>0</v>
      </c>
      <c r="CC441" s="80">
        <v>0</v>
      </c>
    </row>
    <row r="442" spans="1:81">
      <c r="A442" s="80" t="s">
        <v>2198</v>
      </c>
      <c r="B442" s="80">
        <v>169</v>
      </c>
      <c r="C442" s="80">
        <v>16</v>
      </c>
      <c r="D442" s="80">
        <v>10</v>
      </c>
      <c r="E442" s="80">
        <v>2019</v>
      </c>
      <c r="F442" s="80" t="s">
        <v>73</v>
      </c>
      <c r="G442" s="80" t="s">
        <v>2182</v>
      </c>
      <c r="H442" s="80" t="s">
        <v>2183</v>
      </c>
      <c r="I442" s="177"/>
      <c r="J442" s="81">
        <v>25.152078738674945</v>
      </c>
      <c r="K442" s="81">
        <v>1.7481277818747276</v>
      </c>
      <c r="L442" s="81">
        <v>3.2996378135829549</v>
      </c>
      <c r="M442" s="81">
        <v>35.429770399071664</v>
      </c>
      <c r="N442" s="81">
        <v>28.828708024046676</v>
      </c>
      <c r="O442" s="81">
        <v>24.642670017048225</v>
      </c>
      <c r="P442" s="81">
        <v>13.792822792669327</v>
      </c>
      <c r="Q442" s="81">
        <v>1.46311540902197</v>
      </c>
      <c r="R442" s="81">
        <v>0</v>
      </c>
      <c r="S442" s="81">
        <v>1.902399477276919</v>
      </c>
      <c r="T442" s="82"/>
      <c r="U442" s="81">
        <v>2283008</v>
      </c>
      <c r="V442" s="81">
        <v>823</v>
      </c>
      <c r="W442" s="81">
        <v>59</v>
      </c>
      <c r="X442" s="81">
        <v>8606</v>
      </c>
      <c r="Y442" s="81">
        <v>9859</v>
      </c>
      <c r="Z442" s="81">
        <v>15428</v>
      </c>
      <c r="AA442" s="81">
        <v>2864</v>
      </c>
      <c r="AB442" s="81">
        <v>23710</v>
      </c>
      <c r="AC442" s="81">
        <v>0</v>
      </c>
      <c r="AD442" s="81">
        <v>1.902399477276919</v>
      </c>
      <c r="AE442" s="82"/>
      <c r="AF442" s="81">
        <v>14863967.20767685</v>
      </c>
      <c r="AG442" s="81">
        <v>1255133.5408744961</v>
      </c>
      <c r="AH442" s="81">
        <v>582498.3624851763</v>
      </c>
      <c r="AI442" s="81">
        <v>48513126.612898633</v>
      </c>
      <c r="AJ442" s="81">
        <v>37592945.610120438</v>
      </c>
      <c r="AK442" s="81">
        <v>0</v>
      </c>
      <c r="AL442" s="81">
        <v>0</v>
      </c>
      <c r="AM442" s="81">
        <v>3229123.5112155625</v>
      </c>
      <c r="AN442" s="81">
        <v>0</v>
      </c>
      <c r="AO442" s="81">
        <v>0</v>
      </c>
      <c r="AP442" s="82"/>
      <c r="AQ442" s="81">
        <v>719</v>
      </c>
      <c r="AR442" s="81">
        <v>91</v>
      </c>
      <c r="AS442" s="81">
        <v>0</v>
      </c>
      <c r="AT442" s="81">
        <v>0</v>
      </c>
      <c r="AU442" s="81">
        <v>0</v>
      </c>
      <c r="AV442" s="81">
        <v>0</v>
      </c>
      <c r="AW442" s="81" t="s">
        <v>564</v>
      </c>
      <c r="AX442" s="82"/>
      <c r="AY442" s="81">
        <v>3029.5000000000009</v>
      </c>
      <c r="AZ442" s="81">
        <v>10296.5</v>
      </c>
      <c r="BA442" s="81">
        <v>0</v>
      </c>
      <c r="BB442" s="81">
        <v>0</v>
      </c>
      <c r="BC442" s="81">
        <v>0</v>
      </c>
      <c r="BD442" s="81">
        <v>0</v>
      </c>
      <c r="BE442" s="81" t="s">
        <v>564</v>
      </c>
      <c r="BF442" s="82"/>
      <c r="BG442" s="81">
        <v>0</v>
      </c>
      <c r="BH442" s="81">
        <v>0</v>
      </c>
      <c r="BI442" s="81">
        <v>3.4510000000000001</v>
      </c>
      <c r="BJ442" s="81">
        <v>0</v>
      </c>
      <c r="BK442" s="81">
        <v>5.0839999999999996</v>
      </c>
      <c r="BL442" s="81">
        <v>0</v>
      </c>
      <c r="BM442" s="82"/>
      <c r="BN442" s="81">
        <v>0</v>
      </c>
      <c r="BO442" s="81">
        <v>0</v>
      </c>
      <c r="BP442" s="81">
        <v>1</v>
      </c>
      <c r="BQ442" s="81">
        <v>0</v>
      </c>
      <c r="BR442" s="81">
        <v>1</v>
      </c>
      <c r="BS442" s="81">
        <v>0</v>
      </c>
      <c r="BT442"/>
      <c r="BU442" s="80">
        <v>8.5350000000000001</v>
      </c>
      <c r="BV442" s="80">
        <v>0</v>
      </c>
      <c r="BW442" s="80">
        <v>0</v>
      </c>
      <c r="BX442" s="80">
        <v>0</v>
      </c>
      <c r="BY442" s="80">
        <v>0</v>
      </c>
      <c r="BZ442" s="80">
        <v>0</v>
      </c>
      <c r="CA442" s="80">
        <v>0</v>
      </c>
      <c r="CB442" s="80">
        <v>0</v>
      </c>
      <c r="CC442" s="80">
        <v>0</v>
      </c>
    </row>
    <row r="443" spans="1:81">
      <c r="A443" s="80" t="s">
        <v>2199</v>
      </c>
      <c r="B443" s="80">
        <v>170</v>
      </c>
      <c r="C443" s="80">
        <v>17</v>
      </c>
      <c r="D443" s="80">
        <v>10</v>
      </c>
      <c r="E443" s="80">
        <v>2020</v>
      </c>
      <c r="F443" s="80" t="s">
        <v>218</v>
      </c>
      <c r="G443" s="80" t="s">
        <v>2182</v>
      </c>
      <c r="H443" s="80" t="s">
        <v>2183</v>
      </c>
      <c r="I443" s="177"/>
      <c r="J443" s="81">
        <v>20.6244141258491</v>
      </c>
      <c r="K443" s="81">
        <v>1.5019801263221166</v>
      </c>
      <c r="L443" s="81">
        <v>3.9037669021653496</v>
      </c>
      <c r="M443" s="81">
        <v>33.038646819525582</v>
      </c>
      <c r="N443" s="81">
        <v>29.887618027309838</v>
      </c>
      <c r="O443" s="81">
        <v>21.775191182321418</v>
      </c>
      <c r="P443" s="81">
        <v>12.699358968092922</v>
      </c>
      <c r="Q443" s="81">
        <v>1.3895850521871513</v>
      </c>
      <c r="R443" s="81">
        <v>0</v>
      </c>
      <c r="S443" s="81">
        <v>2.7817315504911391</v>
      </c>
      <c r="T443" s="82"/>
      <c r="U443" s="81">
        <v>2012109</v>
      </c>
      <c r="V443" s="81">
        <v>679</v>
      </c>
      <c r="W443" s="81">
        <v>96</v>
      </c>
      <c r="X443" s="81">
        <v>9419</v>
      </c>
      <c r="Y443" s="81">
        <v>9933</v>
      </c>
      <c r="Z443" s="81">
        <v>15560</v>
      </c>
      <c r="AA443" s="81">
        <v>2865</v>
      </c>
      <c r="AB443" s="81">
        <v>23567</v>
      </c>
      <c r="AC443" s="81">
        <v>0</v>
      </c>
      <c r="AD443" s="81">
        <v>2.7817315504911391</v>
      </c>
      <c r="AE443" s="82"/>
      <c r="AF443" s="81">
        <v>12647203.810542731</v>
      </c>
      <c r="AG443" s="81">
        <v>1049845.4480103678</v>
      </c>
      <c r="AH443" s="81">
        <v>743099.91384812968</v>
      </c>
      <c r="AI443" s="81">
        <v>47771438.07473617</v>
      </c>
      <c r="AJ443" s="81">
        <v>39054747.154549912</v>
      </c>
      <c r="AK443" s="81"/>
      <c r="AL443" s="81"/>
      <c r="AM443" s="81">
        <v>3075755.3348311009</v>
      </c>
      <c r="AN443" s="81"/>
      <c r="AO443" s="81"/>
      <c r="AP443" s="82"/>
      <c r="AQ443" s="81">
        <v>768</v>
      </c>
      <c r="AR443" s="81">
        <v>95</v>
      </c>
      <c r="AS443" s="81">
        <v>0</v>
      </c>
      <c r="AT443" s="81">
        <v>0</v>
      </c>
      <c r="AU443" s="81">
        <v>0</v>
      </c>
      <c r="AV443" s="81">
        <v>0</v>
      </c>
      <c r="AW443" s="81">
        <v>0</v>
      </c>
      <c r="AX443" s="82"/>
      <c r="AY443" s="81">
        <v>3296.8000000000011</v>
      </c>
      <c r="AZ443" s="81">
        <v>10476.700000000001</v>
      </c>
      <c r="BA443" s="81">
        <v>0</v>
      </c>
      <c r="BB443" s="81">
        <v>0</v>
      </c>
      <c r="BC443" s="81">
        <v>0</v>
      </c>
      <c r="BD443" s="81">
        <v>0</v>
      </c>
      <c r="BE443" s="81">
        <v>0</v>
      </c>
      <c r="BF443" s="82"/>
      <c r="BG443" s="81">
        <v>0</v>
      </c>
      <c r="BH443" s="81">
        <v>0</v>
      </c>
      <c r="BI443" s="81">
        <v>3.6869999999999998</v>
      </c>
      <c r="BJ443" s="81">
        <v>0</v>
      </c>
      <c r="BK443" s="81">
        <v>5.2839999999999998</v>
      </c>
      <c r="BL443" s="81">
        <v>0</v>
      </c>
      <c r="BM443" s="82"/>
      <c r="BN443" s="81">
        <v>0</v>
      </c>
      <c r="BO443" s="81">
        <v>0</v>
      </c>
      <c r="BP443" s="81">
        <v>1</v>
      </c>
      <c r="BQ443" s="81">
        <v>0</v>
      </c>
      <c r="BR443" s="81">
        <v>1</v>
      </c>
      <c r="BS443" s="81">
        <v>0</v>
      </c>
      <c r="BT443"/>
      <c r="BU443" s="80">
        <v>8.9710000000000001</v>
      </c>
      <c r="BV443" s="80">
        <v>0</v>
      </c>
      <c r="BW443" s="80">
        <v>0</v>
      </c>
      <c r="BX443" s="80">
        <v>0</v>
      </c>
      <c r="BY443" s="80">
        <v>0</v>
      </c>
      <c r="BZ443" s="80">
        <v>0</v>
      </c>
      <c r="CA443" s="80">
        <v>0</v>
      </c>
      <c r="CB443" s="80">
        <v>0</v>
      </c>
      <c r="CC443" s="80">
        <v>0</v>
      </c>
    </row>
    <row r="444" spans="1:81">
      <c r="A444" s="80" t="s">
        <v>2200</v>
      </c>
      <c r="B444" s="80">
        <v>170</v>
      </c>
      <c r="C444" s="80">
        <v>18</v>
      </c>
      <c r="D444" s="80">
        <v>10</v>
      </c>
      <c r="E444" s="80">
        <v>2021</v>
      </c>
      <c r="F444" s="80" t="s">
        <v>75</v>
      </c>
      <c r="G444" s="174" t="s">
        <v>2182</v>
      </c>
      <c r="H444" s="80" t="s">
        <v>2183</v>
      </c>
      <c r="I444" s="177"/>
      <c r="J444" s="81">
        <v>21.222298754056933</v>
      </c>
      <c r="K444" s="81">
        <v>1.606960590109086</v>
      </c>
      <c r="L444" s="81">
        <v>3.8932777567977568</v>
      </c>
      <c r="M444" s="81">
        <v>37.269387274430024</v>
      </c>
      <c r="N444" s="81">
        <v>27.656718209571608</v>
      </c>
      <c r="O444" s="81">
        <v>21.13519183048318</v>
      </c>
      <c r="P444" s="81">
        <v>12.731362644897503</v>
      </c>
      <c r="Q444" s="81">
        <v>1.4118105818781141</v>
      </c>
      <c r="R444" s="81">
        <v>0</v>
      </c>
      <c r="S444" s="81">
        <v>2.0944600836532978</v>
      </c>
      <c r="T444" s="82"/>
      <c r="U444" s="81">
        <v>2182441</v>
      </c>
      <c r="V444" s="81">
        <v>679</v>
      </c>
      <c r="W444" s="81">
        <v>96</v>
      </c>
      <c r="X444" s="81">
        <v>9419</v>
      </c>
      <c r="Y444" s="81">
        <v>10128</v>
      </c>
      <c r="Z444" s="81">
        <v>15551</v>
      </c>
      <c r="AA444" s="81">
        <v>2801</v>
      </c>
      <c r="AB444" s="81">
        <v>23660</v>
      </c>
      <c r="AC444" s="81">
        <v>0</v>
      </c>
      <c r="AD444" s="81">
        <v>2.0944600836532978</v>
      </c>
      <c r="AE444" s="82"/>
      <c r="AF444" s="81">
        <v>13643065.214402724</v>
      </c>
      <c r="AG444" s="81">
        <v>1116650.5953157078</v>
      </c>
      <c r="AH444" s="81">
        <v>622845.4025435053</v>
      </c>
      <c r="AI444" s="81">
        <v>54822596.919245966</v>
      </c>
      <c r="AJ444" s="81">
        <v>35896365.005347699</v>
      </c>
      <c r="AK444" s="81">
        <v>0</v>
      </c>
      <c r="AL444" s="81">
        <v>0</v>
      </c>
      <c r="AM444" s="81">
        <v>3105703.5855326173</v>
      </c>
      <c r="AN444" s="81">
        <v>0</v>
      </c>
      <c r="AO444" s="81">
        <v>0</v>
      </c>
      <c r="AP444" s="82"/>
      <c r="AQ444" s="81">
        <v>818</v>
      </c>
      <c r="AR444" s="81">
        <v>97</v>
      </c>
      <c r="AS444" s="81">
        <v>0</v>
      </c>
      <c r="AT444" s="81">
        <v>0</v>
      </c>
      <c r="AU444" s="81">
        <v>0</v>
      </c>
      <c r="AV444" s="81">
        <v>0</v>
      </c>
      <c r="AW444" s="81"/>
      <c r="AX444" s="82"/>
      <c r="AY444" s="81">
        <v>3578.6000000000022</v>
      </c>
      <c r="AZ444" s="81">
        <v>10702</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2201</v>
      </c>
      <c r="B445" s="80">
        <v>170</v>
      </c>
      <c r="C445" s="80">
        <v>19</v>
      </c>
      <c r="D445" s="80">
        <v>10</v>
      </c>
      <c r="E445" s="80">
        <v>2022</v>
      </c>
      <c r="F445" s="80" t="s">
        <v>568</v>
      </c>
      <c r="G445" s="174" t="s">
        <v>2182</v>
      </c>
      <c r="H445" s="80" t="s">
        <v>2183</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920</v>
      </c>
      <c r="AR445" s="81">
        <v>97</v>
      </c>
      <c r="AS445" s="81">
        <v>0</v>
      </c>
      <c r="AT445" s="81">
        <v>0</v>
      </c>
      <c r="AU445" s="81">
        <v>0</v>
      </c>
      <c r="AV445" s="81">
        <v>0</v>
      </c>
      <c r="AW445" s="81"/>
      <c r="AX445" s="82"/>
      <c r="AY445" s="81">
        <v>4257.3000000000038</v>
      </c>
      <c r="AZ445" s="81">
        <v>10701.999999999998</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2202</v>
      </c>
      <c r="B446" s="80">
        <v>307</v>
      </c>
      <c r="C446" s="80">
        <v>1</v>
      </c>
      <c r="D446" s="80">
        <v>19</v>
      </c>
      <c r="E446" s="80">
        <v>1990</v>
      </c>
      <c r="F446" s="80" t="s">
        <v>562</v>
      </c>
      <c r="G446" s="80" t="s">
        <v>2203</v>
      </c>
      <c r="H446" s="80" t="s">
        <v>2204</v>
      </c>
      <c r="I446" s="177"/>
      <c r="J446" s="81">
        <v>123.0428225968022</v>
      </c>
      <c r="K446" s="81">
        <v>2.3967871719619764</v>
      </c>
      <c r="L446" s="81">
        <v>1.8152846307055972</v>
      </c>
      <c r="M446" s="81">
        <v>10.034039888382697</v>
      </c>
      <c r="N446" s="81">
        <v>15.751844264516466</v>
      </c>
      <c r="O446" s="81">
        <v>14.944870504598082</v>
      </c>
      <c r="P446" s="81">
        <v>17.939872263317437</v>
      </c>
      <c r="Q446" s="81">
        <v>1.169333250737731</v>
      </c>
      <c r="R446" s="81">
        <v>0</v>
      </c>
      <c r="S446" s="81">
        <v>0.93851863835651361</v>
      </c>
      <c r="T446" s="82"/>
      <c r="U446" s="81">
        <v>5673178</v>
      </c>
      <c r="V446" s="81">
        <v>823</v>
      </c>
      <c r="W446" s="81">
        <v>19</v>
      </c>
      <c r="X446" s="81">
        <v>4267</v>
      </c>
      <c r="Y446" s="81">
        <v>5974</v>
      </c>
      <c r="Z446" s="81">
        <v>6147</v>
      </c>
      <c r="AA446" s="81">
        <v>4356</v>
      </c>
      <c r="AB446" s="81">
        <v>18986</v>
      </c>
      <c r="AC446" s="81">
        <v>0</v>
      </c>
      <c r="AD446" s="81">
        <v>0.93851863835651361</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2205</v>
      </c>
      <c r="B447" s="80">
        <v>308</v>
      </c>
      <c r="C447" s="80">
        <v>2</v>
      </c>
      <c r="D447" s="80">
        <v>19</v>
      </c>
      <c r="E447" s="80">
        <v>2005</v>
      </c>
      <c r="F447" s="80" t="s">
        <v>565</v>
      </c>
      <c r="G447" s="80" t="s">
        <v>2203</v>
      </c>
      <c r="H447" s="80" t="s">
        <v>2204</v>
      </c>
      <c r="I447" s="177"/>
      <c r="J447" s="81">
        <v>44.293025904838593</v>
      </c>
      <c r="K447" s="81">
        <v>1.5021726753498483</v>
      </c>
      <c r="L447" s="81">
        <v>1.5090645737963659</v>
      </c>
      <c r="M447" s="81">
        <v>26.750947630149604</v>
      </c>
      <c r="N447" s="81">
        <v>28.771108650314936</v>
      </c>
      <c r="O447" s="81">
        <v>25.356850314841356</v>
      </c>
      <c r="P447" s="81">
        <v>17.293573804129686</v>
      </c>
      <c r="Q447" s="81">
        <v>1.2363860535243651</v>
      </c>
      <c r="R447" s="81">
        <v>0</v>
      </c>
      <c r="S447" s="81">
        <v>1.5009023400000001</v>
      </c>
      <c r="T447" s="82"/>
      <c r="U447" s="81">
        <v>2935382</v>
      </c>
      <c r="V447" s="81">
        <v>651</v>
      </c>
      <c r="W447" s="81">
        <v>18</v>
      </c>
      <c r="X447" s="81">
        <v>5691</v>
      </c>
      <c r="Y447" s="81">
        <v>7820</v>
      </c>
      <c r="Z447" s="81">
        <v>12069</v>
      </c>
      <c r="AA447" s="81">
        <v>3439</v>
      </c>
      <c r="AB447" s="81">
        <v>20986</v>
      </c>
      <c r="AC447" s="81">
        <v>0</v>
      </c>
      <c r="AD447" s="81">
        <v>1.5009023400000001</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2206</v>
      </c>
      <c r="B448" s="80">
        <v>309</v>
      </c>
      <c r="C448" s="80">
        <v>3</v>
      </c>
      <c r="D448" s="80">
        <v>19</v>
      </c>
      <c r="E448" s="80">
        <v>2006</v>
      </c>
      <c r="F448" s="80" t="s">
        <v>566</v>
      </c>
      <c r="G448" s="80" t="s">
        <v>2203</v>
      </c>
      <c r="H448" s="80" t="s">
        <v>2204</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2207</v>
      </c>
      <c r="B449" s="80">
        <v>310</v>
      </c>
      <c r="C449" s="80">
        <v>4</v>
      </c>
      <c r="D449" s="80">
        <v>19</v>
      </c>
      <c r="E449" s="80">
        <v>2007</v>
      </c>
      <c r="F449" s="80" t="s">
        <v>567</v>
      </c>
      <c r="G449" s="80" t="s">
        <v>2203</v>
      </c>
      <c r="H449" s="80" t="s">
        <v>2204</v>
      </c>
      <c r="I449" s="177"/>
      <c r="J449" s="81">
        <v>51.864057353657891</v>
      </c>
      <c r="K449" s="81">
        <v>1.3483252878620045</v>
      </c>
      <c r="L449" s="81">
        <v>1.5413463882103582</v>
      </c>
      <c r="M449" s="81">
        <v>26.140034334020246</v>
      </c>
      <c r="N449" s="81">
        <v>28.386335269302094</v>
      </c>
      <c r="O449" s="81">
        <v>24.996398485224713</v>
      </c>
      <c r="P449" s="81">
        <v>16.999543195180934</v>
      </c>
      <c r="Q449" s="81">
        <v>1.3364638253369805</v>
      </c>
      <c r="R449" s="81">
        <v>0</v>
      </c>
      <c r="S449" s="81">
        <v>1.4616327024000004</v>
      </c>
      <c r="T449" s="82"/>
      <c r="U449" s="81">
        <v>3720777</v>
      </c>
      <c r="V449" s="81">
        <v>592</v>
      </c>
      <c r="W449" s="81">
        <v>20</v>
      </c>
      <c r="X449" s="81">
        <v>6690</v>
      </c>
      <c r="Y449" s="81">
        <v>8195</v>
      </c>
      <c r="Z449" s="81">
        <v>12368</v>
      </c>
      <c r="AA449" s="81">
        <v>3329</v>
      </c>
      <c r="AB449" s="81">
        <v>21485</v>
      </c>
      <c r="AC449" s="81">
        <v>0</v>
      </c>
      <c r="AD449" s="81">
        <v>1.4616327024000004</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2208</v>
      </c>
      <c r="B450" s="80">
        <v>311</v>
      </c>
      <c r="C450" s="80">
        <v>5</v>
      </c>
      <c r="D450" s="80">
        <v>19</v>
      </c>
      <c r="E450" s="80">
        <v>2008</v>
      </c>
      <c r="F450" s="80" t="s">
        <v>84</v>
      </c>
      <c r="G450" s="80" t="s">
        <v>2203</v>
      </c>
      <c r="H450" s="80" t="s">
        <v>2204</v>
      </c>
      <c r="I450" s="177"/>
      <c r="J450" s="81">
        <v>47.072461011583876</v>
      </c>
      <c r="K450" s="81">
        <v>0.99807420065938834</v>
      </c>
      <c r="L450" s="81">
        <v>1.3220554188209426</v>
      </c>
      <c r="M450" s="81">
        <v>28.555633258397354</v>
      </c>
      <c r="N450" s="81">
        <v>28.870830392256856</v>
      </c>
      <c r="O450" s="81">
        <v>24.424123207289291</v>
      </c>
      <c r="P450" s="81">
        <v>16.541511064952051</v>
      </c>
      <c r="Q450" s="81">
        <v>1.3301575833654933</v>
      </c>
      <c r="R450" s="81">
        <v>0</v>
      </c>
      <c r="S450" s="81">
        <v>0.98674406479999999</v>
      </c>
      <c r="T450" s="82"/>
      <c r="U450" s="81">
        <v>3829200</v>
      </c>
      <c r="V450" s="81">
        <v>592</v>
      </c>
      <c r="W450" s="81">
        <v>20</v>
      </c>
      <c r="X450" s="81">
        <v>6690</v>
      </c>
      <c r="Y450" s="81">
        <v>8373</v>
      </c>
      <c r="Z450" s="81">
        <v>12509</v>
      </c>
      <c r="AA450" s="81">
        <v>3243</v>
      </c>
      <c r="AB450" s="81">
        <v>21735</v>
      </c>
      <c r="AC450" s="81">
        <v>0</v>
      </c>
      <c r="AD450" s="81">
        <v>0.98674406479999999</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2209</v>
      </c>
      <c r="B451" s="80">
        <v>312</v>
      </c>
      <c r="C451" s="80">
        <v>6</v>
      </c>
      <c r="D451" s="80">
        <v>19</v>
      </c>
      <c r="E451" s="80">
        <v>2009</v>
      </c>
      <c r="F451" s="80" t="s">
        <v>85</v>
      </c>
      <c r="G451" s="80" t="s">
        <v>2203</v>
      </c>
      <c r="H451" s="80" t="s">
        <v>2204</v>
      </c>
      <c r="I451" s="177"/>
      <c r="J451" s="81">
        <v>38.516494191323687</v>
      </c>
      <c r="K451" s="81">
        <v>1.3166607665242593</v>
      </c>
      <c r="L451" s="81">
        <v>1.5482455482252542</v>
      </c>
      <c r="M451" s="81">
        <v>30.633424234857397</v>
      </c>
      <c r="N451" s="81">
        <v>29.095808131907134</v>
      </c>
      <c r="O451" s="81">
        <v>25.252983618017645</v>
      </c>
      <c r="P451" s="81">
        <v>15.635733796258625</v>
      </c>
      <c r="Q451" s="81">
        <v>1.2739909504746865</v>
      </c>
      <c r="R451" s="81">
        <v>0</v>
      </c>
      <c r="S451" s="81">
        <v>1.2076379818999998</v>
      </c>
      <c r="T451" s="82"/>
      <c r="U451" s="81">
        <v>3285495</v>
      </c>
      <c r="V451" s="81">
        <v>665</v>
      </c>
      <c r="W451" s="81">
        <v>41</v>
      </c>
      <c r="X451" s="81">
        <v>7312</v>
      </c>
      <c r="Y451" s="81">
        <v>8476</v>
      </c>
      <c r="Z451" s="81">
        <v>12766</v>
      </c>
      <c r="AA451" s="81">
        <v>3147</v>
      </c>
      <c r="AB451" s="81">
        <v>21853</v>
      </c>
      <c r="AC451" s="81">
        <v>0</v>
      </c>
      <c r="AD451" s="81">
        <v>1.2076379818999998</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14.3</v>
      </c>
      <c r="BJ451" s="81">
        <v>0</v>
      </c>
      <c r="BK451" s="81">
        <v>3.5</v>
      </c>
      <c r="BL451" s="81">
        <v>0</v>
      </c>
      <c r="BM451" s="82"/>
      <c r="BN451" s="81">
        <v>0</v>
      </c>
      <c r="BO451" s="81">
        <v>0</v>
      </c>
      <c r="BP451" s="81">
        <v>1</v>
      </c>
      <c r="BQ451" s="81">
        <v>0</v>
      </c>
      <c r="BR451" s="81">
        <v>1</v>
      </c>
      <c r="BS451" s="81">
        <v>0</v>
      </c>
      <c r="BT451"/>
      <c r="BU451" s="80"/>
      <c r="BV451" s="80"/>
      <c r="BW451" s="80"/>
      <c r="BX451" s="80"/>
      <c r="BY451" s="80"/>
      <c r="BZ451" s="80"/>
      <c r="CA451" s="80"/>
      <c r="CB451" s="80"/>
      <c r="CC451" s="80"/>
    </row>
    <row r="452" spans="1:81">
      <c r="A452" s="80" t="s">
        <v>2210</v>
      </c>
      <c r="B452" s="80">
        <v>313</v>
      </c>
      <c r="C452" s="80">
        <v>7</v>
      </c>
      <c r="D452" s="80">
        <v>19</v>
      </c>
      <c r="E452" s="80">
        <v>2010</v>
      </c>
      <c r="F452" s="80" t="s">
        <v>86</v>
      </c>
      <c r="G452" s="80" t="s">
        <v>2203</v>
      </c>
      <c r="H452" s="80" t="s">
        <v>2204</v>
      </c>
      <c r="I452" s="177"/>
      <c r="J452" s="81">
        <v>32.535807564701216</v>
      </c>
      <c r="K452" s="81">
        <v>1.2878394335792811</v>
      </c>
      <c r="L452" s="81">
        <v>1.3246360974214026</v>
      </c>
      <c r="M452" s="81">
        <v>28.618369780488866</v>
      </c>
      <c r="N452" s="81">
        <v>24.663719250260169</v>
      </c>
      <c r="O452" s="81">
        <v>25.594956489134468</v>
      </c>
      <c r="P452" s="81">
        <v>16.010738729659721</v>
      </c>
      <c r="Q452" s="81">
        <v>1.3406983046199634</v>
      </c>
      <c r="R452" s="81">
        <v>0</v>
      </c>
      <c r="S452" s="81">
        <v>1.21255776832</v>
      </c>
      <c r="T452" s="82"/>
      <c r="U452" s="81">
        <v>3232944</v>
      </c>
      <c r="V452" s="81">
        <v>665</v>
      </c>
      <c r="W452" s="81">
        <v>41</v>
      </c>
      <c r="X452" s="81">
        <v>7312</v>
      </c>
      <c r="Y452" s="81">
        <v>8638</v>
      </c>
      <c r="Z452" s="81">
        <v>12999</v>
      </c>
      <c r="AA452" s="81">
        <v>3142</v>
      </c>
      <c r="AB452" s="81">
        <v>22036</v>
      </c>
      <c r="AC452" s="81">
        <v>0</v>
      </c>
      <c r="AD452" s="81">
        <v>1.21255776832</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15.813000000000001</v>
      </c>
      <c r="BJ452" s="81">
        <v>0</v>
      </c>
      <c r="BK452" s="81">
        <v>4.1870000000000003</v>
      </c>
      <c r="BL452" s="81">
        <v>0</v>
      </c>
      <c r="BM452" s="82"/>
      <c r="BN452" s="81">
        <v>0</v>
      </c>
      <c r="BO452" s="81">
        <v>0</v>
      </c>
      <c r="BP452" s="81">
        <v>1</v>
      </c>
      <c r="BQ452" s="81">
        <v>0</v>
      </c>
      <c r="BR452" s="81">
        <v>1</v>
      </c>
      <c r="BS452" s="81">
        <v>0</v>
      </c>
      <c r="BT452"/>
      <c r="BU452" s="80">
        <v>20</v>
      </c>
      <c r="BV452" s="80">
        <v>0</v>
      </c>
      <c r="BW452" s="80">
        <v>0</v>
      </c>
      <c r="BX452" s="80">
        <v>0</v>
      </c>
      <c r="BY452" s="80">
        <v>0</v>
      </c>
      <c r="BZ452" s="80">
        <v>0</v>
      </c>
      <c r="CA452" s="80">
        <v>0</v>
      </c>
      <c r="CB452" s="80">
        <v>0</v>
      </c>
      <c r="CC452" s="80">
        <v>0</v>
      </c>
    </row>
    <row r="453" spans="1:81">
      <c r="A453" s="80" t="s">
        <v>2211</v>
      </c>
      <c r="B453" s="80">
        <v>314</v>
      </c>
      <c r="C453" s="80">
        <v>8</v>
      </c>
      <c r="D453" s="80">
        <v>19</v>
      </c>
      <c r="E453" s="80">
        <v>2011</v>
      </c>
      <c r="F453" s="80" t="s">
        <v>87</v>
      </c>
      <c r="G453" s="80" t="s">
        <v>2203</v>
      </c>
      <c r="H453" s="80" t="s">
        <v>2204</v>
      </c>
      <c r="I453" s="177"/>
      <c r="J453" s="81">
        <v>40.088258660081337</v>
      </c>
      <c r="K453" s="81">
        <v>1.8345757808036314</v>
      </c>
      <c r="L453" s="81">
        <v>1.8367932222080405</v>
      </c>
      <c r="M453" s="81">
        <v>39.121420883495936</v>
      </c>
      <c r="N453" s="81">
        <v>37.736460748885968</v>
      </c>
      <c r="O453" s="81">
        <v>25.470843075762339</v>
      </c>
      <c r="P453" s="81">
        <v>15.686610222621997</v>
      </c>
      <c r="Q453" s="81">
        <v>1.5554321907505055</v>
      </c>
      <c r="R453" s="81">
        <v>0</v>
      </c>
      <c r="S453" s="81">
        <v>1.1872344162000001</v>
      </c>
      <c r="T453" s="82"/>
      <c r="U453" s="81">
        <v>3143762</v>
      </c>
      <c r="V453" s="81">
        <v>665</v>
      </c>
      <c r="W453" s="81">
        <v>41</v>
      </c>
      <c r="X453" s="81">
        <v>7312</v>
      </c>
      <c r="Y453" s="81">
        <v>8763</v>
      </c>
      <c r="Z453" s="81">
        <v>13217</v>
      </c>
      <c r="AA453" s="81">
        <v>3170</v>
      </c>
      <c r="AB453" s="81">
        <v>22164</v>
      </c>
      <c r="AC453" s="81">
        <v>0</v>
      </c>
      <c r="AD453" s="81">
        <v>1.1872344162000001</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13.532999999999999</v>
      </c>
      <c r="BJ453" s="81">
        <v>0</v>
      </c>
      <c r="BK453" s="81">
        <v>3.19</v>
      </c>
      <c r="BL453" s="81">
        <v>0</v>
      </c>
      <c r="BM453" s="82"/>
      <c r="BN453" s="81">
        <v>0</v>
      </c>
      <c r="BO453" s="81">
        <v>0</v>
      </c>
      <c r="BP453" s="81">
        <v>1</v>
      </c>
      <c r="BQ453" s="81">
        <v>0</v>
      </c>
      <c r="BR453" s="81">
        <v>1</v>
      </c>
      <c r="BS453" s="81">
        <v>0</v>
      </c>
      <c r="BT453"/>
      <c r="BU453" s="80">
        <v>16.722999999999999</v>
      </c>
      <c r="BV453" s="80">
        <v>0</v>
      </c>
      <c r="BW453" s="80">
        <v>0</v>
      </c>
      <c r="BX453" s="80">
        <v>0</v>
      </c>
      <c r="BY453" s="80">
        <v>0</v>
      </c>
      <c r="BZ453" s="80">
        <v>0</v>
      </c>
      <c r="CA453" s="80">
        <v>0</v>
      </c>
      <c r="CB453" s="80">
        <v>0</v>
      </c>
      <c r="CC453" s="80">
        <v>0</v>
      </c>
    </row>
    <row r="454" spans="1:81">
      <c r="A454" s="80" t="s">
        <v>2212</v>
      </c>
      <c r="B454" s="80">
        <v>315</v>
      </c>
      <c r="C454" s="80">
        <v>9</v>
      </c>
      <c r="D454" s="80">
        <v>19</v>
      </c>
      <c r="E454" s="80">
        <v>2012</v>
      </c>
      <c r="F454" s="80" t="s">
        <v>88</v>
      </c>
      <c r="G454" s="80" t="s">
        <v>2203</v>
      </c>
      <c r="H454" s="80" t="s">
        <v>2204</v>
      </c>
      <c r="I454" s="177"/>
      <c r="J454" s="81">
        <v>40.844276398003089</v>
      </c>
      <c r="K454" s="81">
        <v>1.8794018553215714</v>
      </c>
      <c r="L454" s="81">
        <v>1.835802177788274</v>
      </c>
      <c r="M454" s="81">
        <v>45.489685071351175</v>
      </c>
      <c r="N454" s="81">
        <v>46.145443138379044</v>
      </c>
      <c r="O454" s="81">
        <v>25.849732750040495</v>
      </c>
      <c r="P454" s="81">
        <v>15.591726492828744</v>
      </c>
      <c r="Q454" s="81">
        <v>1.7099166278863296</v>
      </c>
      <c r="R454" s="81">
        <v>0</v>
      </c>
      <c r="S454" s="81">
        <v>0.98940236920000002</v>
      </c>
      <c r="T454" s="82"/>
      <c r="U454" s="81">
        <v>2927382</v>
      </c>
      <c r="V454" s="81">
        <v>665</v>
      </c>
      <c r="W454" s="81">
        <v>41</v>
      </c>
      <c r="X454" s="81">
        <v>7312</v>
      </c>
      <c r="Y454" s="81">
        <v>8950</v>
      </c>
      <c r="Z454" s="81">
        <v>13520</v>
      </c>
      <c r="AA454" s="81">
        <v>3133</v>
      </c>
      <c r="AB454" s="81">
        <v>22426</v>
      </c>
      <c r="AC454" s="81">
        <v>0</v>
      </c>
      <c r="AD454" s="81">
        <v>0.98940236920000002</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18.135999999999999</v>
      </c>
      <c r="BJ454" s="81">
        <v>0</v>
      </c>
      <c r="BK454" s="81">
        <v>4.4260000000000002</v>
      </c>
      <c r="BL454" s="81">
        <v>0</v>
      </c>
      <c r="BM454" s="82"/>
      <c r="BN454" s="81">
        <v>0</v>
      </c>
      <c r="BO454" s="81">
        <v>0</v>
      </c>
      <c r="BP454" s="81">
        <v>1</v>
      </c>
      <c r="BQ454" s="81">
        <v>0</v>
      </c>
      <c r="BR454" s="81">
        <v>1</v>
      </c>
      <c r="BS454" s="81">
        <v>0</v>
      </c>
      <c r="BT454"/>
      <c r="BU454" s="80">
        <v>22.562000000000001</v>
      </c>
      <c r="BV454" s="80">
        <v>0</v>
      </c>
      <c r="BW454" s="80">
        <v>0</v>
      </c>
      <c r="BX454" s="80">
        <v>0</v>
      </c>
      <c r="BY454" s="80">
        <v>0</v>
      </c>
      <c r="BZ454" s="80">
        <v>0</v>
      </c>
      <c r="CA454" s="80">
        <v>0</v>
      </c>
      <c r="CB454" s="80">
        <v>0</v>
      </c>
      <c r="CC454" s="80">
        <v>0</v>
      </c>
    </row>
    <row r="455" spans="1:81">
      <c r="A455" s="80" t="s">
        <v>2213</v>
      </c>
      <c r="B455" s="80">
        <v>316</v>
      </c>
      <c r="C455" s="80">
        <v>10</v>
      </c>
      <c r="D455" s="80">
        <v>19</v>
      </c>
      <c r="E455" s="80">
        <v>2013</v>
      </c>
      <c r="F455" s="80" t="s">
        <v>89</v>
      </c>
      <c r="G455" s="80" t="s">
        <v>2203</v>
      </c>
      <c r="H455" s="80" t="s">
        <v>2204</v>
      </c>
      <c r="I455" s="177"/>
      <c r="J455" s="81">
        <v>45.581590522145319</v>
      </c>
      <c r="K455" s="81">
        <v>1.593217055406523</v>
      </c>
      <c r="L455" s="81">
        <v>1.647600546233726</v>
      </c>
      <c r="M455" s="81">
        <v>42.594514688279681</v>
      </c>
      <c r="N455" s="81">
        <v>47.071363318308435</v>
      </c>
      <c r="O455" s="81">
        <v>25.389164060782143</v>
      </c>
      <c r="P455" s="81">
        <v>14.951123524626716</v>
      </c>
      <c r="Q455" s="81">
        <v>1.7500296662163157</v>
      </c>
      <c r="R455" s="81">
        <v>0</v>
      </c>
      <c r="S455" s="81">
        <v>1.2939967415200002</v>
      </c>
      <c r="T455" s="82"/>
      <c r="U455" s="81">
        <v>3255248</v>
      </c>
      <c r="V455" s="81">
        <v>665</v>
      </c>
      <c r="W455" s="81">
        <v>41</v>
      </c>
      <c r="X455" s="81">
        <v>7312</v>
      </c>
      <c r="Y455" s="81">
        <v>9069</v>
      </c>
      <c r="Z455" s="81">
        <v>13872</v>
      </c>
      <c r="AA455" s="81">
        <v>2993</v>
      </c>
      <c r="AB455" s="81">
        <v>22623</v>
      </c>
      <c r="AC455" s="81">
        <v>0</v>
      </c>
      <c r="AD455" s="81">
        <v>1.2939967415200002</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20.263999999999999</v>
      </c>
      <c r="BJ455" s="81">
        <v>0</v>
      </c>
      <c r="BK455" s="81">
        <v>5.0529999999999999</v>
      </c>
      <c r="BL455" s="81">
        <v>0</v>
      </c>
      <c r="BM455" s="82"/>
      <c r="BN455" s="81">
        <v>0</v>
      </c>
      <c r="BO455" s="81">
        <v>0</v>
      </c>
      <c r="BP455" s="81">
        <v>1</v>
      </c>
      <c r="BQ455" s="81">
        <v>0</v>
      </c>
      <c r="BR455" s="81">
        <v>1</v>
      </c>
      <c r="BS455" s="81">
        <v>0</v>
      </c>
      <c r="BT455"/>
      <c r="BU455" s="80">
        <v>25.317</v>
      </c>
      <c r="BV455" s="80">
        <v>0</v>
      </c>
      <c r="BW455" s="80">
        <v>0</v>
      </c>
      <c r="BX455" s="80">
        <v>0</v>
      </c>
      <c r="BY455" s="80">
        <v>0</v>
      </c>
      <c r="BZ455" s="80">
        <v>0</v>
      </c>
      <c r="CA455" s="80">
        <v>0</v>
      </c>
      <c r="CB455" s="80">
        <v>0</v>
      </c>
      <c r="CC455" s="80">
        <v>0</v>
      </c>
    </row>
    <row r="456" spans="1:81">
      <c r="A456" s="80" t="s">
        <v>2214</v>
      </c>
      <c r="B456" s="80">
        <v>317</v>
      </c>
      <c r="C456" s="80">
        <v>11</v>
      </c>
      <c r="D456" s="80">
        <v>19</v>
      </c>
      <c r="E456" s="80">
        <v>2014</v>
      </c>
      <c r="F456" s="80" t="s">
        <v>90</v>
      </c>
      <c r="G456" s="80" t="s">
        <v>2203</v>
      </c>
      <c r="H456" s="80" t="s">
        <v>2204</v>
      </c>
      <c r="I456" s="177"/>
      <c r="J456" s="81">
        <v>51.572022798133403</v>
      </c>
      <c r="K456" s="81">
        <v>1.3773162255558034</v>
      </c>
      <c r="L456" s="81">
        <v>1.5960618652203022</v>
      </c>
      <c r="M456" s="81">
        <v>44.58717988517018</v>
      </c>
      <c r="N456" s="81">
        <v>42.679076516809864</v>
      </c>
      <c r="O456" s="81">
        <v>24.513071043221501</v>
      </c>
      <c r="P456" s="81">
        <v>14.918415996949056</v>
      </c>
      <c r="Q456" s="81">
        <v>1.6942894989450696</v>
      </c>
      <c r="R456" s="81">
        <v>0</v>
      </c>
      <c r="S456" s="81">
        <v>1.3539553276559999</v>
      </c>
      <c r="T456" s="82"/>
      <c r="U456" s="81">
        <v>3816182</v>
      </c>
      <c r="V456" s="81">
        <v>485</v>
      </c>
      <c r="W456" s="81">
        <v>36</v>
      </c>
      <c r="X456" s="81">
        <v>7139</v>
      </c>
      <c r="Y456" s="81">
        <v>9225</v>
      </c>
      <c r="Z456" s="81">
        <v>14106</v>
      </c>
      <c r="AA456" s="81">
        <v>2971</v>
      </c>
      <c r="AB456" s="81">
        <v>22828</v>
      </c>
      <c r="AC456" s="81">
        <v>0</v>
      </c>
      <c r="AD456" s="81">
        <v>1.3539553276559999</v>
      </c>
      <c r="AE456" s="82"/>
      <c r="AF456" s="81">
        <v>44574473.982457764</v>
      </c>
      <c r="AG456" s="81">
        <v>981252.22362145502</v>
      </c>
      <c r="AH456" s="81">
        <v>360718.00283473486</v>
      </c>
      <c r="AI456" s="81">
        <v>45894632.25862141</v>
      </c>
      <c r="AJ456" s="81">
        <v>54235694.70160348</v>
      </c>
      <c r="AK456" s="81">
        <v>0</v>
      </c>
      <c r="AL456" s="81">
        <v>0</v>
      </c>
      <c r="AM456" s="81">
        <v>3133943.2762887212</v>
      </c>
      <c r="AN456" s="81">
        <v>0</v>
      </c>
      <c r="AO456" s="81">
        <v>0</v>
      </c>
      <c r="AP456" s="82"/>
      <c r="AQ456" s="81">
        <v>507</v>
      </c>
      <c r="AR456" s="81">
        <v>94</v>
      </c>
      <c r="AS456" s="81">
        <v>0</v>
      </c>
      <c r="AT456" s="81">
        <v>0</v>
      </c>
      <c r="AU456" s="81">
        <v>0</v>
      </c>
      <c r="AV456" s="81">
        <v>0</v>
      </c>
      <c r="AW456" s="81" t="s">
        <v>564</v>
      </c>
      <c r="AX456" s="82"/>
      <c r="AY456" s="81">
        <v>2227.4719999999998</v>
      </c>
      <c r="AZ456" s="81">
        <v>2176.2019999999998</v>
      </c>
      <c r="BA456" s="81">
        <v>0</v>
      </c>
      <c r="BB456" s="81">
        <v>0</v>
      </c>
      <c r="BC456" s="81">
        <v>0</v>
      </c>
      <c r="BD456" s="81">
        <v>0</v>
      </c>
      <c r="BE456" s="81" t="s">
        <v>564</v>
      </c>
      <c r="BF456" s="82"/>
      <c r="BG456" s="81">
        <v>0</v>
      </c>
      <c r="BH456" s="81">
        <v>0</v>
      </c>
      <c r="BI456" s="81">
        <v>21.311</v>
      </c>
      <c r="BJ456" s="81">
        <v>0</v>
      </c>
      <c r="BK456" s="81">
        <v>4.6689999999999996</v>
      </c>
      <c r="BL456" s="81">
        <v>0</v>
      </c>
      <c r="BM456" s="82"/>
      <c r="BN456" s="81">
        <v>0</v>
      </c>
      <c r="BO456" s="81">
        <v>0</v>
      </c>
      <c r="BP456" s="81">
        <v>2</v>
      </c>
      <c r="BQ456" s="81">
        <v>0</v>
      </c>
      <c r="BR456" s="81">
        <v>1</v>
      </c>
      <c r="BS456" s="81">
        <v>0</v>
      </c>
      <c r="BT456"/>
      <c r="BU456" s="80">
        <v>25.98</v>
      </c>
      <c r="BV456" s="80">
        <v>0</v>
      </c>
      <c r="BW456" s="80">
        <v>0</v>
      </c>
      <c r="BX456" s="80">
        <v>0</v>
      </c>
      <c r="BY456" s="80">
        <v>0</v>
      </c>
      <c r="BZ456" s="80">
        <v>0</v>
      </c>
      <c r="CA456" s="80">
        <v>0</v>
      </c>
      <c r="CB456" s="80">
        <v>0</v>
      </c>
      <c r="CC456" s="80">
        <v>0</v>
      </c>
    </row>
    <row r="457" spans="1:81">
      <c r="A457" s="80" t="s">
        <v>2215</v>
      </c>
      <c r="B457" s="80">
        <v>318</v>
      </c>
      <c r="C457" s="80">
        <v>12</v>
      </c>
      <c r="D457" s="80">
        <v>19</v>
      </c>
      <c r="E457" s="80">
        <v>2015</v>
      </c>
      <c r="F457" s="80" t="s">
        <v>91</v>
      </c>
      <c r="G457" s="80" t="s">
        <v>2203</v>
      </c>
      <c r="H457" s="80" t="s">
        <v>2204</v>
      </c>
      <c r="I457" s="177"/>
      <c r="J457" s="81">
        <v>55.40369113836104</v>
      </c>
      <c r="K457" s="81">
        <v>1.2293624698556596</v>
      </c>
      <c r="L457" s="81">
        <v>1.5413681848462004</v>
      </c>
      <c r="M457" s="81">
        <v>40.595988557838574</v>
      </c>
      <c r="N457" s="81">
        <v>38.609451682981977</v>
      </c>
      <c r="O457" s="81">
        <v>24.709445497671169</v>
      </c>
      <c r="P457" s="81">
        <v>15.151267075698648</v>
      </c>
      <c r="Q457" s="81">
        <v>1.6714130283040336</v>
      </c>
      <c r="R457" s="81">
        <v>0</v>
      </c>
      <c r="S457" s="81">
        <v>1.36824223172</v>
      </c>
      <c r="T457" s="82"/>
      <c r="U457" s="81">
        <v>4212018</v>
      </c>
      <c r="V457" s="81">
        <v>485</v>
      </c>
      <c r="W457" s="81">
        <v>36</v>
      </c>
      <c r="X457" s="81">
        <v>7139</v>
      </c>
      <c r="Y457" s="81">
        <v>9395</v>
      </c>
      <c r="Z457" s="81">
        <v>14356</v>
      </c>
      <c r="AA457" s="81">
        <v>3015</v>
      </c>
      <c r="AB457" s="81">
        <v>23004</v>
      </c>
      <c r="AC457" s="81">
        <v>0</v>
      </c>
      <c r="AD457" s="81">
        <v>1.36824223172</v>
      </c>
      <c r="AE457" s="82"/>
      <c r="AF457" s="81">
        <v>49403200.80537805</v>
      </c>
      <c r="AG457" s="81">
        <v>832099.32351743302</v>
      </c>
      <c r="AH457" s="81">
        <v>282208.07302311546</v>
      </c>
      <c r="AI457" s="81">
        <v>43636249.341473944</v>
      </c>
      <c r="AJ457" s="81">
        <v>49640082.449279346</v>
      </c>
      <c r="AK457" s="81">
        <v>0</v>
      </c>
      <c r="AL457" s="81">
        <v>0</v>
      </c>
      <c r="AM457" s="81">
        <v>3152601.7018493647</v>
      </c>
      <c r="AN457" s="81">
        <v>0</v>
      </c>
      <c r="AO457" s="81">
        <v>0</v>
      </c>
      <c r="AP457" s="82"/>
      <c r="AQ457" s="81">
        <v>554</v>
      </c>
      <c r="AR457" s="81">
        <v>123</v>
      </c>
      <c r="AS457" s="81">
        <v>0</v>
      </c>
      <c r="AT457" s="81">
        <v>0</v>
      </c>
      <c r="AU457" s="81">
        <v>0</v>
      </c>
      <c r="AV457" s="81">
        <v>0</v>
      </c>
      <c r="AW457" s="81" t="s">
        <v>564</v>
      </c>
      <c r="AX457" s="82"/>
      <c r="AY457" s="81">
        <v>2486.8719999999998</v>
      </c>
      <c r="AZ457" s="81">
        <v>3190.002</v>
      </c>
      <c r="BA457" s="81">
        <v>0</v>
      </c>
      <c r="BB457" s="81">
        <v>0</v>
      </c>
      <c r="BC457" s="81">
        <v>0</v>
      </c>
      <c r="BD457" s="81">
        <v>0</v>
      </c>
      <c r="BE457" s="81" t="s">
        <v>564</v>
      </c>
      <c r="BF457" s="82"/>
      <c r="BG457" s="81">
        <v>0</v>
      </c>
      <c r="BH457" s="81">
        <v>0</v>
      </c>
      <c r="BI457" s="81">
        <v>23.303000000000001</v>
      </c>
      <c r="BJ457" s="81">
        <v>0</v>
      </c>
      <c r="BK457" s="81">
        <v>4.5010000000000003</v>
      </c>
      <c r="BL457" s="81">
        <v>0</v>
      </c>
      <c r="BM457" s="82"/>
      <c r="BN457" s="81">
        <v>0</v>
      </c>
      <c r="BO457" s="81">
        <v>0</v>
      </c>
      <c r="BP457" s="81">
        <v>2</v>
      </c>
      <c r="BQ457" s="81">
        <v>0</v>
      </c>
      <c r="BR457" s="81">
        <v>1</v>
      </c>
      <c r="BS457" s="81">
        <v>0</v>
      </c>
      <c r="BT457"/>
      <c r="BU457" s="80">
        <v>27.803999999999998</v>
      </c>
      <c r="BV457" s="80">
        <v>0</v>
      </c>
      <c r="BW457" s="80">
        <v>0</v>
      </c>
      <c r="BX457" s="80">
        <v>0</v>
      </c>
      <c r="BY457" s="80">
        <v>0</v>
      </c>
      <c r="BZ457" s="80">
        <v>0</v>
      </c>
      <c r="CA457" s="80">
        <v>0</v>
      </c>
      <c r="CB457" s="80">
        <v>0</v>
      </c>
      <c r="CC457" s="80">
        <v>0</v>
      </c>
    </row>
    <row r="458" spans="1:81">
      <c r="A458" s="80" t="s">
        <v>2216</v>
      </c>
      <c r="B458" s="80">
        <v>319</v>
      </c>
      <c r="C458" s="80">
        <v>13</v>
      </c>
      <c r="D458" s="80">
        <v>19</v>
      </c>
      <c r="E458" s="80">
        <v>2016</v>
      </c>
      <c r="F458" s="80" t="s">
        <v>92</v>
      </c>
      <c r="G458" s="80" t="s">
        <v>2203</v>
      </c>
      <c r="H458" s="80" t="s">
        <v>2204</v>
      </c>
      <c r="I458" s="177"/>
      <c r="J458" s="81">
        <v>50.085869198126893</v>
      </c>
      <c r="K458" s="81">
        <v>1.1661908226699922</v>
      </c>
      <c r="L458" s="81">
        <v>1.6629534770664682</v>
      </c>
      <c r="M458" s="81">
        <v>28.901292195904666</v>
      </c>
      <c r="N458" s="81">
        <v>32.492479506197043</v>
      </c>
      <c r="O458" s="81">
        <v>24.729042501061457</v>
      </c>
      <c r="P458" s="81">
        <v>15.023168220115741</v>
      </c>
      <c r="Q458" s="81">
        <v>1.6318117394487244</v>
      </c>
      <c r="R458" s="81">
        <v>0</v>
      </c>
      <c r="S458" s="81">
        <v>1.2153358553800004</v>
      </c>
      <c r="T458" s="82"/>
      <c r="U458" s="81">
        <v>4493788</v>
      </c>
      <c r="V458" s="81">
        <v>485</v>
      </c>
      <c r="W458" s="81">
        <v>36</v>
      </c>
      <c r="X458" s="81">
        <v>7139</v>
      </c>
      <c r="Y458" s="81">
        <v>9464</v>
      </c>
      <c r="Z458" s="81">
        <v>14544</v>
      </c>
      <c r="AA458" s="81">
        <v>3092</v>
      </c>
      <c r="AB458" s="81">
        <v>23103</v>
      </c>
      <c r="AC458" s="81">
        <v>0</v>
      </c>
      <c r="AD458" s="81">
        <v>1.21533585538</v>
      </c>
      <c r="AE458" s="82"/>
      <c r="AF458" s="81">
        <v>49655277.122755259</v>
      </c>
      <c r="AG458" s="81">
        <v>829510.36703461385</v>
      </c>
      <c r="AH458" s="81">
        <v>262560.96586191357</v>
      </c>
      <c r="AI458" s="81">
        <v>42039487.435006753</v>
      </c>
      <c r="AJ458" s="81">
        <v>54074403.176708713</v>
      </c>
      <c r="AK458" s="81">
        <v>0</v>
      </c>
      <c r="AL458" s="81">
        <v>0</v>
      </c>
      <c r="AM458" s="81">
        <v>3168629.0393950511</v>
      </c>
      <c r="AN458" s="81">
        <v>0</v>
      </c>
      <c r="AO458" s="81">
        <v>0</v>
      </c>
      <c r="AP458" s="82"/>
      <c r="AQ458" s="81">
        <v>597</v>
      </c>
      <c r="AR458" s="81">
        <v>138</v>
      </c>
      <c r="AS458" s="81">
        <v>0</v>
      </c>
      <c r="AT458" s="81">
        <v>0</v>
      </c>
      <c r="AU458" s="81">
        <v>0</v>
      </c>
      <c r="AV458" s="81">
        <v>0</v>
      </c>
      <c r="AW458" s="81" t="s">
        <v>564</v>
      </c>
      <c r="AX458" s="82"/>
      <c r="AY458" s="81">
        <v>2696.3719999999998</v>
      </c>
      <c r="AZ458" s="81">
        <v>3515.902</v>
      </c>
      <c r="BA458" s="81">
        <v>0</v>
      </c>
      <c r="BB458" s="81">
        <v>0</v>
      </c>
      <c r="BC458" s="81">
        <v>0</v>
      </c>
      <c r="BD458" s="81">
        <v>0</v>
      </c>
      <c r="BE458" s="81" t="s">
        <v>564</v>
      </c>
      <c r="BF458" s="82"/>
      <c r="BG458" s="81">
        <v>0</v>
      </c>
      <c r="BH458" s="81">
        <v>0</v>
      </c>
      <c r="BI458" s="81">
        <v>27.073</v>
      </c>
      <c r="BJ458" s="81">
        <v>0</v>
      </c>
      <c r="BK458" s="81">
        <v>4.3600000000000003</v>
      </c>
      <c r="BL458" s="81">
        <v>0</v>
      </c>
      <c r="BM458" s="82"/>
      <c r="BN458" s="81">
        <v>0</v>
      </c>
      <c r="BO458" s="81">
        <v>0</v>
      </c>
      <c r="BP458" s="81">
        <v>2</v>
      </c>
      <c r="BQ458" s="81">
        <v>0</v>
      </c>
      <c r="BR458" s="81">
        <v>1</v>
      </c>
      <c r="BS458" s="81">
        <v>0</v>
      </c>
      <c r="BT458"/>
      <c r="BU458" s="80">
        <v>31.433</v>
      </c>
      <c r="BV458" s="80">
        <v>0</v>
      </c>
      <c r="BW458" s="80">
        <v>0</v>
      </c>
      <c r="BX458" s="80">
        <v>0</v>
      </c>
      <c r="BY458" s="80">
        <v>0</v>
      </c>
      <c r="BZ458" s="80">
        <v>0</v>
      </c>
      <c r="CA458" s="80">
        <v>0</v>
      </c>
      <c r="CB458" s="80">
        <v>0</v>
      </c>
      <c r="CC458" s="80">
        <v>0</v>
      </c>
    </row>
    <row r="459" spans="1:81">
      <c r="A459" s="80" t="s">
        <v>2217</v>
      </c>
      <c r="B459" s="80">
        <v>320</v>
      </c>
      <c r="C459" s="80">
        <v>14</v>
      </c>
      <c r="D459" s="80">
        <v>19</v>
      </c>
      <c r="E459" s="80">
        <v>2017</v>
      </c>
      <c r="F459" s="80" t="s">
        <v>71</v>
      </c>
      <c r="G459" s="80" t="s">
        <v>2203</v>
      </c>
      <c r="H459" s="80" t="s">
        <v>2204</v>
      </c>
      <c r="I459" s="177"/>
      <c r="J459" s="81">
        <v>53.92865920428757</v>
      </c>
      <c r="K459" s="81">
        <v>1.1817938122468334</v>
      </c>
      <c r="L459" s="81">
        <v>1.5719914570723732</v>
      </c>
      <c r="M459" s="81">
        <v>29.236112892422138</v>
      </c>
      <c r="N459" s="81">
        <v>32.74243489585578</v>
      </c>
      <c r="O459" s="81">
        <v>24.663377942784301</v>
      </c>
      <c r="P459" s="81">
        <v>15.082496011319861</v>
      </c>
      <c r="Q459" s="81">
        <v>1.5812968540528913</v>
      </c>
      <c r="R459" s="81">
        <v>0</v>
      </c>
      <c r="S459" s="81">
        <v>1.90797700746</v>
      </c>
      <c r="T459" s="82"/>
      <c r="U459" s="81">
        <v>4855591</v>
      </c>
      <c r="V459" s="81">
        <v>485</v>
      </c>
      <c r="W459" s="81">
        <v>36</v>
      </c>
      <c r="X459" s="81">
        <v>7139</v>
      </c>
      <c r="Y459" s="81">
        <v>9567</v>
      </c>
      <c r="Z459" s="81">
        <v>14746</v>
      </c>
      <c r="AA459" s="81">
        <v>3124</v>
      </c>
      <c r="AB459" s="81">
        <v>23152</v>
      </c>
      <c r="AC459" s="81">
        <v>0</v>
      </c>
      <c r="AD459" s="81">
        <v>1.90797700746</v>
      </c>
      <c r="AE459" s="82"/>
      <c r="AF459" s="81">
        <v>55256341.277767301</v>
      </c>
      <c r="AG459" s="81">
        <v>845249.92908565863</v>
      </c>
      <c r="AH459" s="81">
        <v>328064.37556802807</v>
      </c>
      <c r="AI459" s="81">
        <v>43695373.482202217</v>
      </c>
      <c r="AJ459" s="81">
        <v>51695802.10449598</v>
      </c>
      <c r="AK459" s="81">
        <v>0</v>
      </c>
      <c r="AL459" s="81">
        <v>0</v>
      </c>
      <c r="AM459" s="81">
        <v>3180318.0561255342</v>
      </c>
      <c r="AN459" s="81">
        <v>0</v>
      </c>
      <c r="AO459" s="81">
        <v>0</v>
      </c>
      <c r="AP459" s="82"/>
      <c r="AQ459" s="81">
        <v>640</v>
      </c>
      <c r="AR459" s="81">
        <v>156</v>
      </c>
      <c r="AS459" s="81">
        <v>0</v>
      </c>
      <c r="AT459" s="81">
        <v>0</v>
      </c>
      <c r="AU459" s="81">
        <v>0</v>
      </c>
      <c r="AV459" s="81">
        <v>0</v>
      </c>
      <c r="AW459" s="81" t="s">
        <v>564</v>
      </c>
      <c r="AX459" s="82"/>
      <c r="AY459" s="81">
        <v>2916.9720000000002</v>
      </c>
      <c r="AZ459" s="81">
        <v>4673.0020000000004</v>
      </c>
      <c r="BA459" s="81">
        <v>0</v>
      </c>
      <c r="BB459" s="81">
        <v>0</v>
      </c>
      <c r="BC459" s="81">
        <v>0</v>
      </c>
      <c r="BD459" s="81">
        <v>0</v>
      </c>
      <c r="BE459" s="81" t="s">
        <v>564</v>
      </c>
      <c r="BF459" s="82"/>
      <c r="BG459" s="81">
        <v>0</v>
      </c>
      <c r="BH459" s="81">
        <v>0</v>
      </c>
      <c r="BI459" s="81">
        <v>24.454000000000001</v>
      </c>
      <c r="BJ459" s="81">
        <v>0</v>
      </c>
      <c r="BK459" s="81">
        <v>3.629</v>
      </c>
      <c r="BL459" s="81">
        <v>0</v>
      </c>
      <c r="BM459" s="82"/>
      <c r="BN459" s="81">
        <v>0</v>
      </c>
      <c r="BO459" s="81">
        <v>0</v>
      </c>
      <c r="BP459" s="81">
        <v>2</v>
      </c>
      <c r="BQ459" s="81">
        <v>0</v>
      </c>
      <c r="BR459" s="81">
        <v>1</v>
      </c>
      <c r="BS459" s="81">
        <v>0</v>
      </c>
      <c r="BT459"/>
      <c r="BU459" s="80">
        <v>28.082999999999998</v>
      </c>
      <c r="BV459" s="80">
        <v>0</v>
      </c>
      <c r="BW459" s="80">
        <v>0</v>
      </c>
      <c r="BX459" s="80">
        <v>0</v>
      </c>
      <c r="BY459" s="80">
        <v>0</v>
      </c>
      <c r="BZ459" s="80">
        <v>0</v>
      </c>
      <c r="CA459" s="80">
        <v>0</v>
      </c>
      <c r="CB459" s="80">
        <v>0</v>
      </c>
      <c r="CC459" s="80">
        <v>0</v>
      </c>
    </row>
    <row r="460" spans="1:81">
      <c r="A460" s="80" t="s">
        <v>2218</v>
      </c>
      <c r="B460" s="80">
        <v>321</v>
      </c>
      <c r="C460" s="80">
        <v>15</v>
      </c>
      <c r="D460" s="80">
        <v>19</v>
      </c>
      <c r="E460" s="80">
        <v>2018</v>
      </c>
      <c r="F460" s="80" t="s">
        <v>93</v>
      </c>
      <c r="G460" s="80" t="s">
        <v>2203</v>
      </c>
      <c r="H460" s="80" t="s">
        <v>2204</v>
      </c>
      <c r="I460" s="177"/>
      <c r="J460" s="81">
        <v>60.925564305655314</v>
      </c>
      <c r="K460" s="81">
        <v>1.1196065263243917</v>
      </c>
      <c r="L460" s="81">
        <v>1.435997335329289</v>
      </c>
      <c r="M460" s="81">
        <v>28.921898323720963</v>
      </c>
      <c r="N460" s="81">
        <v>31.795893193205686</v>
      </c>
      <c r="O460" s="81">
        <v>24.638186867942547</v>
      </c>
      <c r="P460" s="81">
        <v>15.027958969456771</v>
      </c>
      <c r="Q460" s="81">
        <v>1.4742086719967751</v>
      </c>
      <c r="R460" s="81">
        <v>0</v>
      </c>
      <c r="S460" s="81">
        <v>1.2100600798000001</v>
      </c>
      <c r="T460" s="82"/>
      <c r="U460" s="81">
        <v>5896306</v>
      </c>
      <c r="V460" s="81">
        <v>485</v>
      </c>
      <c r="W460" s="81">
        <v>36</v>
      </c>
      <c r="X460" s="81">
        <v>7139</v>
      </c>
      <c r="Y460" s="81">
        <v>9671</v>
      </c>
      <c r="Z460" s="81">
        <v>15013</v>
      </c>
      <c r="AA460" s="81">
        <v>3144</v>
      </c>
      <c r="AB460" s="81">
        <v>23260</v>
      </c>
      <c r="AC460" s="81">
        <v>0</v>
      </c>
      <c r="AD460" s="81">
        <v>1.2100600798000001</v>
      </c>
      <c r="AE460" s="82"/>
      <c r="AF460" s="81">
        <v>65723166.8334966</v>
      </c>
      <c r="AG460" s="81">
        <v>753660.88262686029</v>
      </c>
      <c r="AH460" s="81">
        <v>302233.6026052353</v>
      </c>
      <c r="AI460" s="81">
        <v>41500066.6297976</v>
      </c>
      <c r="AJ460" s="81">
        <v>51402149.746931382</v>
      </c>
      <c r="AK460" s="81">
        <v>0</v>
      </c>
      <c r="AL460" s="81">
        <v>0</v>
      </c>
      <c r="AM460" s="81">
        <v>3201764.835152952</v>
      </c>
      <c r="AN460" s="81">
        <v>0</v>
      </c>
      <c r="AO460" s="81">
        <v>0</v>
      </c>
      <c r="AP460" s="82"/>
      <c r="AQ460" s="81">
        <v>715</v>
      </c>
      <c r="AR460" s="81">
        <v>171</v>
      </c>
      <c r="AS460" s="81">
        <v>0</v>
      </c>
      <c r="AT460" s="81">
        <v>0</v>
      </c>
      <c r="AU460" s="81">
        <v>0</v>
      </c>
      <c r="AV460" s="81">
        <v>0</v>
      </c>
      <c r="AW460" s="81" t="s">
        <v>564</v>
      </c>
      <c r="AX460" s="82"/>
      <c r="AY460" s="81">
        <v>3335.5619999999999</v>
      </c>
      <c r="AZ460" s="81">
        <v>5378.0020000000004</v>
      </c>
      <c r="BA460" s="81">
        <v>0</v>
      </c>
      <c r="BB460" s="81">
        <v>0</v>
      </c>
      <c r="BC460" s="81">
        <v>0</v>
      </c>
      <c r="BD460" s="81">
        <v>0</v>
      </c>
      <c r="BE460" s="81" t="s">
        <v>564</v>
      </c>
      <c r="BF460" s="82"/>
      <c r="BG460" s="81">
        <v>0</v>
      </c>
      <c r="BH460" s="81">
        <v>0</v>
      </c>
      <c r="BI460" s="81">
        <v>25.202000000000002</v>
      </c>
      <c r="BJ460" s="81">
        <v>0</v>
      </c>
      <c r="BK460" s="81">
        <v>3.4039999999999999</v>
      </c>
      <c r="BL460" s="81">
        <v>0</v>
      </c>
      <c r="BM460" s="82"/>
      <c r="BN460" s="81">
        <v>0</v>
      </c>
      <c r="BO460" s="81">
        <v>0</v>
      </c>
      <c r="BP460" s="81">
        <v>2</v>
      </c>
      <c r="BQ460" s="81">
        <v>0</v>
      </c>
      <c r="BR460" s="81">
        <v>1</v>
      </c>
      <c r="BS460" s="81">
        <v>0</v>
      </c>
      <c r="BT460"/>
      <c r="BU460" s="80">
        <v>28.606000000000002</v>
      </c>
      <c r="BV460" s="80">
        <v>0</v>
      </c>
      <c r="BW460" s="80">
        <v>0</v>
      </c>
      <c r="BX460" s="80">
        <v>0</v>
      </c>
      <c r="BY460" s="80">
        <v>0</v>
      </c>
      <c r="BZ460" s="80">
        <v>0</v>
      </c>
      <c r="CA460" s="80">
        <v>0</v>
      </c>
      <c r="CB460" s="80">
        <v>0</v>
      </c>
      <c r="CC460" s="80">
        <v>0</v>
      </c>
    </row>
    <row r="461" spans="1:81">
      <c r="A461" s="80" t="s">
        <v>2219</v>
      </c>
      <c r="B461" s="80">
        <v>322</v>
      </c>
      <c r="C461" s="80">
        <v>16</v>
      </c>
      <c r="D461" s="80">
        <v>19</v>
      </c>
      <c r="E461" s="80">
        <v>2019</v>
      </c>
      <c r="F461" s="80" t="s">
        <v>73</v>
      </c>
      <c r="G461" s="80" t="s">
        <v>2203</v>
      </c>
      <c r="H461" s="80" t="s">
        <v>2204</v>
      </c>
      <c r="I461" s="177"/>
      <c r="J461" s="81">
        <v>56.748581836413329</v>
      </c>
      <c r="K461" s="81">
        <v>0.95713117068613152</v>
      </c>
      <c r="L461" s="81">
        <v>1.413668659233335</v>
      </c>
      <c r="M461" s="81">
        <v>24.424852355087804</v>
      </c>
      <c r="N461" s="81">
        <v>25.264131404675471</v>
      </c>
      <c r="O461" s="81">
        <v>24.214601857560996</v>
      </c>
      <c r="P461" s="81">
        <v>15.179810559529928</v>
      </c>
      <c r="Q461" s="81">
        <v>1.4333100634902276</v>
      </c>
      <c r="R461" s="81">
        <v>0</v>
      </c>
      <c r="S461" s="81">
        <v>1.5339296400000002</v>
      </c>
      <c r="T461" s="82"/>
      <c r="U461" s="81">
        <v>6704951</v>
      </c>
      <c r="V461" s="81">
        <v>485</v>
      </c>
      <c r="W461" s="81">
        <v>36</v>
      </c>
      <c r="X461" s="81">
        <v>7139</v>
      </c>
      <c r="Y461" s="81">
        <v>9771</v>
      </c>
      <c r="Z461" s="81">
        <v>15160</v>
      </c>
      <c r="AA461" s="81">
        <v>3152</v>
      </c>
      <c r="AB461" s="81">
        <v>23227</v>
      </c>
      <c r="AC461" s="81">
        <v>0</v>
      </c>
      <c r="AD461" s="81">
        <v>1.53392964</v>
      </c>
      <c r="AE461" s="82"/>
      <c r="AF461" s="81">
        <v>73427905.330456108</v>
      </c>
      <c r="AG461" s="81">
        <v>732367.68630934786</v>
      </c>
      <c r="AH461" s="81">
        <v>332251.73141011299</v>
      </c>
      <c r="AI461" s="81">
        <v>43812355.729800791</v>
      </c>
      <c r="AJ461" s="81">
        <v>47943226.350868322</v>
      </c>
      <c r="AK461" s="81">
        <v>0</v>
      </c>
      <c r="AL461" s="81">
        <v>0</v>
      </c>
      <c r="AM461" s="81">
        <v>3163342.5472376156</v>
      </c>
      <c r="AN461" s="81">
        <v>0</v>
      </c>
      <c r="AO461" s="81">
        <v>0</v>
      </c>
      <c r="AP461" s="82"/>
      <c r="AQ461" s="81">
        <v>762</v>
      </c>
      <c r="AR461" s="81">
        <v>185</v>
      </c>
      <c r="AS461" s="81">
        <v>0</v>
      </c>
      <c r="AT461" s="81">
        <v>0</v>
      </c>
      <c r="AU461" s="81">
        <v>0</v>
      </c>
      <c r="AV461" s="81">
        <v>0</v>
      </c>
      <c r="AW461" s="81" t="s">
        <v>564</v>
      </c>
      <c r="AX461" s="82"/>
      <c r="AY461" s="81">
        <v>3601.1140000000019</v>
      </c>
      <c r="AZ461" s="81">
        <v>6380.6020000000008</v>
      </c>
      <c r="BA461" s="81">
        <v>0</v>
      </c>
      <c r="BB461" s="81">
        <v>0</v>
      </c>
      <c r="BC461" s="81">
        <v>0</v>
      </c>
      <c r="BD461" s="81">
        <v>0</v>
      </c>
      <c r="BE461" s="81" t="s">
        <v>564</v>
      </c>
      <c r="BF461" s="82"/>
      <c r="BG461" s="81">
        <v>0</v>
      </c>
      <c r="BH461" s="81">
        <v>0</v>
      </c>
      <c r="BI461" s="81">
        <v>24.564</v>
      </c>
      <c r="BJ461" s="81">
        <v>0</v>
      </c>
      <c r="BK461" s="81">
        <v>3.3809999999999998</v>
      </c>
      <c r="BL461" s="81">
        <v>0</v>
      </c>
      <c r="BM461" s="82"/>
      <c r="BN461" s="81">
        <v>0</v>
      </c>
      <c r="BO461" s="81">
        <v>0</v>
      </c>
      <c r="BP461" s="81">
        <v>2</v>
      </c>
      <c r="BQ461" s="81">
        <v>0</v>
      </c>
      <c r="BR461" s="81">
        <v>1</v>
      </c>
      <c r="BS461" s="81">
        <v>0</v>
      </c>
      <c r="BT461"/>
      <c r="BU461" s="80">
        <v>27.945</v>
      </c>
      <c r="BV461" s="80">
        <v>0</v>
      </c>
      <c r="BW461" s="80">
        <v>0</v>
      </c>
      <c r="BX461" s="80">
        <v>0</v>
      </c>
      <c r="BY461" s="80">
        <v>0</v>
      </c>
      <c r="BZ461" s="80">
        <v>0</v>
      </c>
      <c r="CA461" s="80">
        <v>0</v>
      </c>
      <c r="CB461" s="80">
        <v>0</v>
      </c>
      <c r="CC461" s="80">
        <v>0</v>
      </c>
    </row>
    <row r="462" spans="1:81">
      <c r="A462" s="80" t="s">
        <v>2220</v>
      </c>
      <c r="B462" s="80">
        <v>323</v>
      </c>
      <c r="C462" s="80">
        <v>17</v>
      </c>
      <c r="D462" s="80">
        <v>19</v>
      </c>
      <c r="E462" s="80">
        <v>2020</v>
      </c>
      <c r="F462" s="80" t="s">
        <v>218</v>
      </c>
      <c r="G462" s="174" t="s">
        <v>2203</v>
      </c>
      <c r="H462" s="80" t="s">
        <v>2204</v>
      </c>
      <c r="I462" s="177"/>
      <c r="J462" s="81">
        <v>66.325443154542896</v>
      </c>
      <c r="K462" s="81">
        <v>1.4847658242248603</v>
      </c>
      <c r="L462" s="81">
        <v>1.7885484010849237</v>
      </c>
      <c r="M462" s="81">
        <v>31.074451751377222</v>
      </c>
      <c r="N462" s="81">
        <v>37.484194172003725</v>
      </c>
      <c r="O462" s="81">
        <v>21.533089120975553</v>
      </c>
      <c r="P462" s="81">
        <v>14.906786809667189</v>
      </c>
      <c r="Q462" s="81">
        <v>1.3727215852662227</v>
      </c>
      <c r="R462" s="81">
        <v>0</v>
      </c>
      <c r="S462" s="81">
        <v>1.426179304228</v>
      </c>
      <c r="T462" s="82"/>
      <c r="U462" s="81">
        <v>6262599</v>
      </c>
      <c r="V462" s="81">
        <v>596</v>
      </c>
      <c r="W462" s="81">
        <v>44</v>
      </c>
      <c r="X462" s="81">
        <v>7818</v>
      </c>
      <c r="Y462" s="81">
        <v>9915</v>
      </c>
      <c r="Z462" s="81">
        <v>15387</v>
      </c>
      <c r="AA462" s="81">
        <v>3363</v>
      </c>
      <c r="AB462" s="81">
        <v>23281</v>
      </c>
      <c r="AC462" s="81">
        <v>0</v>
      </c>
      <c r="AD462" s="81">
        <v>1.426179304228</v>
      </c>
      <c r="AE462" s="82"/>
      <c r="AF462" s="81">
        <v>66124875.649546497</v>
      </c>
      <c r="AG462" s="81">
        <v>955210.83535782248</v>
      </c>
      <c r="AH462" s="81">
        <v>447620.03230577556</v>
      </c>
      <c r="AI462" s="81">
        <v>42867049.366942033</v>
      </c>
      <c r="AJ462" s="81">
        <v>58293588.216453865</v>
      </c>
      <c r="AK462" s="81"/>
      <c r="AL462" s="81"/>
      <c r="AM462" s="81">
        <v>3038429.1573048271</v>
      </c>
      <c r="AN462" s="81"/>
      <c r="AO462" s="81"/>
      <c r="AP462" s="82"/>
      <c r="AQ462" s="81">
        <v>836</v>
      </c>
      <c r="AR462" s="81">
        <v>191</v>
      </c>
      <c r="AS462" s="81">
        <v>0</v>
      </c>
      <c r="AT462" s="81">
        <v>0</v>
      </c>
      <c r="AU462" s="81">
        <v>0</v>
      </c>
      <c r="AV462" s="81">
        <v>0</v>
      </c>
      <c r="AW462" s="81">
        <v>0</v>
      </c>
      <c r="AX462" s="82"/>
      <c r="AY462" s="81">
        <v>4007.1339999999982</v>
      </c>
      <c r="AZ462" s="81">
        <v>6835.0019999999986</v>
      </c>
      <c r="BA462" s="81">
        <v>0</v>
      </c>
      <c r="BB462" s="81">
        <v>0</v>
      </c>
      <c r="BC462" s="81">
        <v>0</v>
      </c>
      <c r="BD462" s="81">
        <v>0</v>
      </c>
      <c r="BE462" s="81">
        <v>0</v>
      </c>
      <c r="BF462" s="82"/>
      <c r="BG462" s="81">
        <v>0</v>
      </c>
      <c r="BH462" s="81">
        <v>0</v>
      </c>
      <c r="BI462" s="81">
        <v>21.518999999999998</v>
      </c>
      <c r="BJ462" s="81">
        <v>0</v>
      </c>
      <c r="BK462" s="81">
        <v>2.923</v>
      </c>
      <c r="BL462" s="81">
        <v>0</v>
      </c>
      <c r="BM462" s="82"/>
      <c r="BN462" s="81">
        <v>0</v>
      </c>
      <c r="BO462" s="81">
        <v>0</v>
      </c>
      <c r="BP462" s="81">
        <v>2</v>
      </c>
      <c r="BQ462" s="81">
        <v>0</v>
      </c>
      <c r="BR462" s="81">
        <v>1</v>
      </c>
      <c r="BS462" s="81">
        <v>0</v>
      </c>
      <c r="BT462"/>
      <c r="BU462" s="80">
        <v>24.442</v>
      </c>
      <c r="BV462" s="80">
        <v>0</v>
      </c>
      <c r="BW462" s="80">
        <v>0</v>
      </c>
      <c r="BX462" s="80">
        <v>0</v>
      </c>
      <c r="BY462" s="80">
        <v>0</v>
      </c>
      <c r="BZ462" s="80">
        <v>0</v>
      </c>
      <c r="CA462" s="80">
        <v>0</v>
      </c>
      <c r="CB462" s="80">
        <v>0</v>
      </c>
      <c r="CC462" s="80">
        <v>0</v>
      </c>
    </row>
    <row r="463" spans="1:81">
      <c r="A463" s="80" t="s">
        <v>2221</v>
      </c>
      <c r="B463" s="80">
        <v>323</v>
      </c>
      <c r="C463" s="80">
        <v>18</v>
      </c>
      <c r="D463" s="80">
        <v>19</v>
      </c>
      <c r="E463" s="80">
        <v>2021</v>
      </c>
      <c r="F463" s="80" t="s">
        <v>75</v>
      </c>
      <c r="G463" s="174" t="s">
        <v>2203</v>
      </c>
      <c r="H463" s="80" t="s">
        <v>2204</v>
      </c>
      <c r="I463" s="177"/>
      <c r="J463" s="81">
        <v>47.823352381020285</v>
      </c>
      <c r="K463" s="81">
        <v>1.4714422007480195</v>
      </c>
      <c r="L463" s="81">
        <v>1.8401136981095498</v>
      </c>
      <c r="M463" s="81">
        <v>32.935032940638834</v>
      </c>
      <c r="N463" s="81">
        <v>32.094581487716539</v>
      </c>
      <c r="O463" s="81">
        <v>21.108010052037443</v>
      </c>
      <c r="P463" s="81">
        <v>15.57671538167217</v>
      </c>
      <c r="Q463" s="81">
        <v>1.3991007063945962</v>
      </c>
      <c r="R463" s="81">
        <v>0</v>
      </c>
      <c r="S463" s="81">
        <v>1.3974699008</v>
      </c>
      <c r="T463" s="82"/>
      <c r="U463" s="81">
        <v>5304912</v>
      </c>
      <c r="V463" s="81">
        <v>596</v>
      </c>
      <c r="W463" s="81">
        <v>44</v>
      </c>
      <c r="X463" s="81">
        <v>7818</v>
      </c>
      <c r="Y463" s="81">
        <v>10070</v>
      </c>
      <c r="Z463" s="81">
        <v>15531</v>
      </c>
      <c r="AA463" s="81">
        <v>3427</v>
      </c>
      <c r="AB463" s="81">
        <v>23447</v>
      </c>
      <c r="AC463" s="81">
        <v>0</v>
      </c>
      <c r="AD463" s="81">
        <v>1.3974699008</v>
      </c>
      <c r="AE463" s="82"/>
      <c r="AF463" s="81">
        <v>51176092.825547382</v>
      </c>
      <c r="AG463" s="81">
        <v>974684.40992314962</v>
      </c>
      <c r="AH463" s="81">
        <v>475020.91305309307</v>
      </c>
      <c r="AI463" s="81">
        <v>50007673.634558164</v>
      </c>
      <c r="AJ463" s="81">
        <v>54345044.227136858</v>
      </c>
      <c r="AK463" s="81">
        <v>0</v>
      </c>
      <c r="AL463" s="81">
        <v>0</v>
      </c>
      <c r="AM463" s="81">
        <v>3077744.3774295552</v>
      </c>
      <c r="AN463" s="81">
        <v>0</v>
      </c>
      <c r="AO463" s="81">
        <v>0</v>
      </c>
      <c r="AP463" s="82"/>
      <c r="AQ463" s="81">
        <v>889</v>
      </c>
      <c r="AR463" s="81">
        <v>196</v>
      </c>
      <c r="AS463" s="81">
        <v>0</v>
      </c>
      <c r="AT463" s="81">
        <v>0</v>
      </c>
      <c r="AU463" s="81">
        <v>0</v>
      </c>
      <c r="AV463" s="81">
        <v>0</v>
      </c>
      <c r="AW463" s="81"/>
      <c r="AX463" s="82"/>
      <c r="AY463" s="81">
        <v>4369.5219999999999</v>
      </c>
      <c r="AZ463" s="81">
        <v>7049.7019999999993</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2222</v>
      </c>
      <c r="B464" s="80">
        <v>323</v>
      </c>
      <c r="C464" s="80">
        <v>19</v>
      </c>
      <c r="D464" s="80">
        <v>19</v>
      </c>
      <c r="E464" s="80">
        <v>2022</v>
      </c>
      <c r="F464" s="80" t="s">
        <v>568</v>
      </c>
      <c r="G464" s="80" t="s">
        <v>2203</v>
      </c>
      <c r="H464" s="80" t="s">
        <v>2204</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1012</v>
      </c>
      <c r="AR464" s="81">
        <v>198</v>
      </c>
      <c r="AS464" s="81">
        <v>0</v>
      </c>
      <c r="AT464" s="81">
        <v>0</v>
      </c>
      <c r="AU464" s="81">
        <v>0</v>
      </c>
      <c r="AV464" s="81">
        <v>0</v>
      </c>
      <c r="AW464" s="81"/>
      <c r="AX464" s="82"/>
      <c r="AY464" s="81">
        <v>5253.2620000000043</v>
      </c>
      <c r="AZ464" s="81">
        <v>7097.4019999999991</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2223</v>
      </c>
      <c r="B465" s="80">
        <v>154</v>
      </c>
      <c r="C465" s="80">
        <v>1</v>
      </c>
      <c r="D465" s="80">
        <v>10</v>
      </c>
      <c r="E465" s="80">
        <v>1990</v>
      </c>
      <c r="F465" s="80" t="s">
        <v>562</v>
      </c>
      <c r="G465" s="80" t="s">
        <v>1667</v>
      </c>
      <c r="H465" s="80" t="s">
        <v>1668</v>
      </c>
      <c r="I465" s="177"/>
      <c r="J465" s="81">
        <v>308.92518294237271</v>
      </c>
      <c r="K465" s="81">
        <v>6.0774957137004328</v>
      </c>
      <c r="L465" s="81">
        <v>90.796263192644517</v>
      </c>
      <c r="M465" s="81">
        <v>31.954000213793201</v>
      </c>
      <c r="N465" s="81">
        <v>56.879416403265459</v>
      </c>
      <c r="O465" s="81">
        <v>30.344384052039807</v>
      </c>
      <c r="P465" s="81">
        <v>32.47792301848515</v>
      </c>
      <c r="Q465" s="81">
        <v>2.2733819104198427</v>
      </c>
      <c r="R465" s="81">
        <v>7.1722522556843478</v>
      </c>
      <c r="S465" s="81">
        <v>1.8512426438010738</v>
      </c>
      <c r="T465" s="82"/>
      <c r="U465" s="81">
        <v>8673523</v>
      </c>
      <c r="V465" s="81">
        <v>1112</v>
      </c>
      <c r="W465" s="81">
        <v>1062</v>
      </c>
      <c r="X465" s="81">
        <v>10715</v>
      </c>
      <c r="Y465" s="81">
        <v>12168</v>
      </c>
      <c r="Z465" s="81">
        <v>12481</v>
      </c>
      <c r="AA465" s="81">
        <v>7886</v>
      </c>
      <c r="AB465" s="81">
        <v>36912</v>
      </c>
      <c r="AC465" s="81">
        <v>1242247</v>
      </c>
      <c r="AD465" s="81">
        <v>1.8512426438010738</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2224</v>
      </c>
      <c r="B466" s="80">
        <v>155</v>
      </c>
      <c r="C466" s="80">
        <v>2</v>
      </c>
      <c r="D466" s="80">
        <v>10</v>
      </c>
      <c r="E466" s="80">
        <v>2005</v>
      </c>
      <c r="F466" s="80" t="s">
        <v>565</v>
      </c>
      <c r="G466" s="80" t="s">
        <v>1667</v>
      </c>
      <c r="H466" s="80" t="s">
        <v>1668</v>
      </c>
      <c r="I466" s="177"/>
      <c r="J466" s="81">
        <v>172.75344147827215</v>
      </c>
      <c r="K466" s="81">
        <v>2.9898029076060397</v>
      </c>
      <c r="L466" s="81">
        <v>43.018572616959318</v>
      </c>
      <c r="M466" s="81">
        <v>45.635046563136413</v>
      </c>
      <c r="N466" s="81">
        <v>64.523767526071595</v>
      </c>
      <c r="O466" s="81">
        <v>35.550854600831101</v>
      </c>
      <c r="P466" s="81">
        <v>33.028261920768763</v>
      </c>
      <c r="Q466" s="81">
        <v>1.860765134590372</v>
      </c>
      <c r="R466" s="81">
        <v>6.4573520225706238</v>
      </c>
      <c r="S466" s="81">
        <v>3.2884566400000002</v>
      </c>
      <c r="T466" s="82"/>
      <c r="U466" s="81">
        <v>5335555</v>
      </c>
      <c r="V466" s="81">
        <v>912</v>
      </c>
      <c r="W466" s="81">
        <v>382</v>
      </c>
      <c r="X466" s="81">
        <v>7411</v>
      </c>
      <c r="Y466" s="81">
        <v>13155</v>
      </c>
      <c r="Z466" s="81">
        <v>16921</v>
      </c>
      <c r="AA466" s="81">
        <v>6568</v>
      </c>
      <c r="AB466" s="81">
        <v>31584</v>
      </c>
      <c r="AC466" s="81">
        <v>1141849</v>
      </c>
      <c r="AD466" s="81">
        <v>3.2884566400000002</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2225</v>
      </c>
      <c r="B467" s="80">
        <v>156</v>
      </c>
      <c r="C467" s="80">
        <v>3</v>
      </c>
      <c r="D467" s="80">
        <v>10</v>
      </c>
      <c r="E467" s="80">
        <v>2006</v>
      </c>
      <c r="F467" s="80" t="s">
        <v>566</v>
      </c>
      <c r="G467" s="80" t="s">
        <v>1667</v>
      </c>
      <c r="H467" s="80" t="s">
        <v>1668</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2226</v>
      </c>
      <c r="B468" s="80">
        <v>157</v>
      </c>
      <c r="C468" s="80">
        <v>4</v>
      </c>
      <c r="D468" s="80">
        <v>10</v>
      </c>
      <c r="E468" s="80">
        <v>2007</v>
      </c>
      <c r="F468" s="80" t="s">
        <v>567</v>
      </c>
      <c r="G468" s="80" t="s">
        <v>1667</v>
      </c>
      <c r="H468" s="80" t="s">
        <v>1668</v>
      </c>
      <c r="I468" s="177"/>
      <c r="J468" s="81">
        <v>204.54227029682747</v>
      </c>
      <c r="K468" s="81">
        <v>2.6028210275910837</v>
      </c>
      <c r="L468" s="81">
        <v>32.991664263182919</v>
      </c>
      <c r="M468" s="81">
        <v>46.723241880335678</v>
      </c>
      <c r="N468" s="81">
        <v>63.571695083678264</v>
      </c>
      <c r="O468" s="81">
        <v>33.57577361214733</v>
      </c>
      <c r="P468" s="81">
        <v>32.324153927754672</v>
      </c>
      <c r="Q468" s="81">
        <v>1.9009697231695657</v>
      </c>
      <c r="R468" s="81">
        <v>6.6318209324222694</v>
      </c>
      <c r="S468" s="81">
        <v>3.087068184</v>
      </c>
      <c r="T468" s="82"/>
      <c r="U468" s="81">
        <v>6717212</v>
      </c>
      <c r="V468" s="81">
        <v>866</v>
      </c>
      <c r="W468" s="81">
        <v>402</v>
      </c>
      <c r="X468" s="81">
        <v>9504</v>
      </c>
      <c r="Y468" s="81">
        <v>12995</v>
      </c>
      <c r="Z468" s="81">
        <v>16613</v>
      </c>
      <c r="AA468" s="81">
        <v>6330</v>
      </c>
      <c r="AB468" s="81">
        <v>30560</v>
      </c>
      <c r="AC468" s="81">
        <v>1206348</v>
      </c>
      <c r="AD468" s="81">
        <v>3.087068184</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2227</v>
      </c>
      <c r="B469" s="80">
        <v>158</v>
      </c>
      <c r="C469" s="80">
        <v>5</v>
      </c>
      <c r="D469" s="80">
        <v>10</v>
      </c>
      <c r="E469" s="80">
        <v>2008</v>
      </c>
      <c r="F469" s="80" t="s">
        <v>84</v>
      </c>
      <c r="G469" s="80" t="s">
        <v>1667</v>
      </c>
      <c r="H469" s="80" t="s">
        <v>1668</v>
      </c>
      <c r="I469" s="177"/>
      <c r="J469" s="81">
        <v>178.4008997787318</v>
      </c>
      <c r="K469" s="81">
        <v>2.2843853294683947</v>
      </c>
      <c r="L469" s="81">
        <v>28.487056922189712</v>
      </c>
      <c r="M469" s="81">
        <v>54.670717467321701</v>
      </c>
      <c r="N469" s="81">
        <v>64.848785056330513</v>
      </c>
      <c r="O469" s="81">
        <v>32.189311311485426</v>
      </c>
      <c r="P469" s="81">
        <v>30.864225548573813</v>
      </c>
      <c r="Q469" s="81">
        <v>1.8487568638549887</v>
      </c>
      <c r="R469" s="81">
        <v>6.352352580065471</v>
      </c>
      <c r="S469" s="81">
        <v>2.3725108688400005</v>
      </c>
      <c r="T469" s="82"/>
      <c r="U469" s="81">
        <v>6155701</v>
      </c>
      <c r="V469" s="81">
        <v>866</v>
      </c>
      <c r="W469" s="81">
        <v>402</v>
      </c>
      <c r="X469" s="81">
        <v>9504</v>
      </c>
      <c r="Y469" s="81">
        <v>13080</v>
      </c>
      <c r="Z469" s="81">
        <v>16486</v>
      </c>
      <c r="AA469" s="81">
        <v>6051</v>
      </c>
      <c r="AB469" s="81">
        <v>30209</v>
      </c>
      <c r="AC469" s="81">
        <v>1199872</v>
      </c>
      <c r="AD469" s="81">
        <v>2.3725108688400005</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2228</v>
      </c>
      <c r="B470" s="80">
        <v>159</v>
      </c>
      <c r="C470" s="80">
        <v>6</v>
      </c>
      <c r="D470" s="80">
        <v>10</v>
      </c>
      <c r="E470" s="80">
        <v>2009</v>
      </c>
      <c r="F470" s="80" t="s">
        <v>85</v>
      </c>
      <c r="G470" s="80" t="s">
        <v>1667</v>
      </c>
      <c r="H470" s="80" t="s">
        <v>1668</v>
      </c>
      <c r="I470" s="177"/>
      <c r="J470" s="81">
        <v>162.55303845597473</v>
      </c>
      <c r="K470" s="81">
        <v>1.7294798455298559</v>
      </c>
      <c r="L470" s="81">
        <v>42.174536245271248</v>
      </c>
      <c r="M470" s="81">
        <v>46.851549001676723</v>
      </c>
      <c r="N470" s="81">
        <v>55.679223920582743</v>
      </c>
      <c r="O470" s="81">
        <v>32.718498279963327</v>
      </c>
      <c r="P470" s="81">
        <v>29.79086744276032</v>
      </c>
      <c r="Q470" s="81">
        <v>1.7412511650015075</v>
      </c>
      <c r="R470" s="81">
        <v>6.4178567210198958</v>
      </c>
      <c r="S470" s="81">
        <v>2.1641682379699998</v>
      </c>
      <c r="T470" s="82"/>
      <c r="U470" s="81">
        <v>5664174</v>
      </c>
      <c r="V470" s="81">
        <v>803</v>
      </c>
      <c r="W470" s="81">
        <v>682</v>
      </c>
      <c r="X470" s="81">
        <v>10286</v>
      </c>
      <c r="Y470" s="81">
        <v>13075</v>
      </c>
      <c r="Z470" s="81">
        <v>16540</v>
      </c>
      <c r="AA470" s="81">
        <v>5996</v>
      </c>
      <c r="AB470" s="81">
        <v>29868</v>
      </c>
      <c r="AC470" s="81">
        <v>1182642</v>
      </c>
      <c r="AD470" s="81">
        <v>2.1641682379699998</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0</v>
      </c>
      <c r="BL470" s="81">
        <v>0</v>
      </c>
      <c r="BM470" s="82"/>
      <c r="BN470" s="81">
        <v>0</v>
      </c>
      <c r="BO470" s="81">
        <v>0</v>
      </c>
      <c r="BP470" s="81">
        <v>0</v>
      </c>
      <c r="BQ470" s="81">
        <v>0</v>
      </c>
      <c r="BR470" s="81">
        <v>0</v>
      </c>
      <c r="BS470" s="81">
        <v>0</v>
      </c>
      <c r="BT470"/>
      <c r="BU470" s="80"/>
      <c r="BV470" s="80"/>
      <c r="BW470" s="80"/>
      <c r="BX470" s="80"/>
      <c r="BY470" s="80"/>
      <c r="BZ470" s="80"/>
      <c r="CA470" s="80"/>
      <c r="CB470" s="80"/>
      <c r="CC470" s="80"/>
    </row>
    <row r="471" spans="1:81">
      <c r="A471" s="80" t="s">
        <v>2229</v>
      </c>
      <c r="B471" s="80">
        <v>160</v>
      </c>
      <c r="C471" s="80">
        <v>7</v>
      </c>
      <c r="D471" s="80">
        <v>10</v>
      </c>
      <c r="E471" s="80">
        <v>2010</v>
      </c>
      <c r="F471" s="80" t="s">
        <v>86</v>
      </c>
      <c r="G471" s="80" t="s">
        <v>1667</v>
      </c>
      <c r="H471" s="80" t="s">
        <v>1668</v>
      </c>
      <c r="I471" s="177"/>
      <c r="J471" s="81">
        <v>147.99960358261615</v>
      </c>
      <c r="K471" s="81">
        <v>1.8036852962480332</v>
      </c>
      <c r="L471" s="81">
        <v>38.395792821738937</v>
      </c>
      <c r="M471" s="81">
        <v>41.938670640907397</v>
      </c>
      <c r="N471" s="81">
        <v>54.323893691759842</v>
      </c>
      <c r="O471" s="81">
        <v>32.376172747968155</v>
      </c>
      <c r="P471" s="81">
        <v>30.008669757786784</v>
      </c>
      <c r="Q471" s="81">
        <v>1.7844745541161524</v>
      </c>
      <c r="R471" s="81">
        <v>6.7319570197062673</v>
      </c>
      <c r="S471" s="81">
        <v>3.8041074629999998</v>
      </c>
      <c r="T471" s="82"/>
      <c r="U471" s="81">
        <v>5772898</v>
      </c>
      <c r="V471" s="81">
        <v>803</v>
      </c>
      <c r="W471" s="81">
        <v>682</v>
      </c>
      <c r="X471" s="81">
        <v>10286</v>
      </c>
      <c r="Y471" s="81">
        <v>12974</v>
      </c>
      <c r="Z471" s="81">
        <v>16443</v>
      </c>
      <c r="AA471" s="81">
        <v>5889</v>
      </c>
      <c r="AB471" s="81">
        <v>29330</v>
      </c>
      <c r="AC471" s="81">
        <v>1175592</v>
      </c>
      <c r="AD471" s="81">
        <v>3.8041074629999998</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0</v>
      </c>
      <c r="BL471" s="81">
        <v>0</v>
      </c>
      <c r="BM471" s="82"/>
      <c r="BN471" s="81">
        <v>0</v>
      </c>
      <c r="BO471" s="81">
        <v>0</v>
      </c>
      <c r="BP471" s="81">
        <v>0</v>
      </c>
      <c r="BQ471" s="81">
        <v>0</v>
      </c>
      <c r="BR471" s="81">
        <v>0</v>
      </c>
      <c r="BS471" s="81">
        <v>0</v>
      </c>
      <c r="BT471"/>
      <c r="BU471" s="80">
        <v>0</v>
      </c>
      <c r="BV471" s="80">
        <v>0</v>
      </c>
      <c r="BW471" s="80">
        <v>0</v>
      </c>
      <c r="BX471" s="80">
        <v>0</v>
      </c>
      <c r="BY471" s="80">
        <v>0</v>
      </c>
      <c r="BZ471" s="80">
        <v>0</v>
      </c>
      <c r="CA471" s="80">
        <v>0</v>
      </c>
      <c r="CB471" s="80">
        <v>0</v>
      </c>
      <c r="CC471" s="80">
        <v>0</v>
      </c>
    </row>
    <row r="472" spans="1:81">
      <c r="A472" s="80" t="s">
        <v>2230</v>
      </c>
      <c r="B472" s="80">
        <v>161</v>
      </c>
      <c r="C472" s="80">
        <v>8</v>
      </c>
      <c r="D472" s="80">
        <v>10</v>
      </c>
      <c r="E472" s="80">
        <v>2011</v>
      </c>
      <c r="F472" s="80" t="s">
        <v>87</v>
      </c>
      <c r="G472" s="80" t="s">
        <v>1667</v>
      </c>
      <c r="H472" s="80" t="s">
        <v>1668</v>
      </c>
      <c r="I472" s="177"/>
      <c r="J472" s="81">
        <v>185.03876451073185</v>
      </c>
      <c r="K472" s="81">
        <v>2.5272985973621855</v>
      </c>
      <c r="L472" s="81">
        <v>35.826072406025609</v>
      </c>
      <c r="M472" s="81">
        <v>52.980331844580519</v>
      </c>
      <c r="N472" s="81">
        <v>65.081079725790403</v>
      </c>
      <c r="O472" s="81">
        <v>31.641505066273879</v>
      </c>
      <c r="P472" s="81">
        <v>28.923733990922894</v>
      </c>
      <c r="Q472" s="81">
        <v>2.0297674270473229</v>
      </c>
      <c r="R472" s="81">
        <v>6.8437977384225359</v>
      </c>
      <c r="S472" s="81">
        <v>5.8272484699999998</v>
      </c>
      <c r="T472" s="82"/>
      <c r="U472" s="81">
        <v>6797560</v>
      </c>
      <c r="V472" s="81">
        <v>803</v>
      </c>
      <c r="W472" s="81">
        <v>682</v>
      </c>
      <c r="X472" s="81">
        <v>10286</v>
      </c>
      <c r="Y472" s="81">
        <v>12913</v>
      </c>
      <c r="Z472" s="81">
        <v>16419</v>
      </c>
      <c r="AA472" s="81">
        <v>5845</v>
      </c>
      <c r="AB472" s="81">
        <v>28923</v>
      </c>
      <c r="AC472" s="81">
        <v>1193146</v>
      </c>
      <c r="AD472" s="81">
        <v>5.8272484699999998</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0</v>
      </c>
      <c r="BL472" s="81">
        <v>0</v>
      </c>
      <c r="BM472" s="82"/>
      <c r="BN472" s="81">
        <v>0</v>
      </c>
      <c r="BO472" s="81">
        <v>0</v>
      </c>
      <c r="BP472" s="81">
        <v>0</v>
      </c>
      <c r="BQ472" s="81">
        <v>0</v>
      </c>
      <c r="BR472" s="81">
        <v>0</v>
      </c>
      <c r="BS472" s="81">
        <v>0</v>
      </c>
      <c r="BT472"/>
      <c r="BU472" s="80">
        <v>0</v>
      </c>
      <c r="BV472" s="80">
        <v>0</v>
      </c>
      <c r="BW472" s="80">
        <v>0</v>
      </c>
      <c r="BX472" s="80">
        <v>0</v>
      </c>
      <c r="BY472" s="80">
        <v>0</v>
      </c>
      <c r="BZ472" s="80">
        <v>0</v>
      </c>
      <c r="CA472" s="80">
        <v>0</v>
      </c>
      <c r="CB472" s="80">
        <v>0</v>
      </c>
      <c r="CC472" s="80">
        <v>0</v>
      </c>
    </row>
    <row r="473" spans="1:81">
      <c r="A473" s="80" t="s">
        <v>2231</v>
      </c>
      <c r="B473" s="80">
        <v>162</v>
      </c>
      <c r="C473" s="80">
        <v>9</v>
      </c>
      <c r="D473" s="80">
        <v>10</v>
      </c>
      <c r="E473" s="80">
        <v>2012</v>
      </c>
      <c r="F473" s="80" t="s">
        <v>88</v>
      </c>
      <c r="G473" s="80" t="s">
        <v>1667</v>
      </c>
      <c r="H473" s="80" t="s">
        <v>1668</v>
      </c>
      <c r="I473" s="177"/>
      <c r="J473" s="81">
        <v>162.99699727593745</v>
      </c>
      <c r="K473" s="81">
        <v>2.8470996157924087</v>
      </c>
      <c r="L473" s="81">
        <v>36.147441740976596</v>
      </c>
      <c r="M473" s="81">
        <v>65.801403814604242</v>
      </c>
      <c r="N473" s="81">
        <v>72.499833704811579</v>
      </c>
      <c r="O473" s="81">
        <v>31.491934032982027</v>
      </c>
      <c r="P473" s="81">
        <v>28.794679057614786</v>
      </c>
      <c r="Q473" s="81">
        <v>2.1970591114128508</v>
      </c>
      <c r="R473" s="81">
        <v>7.0704818271281606</v>
      </c>
      <c r="S473" s="81">
        <v>6.9652803033999993</v>
      </c>
      <c r="T473" s="82"/>
      <c r="U473" s="81">
        <v>5737165</v>
      </c>
      <c r="V473" s="81">
        <v>803</v>
      </c>
      <c r="W473" s="81">
        <v>682</v>
      </c>
      <c r="X473" s="81">
        <v>10286</v>
      </c>
      <c r="Y473" s="81">
        <v>13095</v>
      </c>
      <c r="Z473" s="81">
        <v>16471</v>
      </c>
      <c r="AA473" s="81">
        <v>5786</v>
      </c>
      <c r="AB473" s="81">
        <v>28815</v>
      </c>
      <c r="AC473" s="81">
        <v>1200739</v>
      </c>
      <c r="AD473" s="81">
        <v>6.9652803033999993</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2232</v>
      </c>
      <c r="B474" s="80">
        <v>163</v>
      </c>
      <c r="C474" s="80">
        <v>10</v>
      </c>
      <c r="D474" s="80">
        <v>10</v>
      </c>
      <c r="E474" s="80">
        <v>2013</v>
      </c>
      <c r="F474" s="80" t="s">
        <v>89</v>
      </c>
      <c r="G474" s="80" t="s">
        <v>1667</v>
      </c>
      <c r="H474" s="80" t="s">
        <v>1668</v>
      </c>
      <c r="I474" s="177"/>
      <c r="J474" s="81">
        <v>175.87395438038746</v>
      </c>
      <c r="K474" s="81">
        <v>2.353137543814102</v>
      </c>
      <c r="L474" s="81">
        <v>31.921041341687946</v>
      </c>
      <c r="M474" s="81">
        <v>61.196878740780342</v>
      </c>
      <c r="N474" s="81">
        <v>70.304906507077959</v>
      </c>
      <c r="O474" s="81">
        <v>30.363771032899059</v>
      </c>
      <c r="P474" s="81">
        <v>29.092998131448709</v>
      </c>
      <c r="Q474" s="81">
        <v>2.2084426000446271</v>
      </c>
      <c r="R474" s="81">
        <v>7.0505172255817969</v>
      </c>
      <c r="S474" s="81">
        <v>6.6594404049799989</v>
      </c>
      <c r="T474" s="82"/>
      <c r="U474" s="81">
        <v>6303107</v>
      </c>
      <c r="V474" s="81">
        <v>803</v>
      </c>
      <c r="W474" s="81">
        <v>682</v>
      </c>
      <c r="X474" s="81">
        <v>10286</v>
      </c>
      <c r="Y474" s="81">
        <v>13103</v>
      </c>
      <c r="Z474" s="81">
        <v>16590</v>
      </c>
      <c r="AA474" s="81">
        <v>5824</v>
      </c>
      <c r="AB474" s="81">
        <v>28549</v>
      </c>
      <c r="AC474" s="81">
        <v>1168777</v>
      </c>
      <c r="AD474" s="81">
        <v>6.6594404049799989</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0</v>
      </c>
      <c r="BL474" s="81">
        <v>0</v>
      </c>
      <c r="BM474" s="82"/>
      <c r="BN474" s="81">
        <v>0</v>
      </c>
      <c r="BO474" s="81">
        <v>0</v>
      </c>
      <c r="BP474" s="81">
        <v>0</v>
      </c>
      <c r="BQ474" s="81">
        <v>0</v>
      </c>
      <c r="BR474" s="81">
        <v>0</v>
      </c>
      <c r="BS474" s="81">
        <v>0</v>
      </c>
      <c r="BT474"/>
      <c r="BU474" s="80">
        <v>0</v>
      </c>
      <c r="BV474" s="80">
        <v>0</v>
      </c>
      <c r="BW474" s="80">
        <v>0</v>
      </c>
      <c r="BX474" s="80">
        <v>0</v>
      </c>
      <c r="BY474" s="80">
        <v>0</v>
      </c>
      <c r="BZ474" s="80">
        <v>0</v>
      </c>
      <c r="CA474" s="80">
        <v>0</v>
      </c>
      <c r="CB474" s="80">
        <v>0</v>
      </c>
      <c r="CC474" s="80">
        <v>0</v>
      </c>
    </row>
    <row r="475" spans="1:81">
      <c r="A475" s="80" t="s">
        <v>2233</v>
      </c>
      <c r="B475" s="80">
        <v>164</v>
      </c>
      <c r="C475" s="80">
        <v>11</v>
      </c>
      <c r="D475" s="80">
        <v>10</v>
      </c>
      <c r="E475" s="80">
        <v>2014</v>
      </c>
      <c r="F475" s="80" t="s">
        <v>90</v>
      </c>
      <c r="G475" s="80" t="s">
        <v>1667</v>
      </c>
      <c r="H475" s="80" t="s">
        <v>1668</v>
      </c>
      <c r="I475" s="177"/>
      <c r="J475" s="81">
        <v>165.54216018344457</v>
      </c>
      <c r="K475" s="81">
        <v>2.3237708198010449</v>
      </c>
      <c r="L475" s="81">
        <v>23.109943214032143</v>
      </c>
      <c r="M475" s="81">
        <v>60.139807915025017</v>
      </c>
      <c r="N475" s="81">
        <v>73.989305955438937</v>
      </c>
      <c r="O475" s="81">
        <v>28.808853803666956</v>
      </c>
      <c r="P475" s="81">
        <v>28.832562993766906</v>
      </c>
      <c r="Q475" s="81">
        <v>2.0818652727093574</v>
      </c>
      <c r="R475" s="81">
        <v>7.6594117153480878</v>
      </c>
      <c r="S475" s="81">
        <v>6.861313398240001</v>
      </c>
      <c r="T475" s="82"/>
      <c r="U475" s="81">
        <v>6589095</v>
      </c>
      <c r="V475" s="81">
        <v>689</v>
      </c>
      <c r="W475" s="81">
        <v>504</v>
      </c>
      <c r="X475" s="81">
        <v>9610</v>
      </c>
      <c r="Y475" s="81">
        <v>13023</v>
      </c>
      <c r="Z475" s="81">
        <v>16578</v>
      </c>
      <c r="AA475" s="81">
        <v>5742</v>
      </c>
      <c r="AB475" s="81">
        <v>28050</v>
      </c>
      <c r="AC475" s="81">
        <v>1273707</v>
      </c>
      <c r="AD475" s="81">
        <v>6.861313398240001</v>
      </c>
      <c r="AE475" s="82"/>
      <c r="AF475" s="81">
        <v>53662600.449040227</v>
      </c>
      <c r="AG475" s="81">
        <v>1630577.5303180784</v>
      </c>
      <c r="AH475" s="81">
        <v>3758834.6503416137</v>
      </c>
      <c r="AI475" s="81">
        <v>63285826.203633882</v>
      </c>
      <c r="AJ475" s="81">
        <v>56011608.814372644</v>
      </c>
      <c r="AK475" s="81">
        <v>0</v>
      </c>
      <c r="AL475" s="81">
        <v>0</v>
      </c>
      <c r="AM475" s="81">
        <v>3850845.8428201601</v>
      </c>
      <c r="AN475" s="81">
        <v>0</v>
      </c>
      <c r="AO475" s="81">
        <v>0</v>
      </c>
      <c r="AP475" s="82"/>
      <c r="AQ475" s="81">
        <v>47</v>
      </c>
      <c r="AR475" s="81">
        <v>21</v>
      </c>
      <c r="AS475" s="81">
        <v>5</v>
      </c>
      <c r="AT475" s="81">
        <v>0</v>
      </c>
      <c r="AU475" s="81">
        <v>0</v>
      </c>
      <c r="AV475" s="81">
        <v>0</v>
      </c>
      <c r="AW475" s="81" t="s">
        <v>564</v>
      </c>
      <c r="AX475" s="82"/>
      <c r="AY475" s="81">
        <v>225.166</v>
      </c>
      <c r="AZ475" s="81">
        <v>3539.7</v>
      </c>
      <c r="BA475" s="81">
        <v>12988</v>
      </c>
      <c r="BB475" s="81">
        <v>0</v>
      </c>
      <c r="BC475" s="81">
        <v>0</v>
      </c>
      <c r="BD475" s="81">
        <v>0</v>
      </c>
      <c r="BE475" s="81" t="s">
        <v>564</v>
      </c>
      <c r="BF475" s="82"/>
      <c r="BG475" s="81">
        <v>0</v>
      </c>
      <c r="BH475" s="81">
        <v>0</v>
      </c>
      <c r="BI475" s="81">
        <v>0</v>
      </c>
      <c r="BJ475" s="81">
        <v>0</v>
      </c>
      <c r="BK475" s="81">
        <v>0</v>
      </c>
      <c r="BL475" s="81">
        <v>0</v>
      </c>
      <c r="BM475" s="82"/>
      <c r="BN475" s="81">
        <v>0</v>
      </c>
      <c r="BO475" s="81">
        <v>0</v>
      </c>
      <c r="BP475" s="81">
        <v>0</v>
      </c>
      <c r="BQ475" s="81">
        <v>0</v>
      </c>
      <c r="BR475" s="81">
        <v>0</v>
      </c>
      <c r="BS475" s="81">
        <v>0</v>
      </c>
      <c r="BT475"/>
      <c r="BU475" s="80">
        <v>0</v>
      </c>
      <c r="BV475" s="80">
        <v>0</v>
      </c>
      <c r="BW475" s="80">
        <v>0</v>
      </c>
      <c r="BX475" s="80">
        <v>0</v>
      </c>
      <c r="BY475" s="80">
        <v>0</v>
      </c>
      <c r="BZ475" s="80">
        <v>0</v>
      </c>
      <c r="CA475" s="80">
        <v>0</v>
      </c>
      <c r="CB475" s="80">
        <v>0</v>
      </c>
      <c r="CC475" s="80">
        <v>0</v>
      </c>
    </row>
    <row r="476" spans="1:81">
      <c r="A476" s="80" t="s">
        <v>2234</v>
      </c>
      <c r="B476" s="80">
        <v>165</v>
      </c>
      <c r="C476" s="80">
        <v>12</v>
      </c>
      <c r="D476" s="80">
        <v>10</v>
      </c>
      <c r="E476" s="80">
        <v>2015</v>
      </c>
      <c r="F476" s="80" t="s">
        <v>91</v>
      </c>
      <c r="G476" s="80" t="s">
        <v>1667</v>
      </c>
      <c r="H476" s="80" t="s">
        <v>1668</v>
      </c>
      <c r="I476" s="177"/>
      <c r="J476" s="81">
        <v>160.42776697492698</v>
      </c>
      <c r="K476" s="81">
        <v>2.2282546537338406</v>
      </c>
      <c r="L476" s="81">
        <v>24.32562614831614</v>
      </c>
      <c r="M476" s="81">
        <v>58.189644836982048</v>
      </c>
      <c r="N476" s="81">
        <v>67.738889202691396</v>
      </c>
      <c r="O476" s="81">
        <v>28.423779809734025</v>
      </c>
      <c r="P476" s="81">
        <v>28.699464765941951</v>
      </c>
      <c r="Q476" s="81">
        <v>2.0074539453578568</v>
      </c>
      <c r="R476" s="81">
        <v>6.8842893192561352</v>
      </c>
      <c r="S476" s="81">
        <v>6.9127257869400012</v>
      </c>
      <c r="T476" s="82"/>
      <c r="U476" s="81">
        <v>6402196</v>
      </c>
      <c r="V476" s="81">
        <v>689</v>
      </c>
      <c r="W476" s="81">
        <v>504</v>
      </c>
      <c r="X476" s="81">
        <v>9610</v>
      </c>
      <c r="Y476" s="81">
        <v>12954</v>
      </c>
      <c r="Z476" s="81">
        <v>16514</v>
      </c>
      <c r="AA476" s="81">
        <v>5711</v>
      </c>
      <c r="AB476" s="81">
        <v>27629</v>
      </c>
      <c r="AC476" s="81">
        <v>1179298</v>
      </c>
      <c r="AD476" s="81">
        <v>6.9127257869400012</v>
      </c>
      <c r="AE476" s="82"/>
      <c r="AF476" s="81">
        <v>49407670.828501485</v>
      </c>
      <c r="AG476" s="81">
        <v>1484507.5208234966</v>
      </c>
      <c r="AH476" s="81">
        <v>3145348.8133201846</v>
      </c>
      <c r="AI476" s="81">
        <v>61120379.988167554</v>
      </c>
      <c r="AJ476" s="81">
        <v>53468343.739077531</v>
      </c>
      <c r="AK476" s="81">
        <v>0</v>
      </c>
      <c r="AL476" s="81">
        <v>0</v>
      </c>
      <c r="AM476" s="81">
        <v>3786438.5507040559</v>
      </c>
      <c r="AN476" s="81">
        <v>0</v>
      </c>
      <c r="AO476" s="81">
        <v>0</v>
      </c>
      <c r="AP476" s="82"/>
      <c r="AQ476" s="81">
        <v>57</v>
      </c>
      <c r="AR476" s="81">
        <v>24</v>
      </c>
      <c r="AS476" s="81">
        <v>6</v>
      </c>
      <c r="AT476" s="81">
        <v>0</v>
      </c>
      <c r="AU476" s="81">
        <v>0</v>
      </c>
      <c r="AV476" s="81">
        <v>0</v>
      </c>
      <c r="AW476" s="81" t="s">
        <v>564</v>
      </c>
      <c r="AX476" s="82"/>
      <c r="AY476" s="81">
        <v>278.46600000000001</v>
      </c>
      <c r="AZ476" s="81">
        <v>6558.9</v>
      </c>
      <c r="BA476" s="81">
        <v>13007.6</v>
      </c>
      <c r="BB476" s="81">
        <v>0</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2235</v>
      </c>
      <c r="B477" s="80">
        <v>166</v>
      </c>
      <c r="C477" s="80">
        <v>13</v>
      </c>
      <c r="D477" s="80">
        <v>10</v>
      </c>
      <c r="E477" s="80">
        <v>2016</v>
      </c>
      <c r="F477" s="80" t="s">
        <v>92</v>
      </c>
      <c r="G477" s="80" t="s">
        <v>1667</v>
      </c>
      <c r="H477" s="80" t="s">
        <v>1668</v>
      </c>
      <c r="I477" s="177"/>
      <c r="J477" s="81">
        <v>165.56780709307415</v>
      </c>
      <c r="K477" s="81">
        <v>2.1018637226878356</v>
      </c>
      <c r="L477" s="81">
        <v>26.158517658489352</v>
      </c>
      <c r="M477" s="81">
        <v>49.890871978993331</v>
      </c>
      <c r="N477" s="81">
        <v>68.120220694638718</v>
      </c>
      <c r="O477" s="81">
        <v>28.165332029021108</v>
      </c>
      <c r="P477" s="81">
        <v>29.205777545638977</v>
      </c>
      <c r="Q477" s="81">
        <v>1.9083361284865874</v>
      </c>
      <c r="R477" s="81">
        <v>7.4092882397415671</v>
      </c>
      <c r="S477" s="81">
        <v>6.5583829078999996</v>
      </c>
      <c r="T477" s="82"/>
      <c r="U477" s="81">
        <v>6289276</v>
      </c>
      <c r="V477" s="81">
        <v>689</v>
      </c>
      <c r="W477" s="81">
        <v>504</v>
      </c>
      <c r="X477" s="81">
        <v>9610</v>
      </c>
      <c r="Y477" s="81">
        <v>12810</v>
      </c>
      <c r="Z477" s="81">
        <v>16565</v>
      </c>
      <c r="AA477" s="81">
        <v>6011</v>
      </c>
      <c r="AB477" s="81">
        <v>27018</v>
      </c>
      <c r="AC477" s="81">
        <v>1265433.4981669059</v>
      </c>
      <c r="AD477" s="81">
        <v>6.5583829078999996</v>
      </c>
      <c r="AE477" s="82"/>
      <c r="AF477" s="81">
        <v>51883356.54330992</v>
      </c>
      <c r="AG477" s="81">
        <v>1415039.265082977</v>
      </c>
      <c r="AH477" s="81">
        <v>2665838.1082480252</v>
      </c>
      <c r="AI477" s="81">
        <v>61010325.259124011</v>
      </c>
      <c r="AJ477" s="81">
        <v>55034260.528641559</v>
      </c>
      <c r="AK477" s="81">
        <v>0</v>
      </c>
      <c r="AL477" s="81">
        <v>0</v>
      </c>
      <c r="AM477" s="81">
        <v>3705580.2011156771</v>
      </c>
      <c r="AN477" s="81">
        <v>0</v>
      </c>
      <c r="AO477" s="81">
        <v>0</v>
      </c>
      <c r="AP477" s="82"/>
      <c r="AQ477" s="81">
        <v>73</v>
      </c>
      <c r="AR477" s="81">
        <v>35</v>
      </c>
      <c r="AS477" s="81">
        <v>8</v>
      </c>
      <c r="AT477" s="81">
        <v>0</v>
      </c>
      <c r="AU477" s="81">
        <v>0</v>
      </c>
      <c r="AV477" s="81">
        <v>0</v>
      </c>
      <c r="AW477" s="81" t="s">
        <v>564</v>
      </c>
      <c r="AX477" s="82"/>
      <c r="AY477" s="81">
        <v>401.26600000000002</v>
      </c>
      <c r="AZ477" s="81">
        <v>8916.2999999999993</v>
      </c>
      <c r="BA477" s="81">
        <v>13046.8</v>
      </c>
      <c r="BB477" s="81">
        <v>0</v>
      </c>
      <c r="BC477" s="81">
        <v>0</v>
      </c>
      <c r="BD477" s="81">
        <v>0</v>
      </c>
      <c r="BE477" s="81" t="s">
        <v>564</v>
      </c>
      <c r="BF477" s="82"/>
      <c r="BG477" s="81">
        <v>0</v>
      </c>
      <c r="BH477" s="81">
        <v>0</v>
      </c>
      <c r="BI477" s="81">
        <v>0</v>
      </c>
      <c r="BJ477" s="81">
        <v>0</v>
      </c>
      <c r="BK477" s="81">
        <v>0</v>
      </c>
      <c r="BL477" s="81">
        <v>0</v>
      </c>
      <c r="BM477" s="82"/>
      <c r="BN477" s="81">
        <v>0</v>
      </c>
      <c r="BO477" s="81">
        <v>0</v>
      </c>
      <c r="BP477" s="81">
        <v>0</v>
      </c>
      <c r="BQ477" s="81">
        <v>0</v>
      </c>
      <c r="BR477" s="81">
        <v>0</v>
      </c>
      <c r="BS477" s="81">
        <v>0</v>
      </c>
      <c r="BT477"/>
      <c r="BU477" s="80">
        <v>0</v>
      </c>
      <c r="BV477" s="80">
        <v>0</v>
      </c>
      <c r="BW477" s="80">
        <v>0</v>
      </c>
      <c r="BX477" s="80">
        <v>0</v>
      </c>
      <c r="BY477" s="80">
        <v>0</v>
      </c>
      <c r="BZ477" s="80">
        <v>0</v>
      </c>
      <c r="CA477" s="80">
        <v>0</v>
      </c>
      <c r="CB477" s="80">
        <v>0</v>
      </c>
      <c r="CC477" s="80">
        <v>0</v>
      </c>
    </row>
    <row r="478" spans="1:81">
      <c r="A478" s="80" t="s">
        <v>2236</v>
      </c>
      <c r="B478" s="80">
        <v>167</v>
      </c>
      <c r="C478" s="80">
        <v>14</v>
      </c>
      <c r="D478" s="80">
        <v>10</v>
      </c>
      <c r="E478" s="80">
        <v>2017</v>
      </c>
      <c r="F478" s="80" t="s">
        <v>71</v>
      </c>
      <c r="G478" s="80" t="s">
        <v>1667</v>
      </c>
      <c r="H478" s="80" t="s">
        <v>1668</v>
      </c>
      <c r="I478" s="177"/>
      <c r="J478" s="81">
        <v>133.88777834223569</v>
      </c>
      <c r="K478" s="81">
        <v>2.1477900167019159</v>
      </c>
      <c r="L478" s="81">
        <v>23.613556915644374</v>
      </c>
      <c r="M478" s="81">
        <v>50.025076952145227</v>
      </c>
      <c r="N478" s="81">
        <v>66.264086125622555</v>
      </c>
      <c r="O478" s="81">
        <v>27.404682462533625</v>
      </c>
      <c r="P478" s="81">
        <v>28.673157429970761</v>
      </c>
      <c r="Q478" s="81">
        <v>1.8030690933890066</v>
      </c>
      <c r="R478" s="81">
        <v>6.3816709892467554</v>
      </c>
      <c r="S478" s="81">
        <v>6.7312792400000001</v>
      </c>
      <c r="T478" s="82"/>
      <c r="U478" s="81">
        <v>5004406</v>
      </c>
      <c r="V478" s="81">
        <v>689</v>
      </c>
      <c r="W478" s="81">
        <v>504</v>
      </c>
      <c r="X478" s="81">
        <v>9610</v>
      </c>
      <c r="Y478" s="81">
        <v>12734</v>
      </c>
      <c r="Z478" s="81">
        <v>16385</v>
      </c>
      <c r="AA478" s="81">
        <v>5939</v>
      </c>
      <c r="AB478" s="81">
        <v>26399</v>
      </c>
      <c r="AC478" s="81">
        <v>1111553</v>
      </c>
      <c r="AD478" s="81">
        <v>6.7312792400000001</v>
      </c>
      <c r="AE478" s="82"/>
      <c r="AF478" s="81">
        <v>40567083.178111628</v>
      </c>
      <c r="AG478" s="81">
        <v>1419150.7298251621</v>
      </c>
      <c r="AH478" s="81">
        <v>3256603.303358621</v>
      </c>
      <c r="AI478" s="81">
        <v>59500891.408423483</v>
      </c>
      <c r="AJ478" s="81">
        <v>47942506.806790717</v>
      </c>
      <c r="AK478" s="81">
        <v>0</v>
      </c>
      <c r="AL478" s="81">
        <v>0</v>
      </c>
      <c r="AM478" s="81">
        <v>3626348.3225491531</v>
      </c>
      <c r="AN478" s="81">
        <v>0</v>
      </c>
      <c r="AO478" s="81">
        <v>0</v>
      </c>
      <c r="AP478" s="82"/>
      <c r="AQ478" s="81">
        <v>86</v>
      </c>
      <c r="AR478" s="81">
        <v>46</v>
      </c>
      <c r="AS478" s="81">
        <v>11</v>
      </c>
      <c r="AT478" s="81">
        <v>0</v>
      </c>
      <c r="AU478" s="81">
        <v>0</v>
      </c>
      <c r="AV478" s="81">
        <v>0</v>
      </c>
      <c r="AW478" s="81" t="s">
        <v>564</v>
      </c>
      <c r="AX478" s="82"/>
      <c r="AY478" s="81">
        <v>514.26599999999996</v>
      </c>
      <c r="AZ478" s="81">
        <v>13756.6</v>
      </c>
      <c r="BA478" s="81">
        <v>13095.8</v>
      </c>
      <c r="BB478" s="81">
        <v>0</v>
      </c>
      <c r="BC478" s="81">
        <v>0</v>
      </c>
      <c r="BD478" s="81">
        <v>0</v>
      </c>
      <c r="BE478" s="81" t="s">
        <v>564</v>
      </c>
      <c r="BF478" s="82"/>
      <c r="BG478" s="81">
        <v>0</v>
      </c>
      <c r="BH478" s="81">
        <v>0</v>
      </c>
      <c r="BI478" s="81">
        <v>0</v>
      </c>
      <c r="BJ478" s="81">
        <v>0</v>
      </c>
      <c r="BK478" s="81">
        <v>0</v>
      </c>
      <c r="BL478" s="81">
        <v>0</v>
      </c>
      <c r="BM478" s="82"/>
      <c r="BN478" s="81">
        <v>0</v>
      </c>
      <c r="BO478" s="81">
        <v>0</v>
      </c>
      <c r="BP478" s="81">
        <v>0</v>
      </c>
      <c r="BQ478" s="81">
        <v>0</v>
      </c>
      <c r="BR478" s="81">
        <v>0</v>
      </c>
      <c r="BS478" s="81">
        <v>0</v>
      </c>
      <c r="BT478"/>
      <c r="BU478" s="80">
        <v>0</v>
      </c>
      <c r="BV478" s="80">
        <v>0</v>
      </c>
      <c r="BW478" s="80">
        <v>0</v>
      </c>
      <c r="BX478" s="80">
        <v>0</v>
      </c>
      <c r="BY478" s="80">
        <v>0</v>
      </c>
      <c r="BZ478" s="80">
        <v>0</v>
      </c>
      <c r="CA478" s="80">
        <v>0</v>
      </c>
      <c r="CB478" s="80">
        <v>0</v>
      </c>
      <c r="CC478" s="80">
        <v>0</v>
      </c>
    </row>
    <row r="479" spans="1:81">
      <c r="A479" s="80" t="s">
        <v>2237</v>
      </c>
      <c r="B479" s="80">
        <v>168</v>
      </c>
      <c r="C479" s="80">
        <v>15</v>
      </c>
      <c r="D479" s="80">
        <v>10</v>
      </c>
      <c r="E479" s="80">
        <v>2018</v>
      </c>
      <c r="F479" s="80" t="s">
        <v>93</v>
      </c>
      <c r="G479" s="80" t="s">
        <v>1667</v>
      </c>
      <c r="H479" s="80" t="s">
        <v>1668</v>
      </c>
      <c r="I479" s="177"/>
      <c r="J479" s="81">
        <v>131.52333979147153</v>
      </c>
      <c r="K479" s="81">
        <v>1.9990107677857034</v>
      </c>
      <c r="L479" s="81">
        <v>21.662396960772632</v>
      </c>
      <c r="M479" s="81">
        <v>50.271804452593734</v>
      </c>
      <c r="N479" s="81">
        <v>60.682438766484452</v>
      </c>
      <c r="O479" s="81">
        <v>26.596047184565172</v>
      </c>
      <c r="P479" s="81">
        <v>28.18220295289985</v>
      </c>
      <c r="Q479" s="81">
        <v>1.6448898393951978</v>
      </c>
      <c r="R479" s="81">
        <v>6.0705943162213032</v>
      </c>
      <c r="S479" s="81">
        <v>6.6802565916000001</v>
      </c>
      <c r="T479" s="82"/>
      <c r="U479" s="81">
        <v>5136669</v>
      </c>
      <c r="V479" s="81">
        <v>689</v>
      </c>
      <c r="W479" s="81">
        <v>504</v>
      </c>
      <c r="X479" s="81">
        <v>9610</v>
      </c>
      <c r="Y479" s="81">
        <v>12666</v>
      </c>
      <c r="Z479" s="81">
        <v>16206</v>
      </c>
      <c r="AA479" s="81">
        <v>5896</v>
      </c>
      <c r="AB479" s="81">
        <v>25953</v>
      </c>
      <c r="AC479" s="81">
        <v>1053226</v>
      </c>
      <c r="AD479" s="81">
        <v>6.6802565916000001</v>
      </c>
      <c r="AE479" s="82"/>
      <c r="AF479" s="81">
        <v>41798481.339298896</v>
      </c>
      <c r="AG479" s="81">
        <v>1283991.918601902</v>
      </c>
      <c r="AH479" s="81">
        <v>3069349.0141227269</v>
      </c>
      <c r="AI479" s="81">
        <v>60822064.940480098</v>
      </c>
      <c r="AJ479" s="81">
        <v>46216680.274641998</v>
      </c>
      <c r="AK479" s="81">
        <v>0</v>
      </c>
      <c r="AL479" s="81">
        <v>0</v>
      </c>
      <c r="AM479" s="81">
        <v>3572459.2762994231</v>
      </c>
      <c r="AN479" s="81">
        <v>0</v>
      </c>
      <c r="AO479" s="81">
        <v>0</v>
      </c>
      <c r="AP479" s="82"/>
      <c r="AQ479" s="81">
        <v>111</v>
      </c>
      <c r="AR479" s="81">
        <v>58</v>
      </c>
      <c r="AS479" s="81">
        <v>21</v>
      </c>
      <c r="AT479" s="81">
        <v>0</v>
      </c>
      <c r="AU479" s="81">
        <v>0</v>
      </c>
      <c r="AV479" s="81">
        <v>0</v>
      </c>
      <c r="AW479" s="81" t="s">
        <v>564</v>
      </c>
      <c r="AX479" s="82"/>
      <c r="AY479" s="81">
        <v>702.26599999999996</v>
      </c>
      <c r="AZ479" s="81">
        <v>17809</v>
      </c>
      <c r="BA479" s="81">
        <v>13293</v>
      </c>
      <c r="BB479" s="81">
        <v>0</v>
      </c>
      <c r="BC479" s="81">
        <v>0</v>
      </c>
      <c r="BD479" s="81">
        <v>0</v>
      </c>
      <c r="BE479" s="81" t="s">
        <v>564</v>
      </c>
      <c r="BF479" s="82"/>
      <c r="BG479" s="81">
        <v>0</v>
      </c>
      <c r="BH479" s="81">
        <v>0</v>
      </c>
      <c r="BI479" s="81">
        <v>0</v>
      </c>
      <c r="BJ479" s="81">
        <v>0</v>
      </c>
      <c r="BK479" s="81">
        <v>0</v>
      </c>
      <c r="BL479" s="81">
        <v>0</v>
      </c>
      <c r="BM479" s="82"/>
      <c r="BN479" s="81">
        <v>0</v>
      </c>
      <c r="BO479" s="81">
        <v>0</v>
      </c>
      <c r="BP479" s="81">
        <v>0</v>
      </c>
      <c r="BQ479" s="81">
        <v>0</v>
      </c>
      <c r="BR479" s="81">
        <v>0</v>
      </c>
      <c r="BS479" s="81">
        <v>0</v>
      </c>
      <c r="BT479"/>
      <c r="BU479" s="80">
        <v>0</v>
      </c>
      <c r="BV479" s="80">
        <v>0</v>
      </c>
      <c r="BW479" s="80">
        <v>0</v>
      </c>
      <c r="BX479" s="80">
        <v>0</v>
      </c>
      <c r="BY479" s="80">
        <v>0</v>
      </c>
      <c r="BZ479" s="80">
        <v>0</v>
      </c>
      <c r="CA479" s="80">
        <v>0</v>
      </c>
      <c r="CB479" s="80">
        <v>0</v>
      </c>
      <c r="CC479" s="80">
        <v>0</v>
      </c>
    </row>
    <row r="480" spans="1:81">
      <c r="A480" s="80" t="s">
        <v>2238</v>
      </c>
      <c r="B480" s="80">
        <v>169</v>
      </c>
      <c r="C480" s="80">
        <v>16</v>
      </c>
      <c r="D480" s="80">
        <v>10</v>
      </c>
      <c r="E480" s="80">
        <v>2019</v>
      </c>
      <c r="F480" s="80" t="s">
        <v>73</v>
      </c>
      <c r="G480" s="80" t="s">
        <v>1667</v>
      </c>
      <c r="H480" s="80" t="s">
        <v>1668</v>
      </c>
      <c r="I480" s="177"/>
      <c r="J480" s="81">
        <v>122.7174551371853</v>
      </c>
      <c r="K480" s="81">
        <v>1.8549347949158896</v>
      </c>
      <c r="L480" s="81">
        <v>21.759451890606197</v>
      </c>
      <c r="M480" s="81">
        <v>45.098373422087434</v>
      </c>
      <c r="N480" s="81">
        <v>60.942009141920146</v>
      </c>
      <c r="O480" s="81">
        <v>25.602628837390849</v>
      </c>
      <c r="P480" s="81">
        <v>26.60319591714573</v>
      </c>
      <c r="Q480" s="81">
        <v>1.570920665013593</v>
      </c>
      <c r="R480" s="81">
        <v>5.7174056794458155</v>
      </c>
      <c r="S480" s="81">
        <v>5.6732335044800006</v>
      </c>
      <c r="T480" s="82"/>
      <c r="U480" s="81">
        <v>5041736</v>
      </c>
      <c r="V480" s="81">
        <v>689</v>
      </c>
      <c r="W480" s="81">
        <v>504</v>
      </c>
      <c r="X480" s="81">
        <v>9610</v>
      </c>
      <c r="Y480" s="81">
        <v>12565</v>
      </c>
      <c r="Z480" s="81">
        <v>16029</v>
      </c>
      <c r="AA480" s="81">
        <v>5524</v>
      </c>
      <c r="AB480" s="81">
        <v>25457</v>
      </c>
      <c r="AC480" s="81">
        <v>1008196</v>
      </c>
      <c r="AD480" s="81">
        <v>5.6732335044800006</v>
      </c>
      <c r="AE480" s="82"/>
      <c r="AF480" s="81">
        <v>40257405.401127607</v>
      </c>
      <c r="AG480" s="81">
        <v>1283611.6925598599</v>
      </c>
      <c r="AH480" s="81">
        <v>3313980.1140995789</v>
      </c>
      <c r="AI480" s="81">
        <v>59600574.483933829</v>
      </c>
      <c r="AJ480" s="81">
        <v>46629502.632751681</v>
      </c>
      <c r="AK480" s="81">
        <v>0</v>
      </c>
      <c r="AL480" s="81">
        <v>0</v>
      </c>
      <c r="AM480" s="81">
        <v>3467051.7598066037</v>
      </c>
      <c r="AN480" s="81">
        <v>0</v>
      </c>
      <c r="AO480" s="81">
        <v>0</v>
      </c>
      <c r="AP480" s="82"/>
      <c r="AQ480" s="81">
        <v>123</v>
      </c>
      <c r="AR480" s="81">
        <v>71</v>
      </c>
      <c r="AS480" s="81">
        <v>26</v>
      </c>
      <c r="AT480" s="81">
        <v>0</v>
      </c>
      <c r="AU480" s="81">
        <v>0</v>
      </c>
      <c r="AV480" s="81">
        <v>0</v>
      </c>
      <c r="AW480" s="81" t="s">
        <v>564</v>
      </c>
      <c r="AX480" s="82"/>
      <c r="AY480" s="81">
        <v>779.16599999999971</v>
      </c>
      <c r="AZ480" s="81">
        <v>23056</v>
      </c>
      <c r="BA480" s="81">
        <v>13390.7</v>
      </c>
      <c r="BB480" s="81">
        <v>0</v>
      </c>
      <c r="BC480" s="81">
        <v>0</v>
      </c>
      <c r="BD480" s="81">
        <v>0</v>
      </c>
      <c r="BE480" s="81" t="s">
        <v>564</v>
      </c>
      <c r="BF480" s="82"/>
      <c r="BG480" s="81">
        <v>0</v>
      </c>
      <c r="BH480" s="81">
        <v>0</v>
      </c>
      <c r="BI480" s="81">
        <v>0</v>
      </c>
      <c r="BJ480" s="81">
        <v>0</v>
      </c>
      <c r="BK480" s="81">
        <v>0</v>
      </c>
      <c r="BL480" s="81">
        <v>0</v>
      </c>
      <c r="BM480" s="82"/>
      <c r="BN480" s="81">
        <v>0</v>
      </c>
      <c r="BO480" s="81">
        <v>0</v>
      </c>
      <c r="BP480" s="81">
        <v>0</v>
      </c>
      <c r="BQ480" s="81">
        <v>0</v>
      </c>
      <c r="BR480" s="81">
        <v>0</v>
      </c>
      <c r="BS480" s="81">
        <v>0</v>
      </c>
      <c r="BT480"/>
      <c r="BU480" s="80">
        <v>0</v>
      </c>
      <c r="BV480" s="80">
        <v>0</v>
      </c>
      <c r="BW480" s="80">
        <v>0</v>
      </c>
      <c r="BX480" s="80">
        <v>0</v>
      </c>
      <c r="BY480" s="80">
        <v>0</v>
      </c>
      <c r="BZ480" s="80">
        <v>0</v>
      </c>
      <c r="CA480" s="80">
        <v>0</v>
      </c>
      <c r="CB480" s="80">
        <v>0</v>
      </c>
      <c r="CC480" s="80">
        <v>0</v>
      </c>
    </row>
    <row r="481" spans="1:81">
      <c r="A481" s="80" t="s">
        <v>2239</v>
      </c>
      <c r="B481" s="80">
        <v>170</v>
      </c>
      <c r="C481" s="80">
        <v>17</v>
      </c>
      <c r="D481" s="80">
        <v>10</v>
      </c>
      <c r="E481" s="80">
        <v>2020</v>
      </c>
      <c r="F481" s="80" t="s">
        <v>218</v>
      </c>
      <c r="G481" s="80" t="s">
        <v>1667</v>
      </c>
      <c r="H481" s="80" t="s">
        <v>1668</v>
      </c>
      <c r="I481" s="177"/>
      <c r="J481" s="81">
        <v>102.93648666966379</v>
      </c>
      <c r="K481" s="81">
        <v>1.8070530843489609</v>
      </c>
      <c r="L481" s="81">
        <v>24.342493474932279</v>
      </c>
      <c r="M481" s="81">
        <v>36.455913549634658</v>
      </c>
      <c r="N481" s="81">
        <v>55.430030990010515</v>
      </c>
      <c r="O481" s="81">
        <v>22.165633235012141</v>
      </c>
      <c r="P481" s="81">
        <v>25.904032743293204</v>
      </c>
      <c r="Q481" s="81">
        <v>1.4657065060155392</v>
      </c>
      <c r="R481" s="81">
        <v>3.7623810376849836</v>
      </c>
      <c r="S481" s="81">
        <v>5.3930250900000001</v>
      </c>
      <c r="T481" s="82"/>
      <c r="U481" s="81">
        <v>4794004</v>
      </c>
      <c r="V481" s="81">
        <v>621</v>
      </c>
      <c r="W481" s="81">
        <v>501</v>
      </c>
      <c r="X481" s="81">
        <v>8169</v>
      </c>
      <c r="Y481" s="81">
        <v>12469</v>
      </c>
      <c r="Z481" s="81">
        <v>15839</v>
      </c>
      <c r="AA481" s="81">
        <v>5844</v>
      </c>
      <c r="AB481" s="81">
        <v>24858</v>
      </c>
      <c r="AC481" s="81">
        <v>666911.99999999988</v>
      </c>
      <c r="AD481" s="81">
        <v>5.3930250900000001</v>
      </c>
      <c r="AE481" s="82"/>
      <c r="AF481" s="81">
        <v>37431139.471172437</v>
      </c>
      <c r="AG481" s="81">
        <v>1157779.9880351413</v>
      </c>
      <c r="AH481" s="81">
        <v>3569784.9957039286</v>
      </c>
      <c r="AI481" s="81">
        <v>46903797.464727513</v>
      </c>
      <c r="AJ481" s="81">
        <v>47240293.101542354</v>
      </c>
      <c r="AK481" s="81"/>
      <c r="AL481" s="81"/>
      <c r="AM481" s="81">
        <v>3244245.1781402603</v>
      </c>
      <c r="AN481" s="81"/>
      <c r="AO481" s="81"/>
      <c r="AP481" s="82"/>
      <c r="AQ481" s="81">
        <v>139</v>
      </c>
      <c r="AR481" s="81">
        <v>116</v>
      </c>
      <c r="AS481" s="81">
        <v>48</v>
      </c>
      <c r="AT481" s="81">
        <v>0</v>
      </c>
      <c r="AU481" s="81">
        <v>0</v>
      </c>
      <c r="AV481" s="81">
        <v>0</v>
      </c>
      <c r="AW481" s="81">
        <v>48</v>
      </c>
      <c r="AX481" s="82"/>
      <c r="AY481" s="81">
        <v>899.6659999999996</v>
      </c>
      <c r="AZ481" s="81">
        <v>27224</v>
      </c>
      <c r="BA481" s="81">
        <v>13813.1</v>
      </c>
      <c r="BB481" s="81">
        <v>0</v>
      </c>
      <c r="BC481" s="81">
        <v>0</v>
      </c>
      <c r="BD481" s="81">
        <v>0</v>
      </c>
      <c r="BE481" s="81">
        <v>13813.1</v>
      </c>
      <c r="BF481" s="82"/>
      <c r="BG481" s="81">
        <v>0</v>
      </c>
      <c r="BH481" s="81">
        <v>0</v>
      </c>
      <c r="BI481" s="81">
        <v>0</v>
      </c>
      <c r="BJ481" s="81">
        <v>0</v>
      </c>
      <c r="BK481" s="81">
        <v>0</v>
      </c>
      <c r="BL481" s="81">
        <v>0</v>
      </c>
      <c r="BM481" s="82"/>
      <c r="BN481" s="81">
        <v>0</v>
      </c>
      <c r="BO481" s="81">
        <v>0</v>
      </c>
      <c r="BP481" s="81">
        <v>0</v>
      </c>
      <c r="BQ481" s="81">
        <v>0</v>
      </c>
      <c r="BR481" s="81">
        <v>0</v>
      </c>
      <c r="BS481" s="81">
        <v>0</v>
      </c>
      <c r="BT481"/>
      <c r="BU481" s="80">
        <v>0</v>
      </c>
      <c r="BV481" s="80">
        <v>0</v>
      </c>
      <c r="BW481" s="80">
        <v>0</v>
      </c>
      <c r="BX481" s="80">
        <v>0</v>
      </c>
      <c r="BY481" s="80">
        <v>0</v>
      </c>
      <c r="BZ481" s="80">
        <v>0</v>
      </c>
      <c r="CA481" s="80">
        <v>0</v>
      </c>
      <c r="CB481" s="80">
        <v>0</v>
      </c>
      <c r="CC481" s="80">
        <v>0</v>
      </c>
    </row>
    <row r="482" spans="1:81">
      <c r="A482" s="80" t="s">
        <v>1669</v>
      </c>
      <c r="B482" s="80">
        <v>170</v>
      </c>
      <c r="C482" s="80">
        <v>18</v>
      </c>
      <c r="D482" s="80">
        <v>10</v>
      </c>
      <c r="E482" s="80">
        <v>2021</v>
      </c>
      <c r="F482" s="80" t="s">
        <v>75</v>
      </c>
      <c r="G482" s="174" t="s">
        <v>1667</v>
      </c>
      <c r="H482" s="80" t="s">
        <v>1668</v>
      </c>
      <c r="I482" s="177"/>
      <c r="J482" s="81">
        <v>117.30811746222865</v>
      </c>
      <c r="K482" s="81">
        <v>1.7406937273240348</v>
      </c>
      <c r="L482" s="81">
        <v>22.214690408621419</v>
      </c>
      <c r="M482" s="81">
        <v>36.821631791714111</v>
      </c>
      <c r="N482" s="81">
        <v>51.897545986134332</v>
      </c>
      <c r="O482" s="81">
        <v>21.322746101758767</v>
      </c>
      <c r="P482" s="81">
        <v>26.671772938328655</v>
      </c>
      <c r="Q482" s="81">
        <v>1.4458825954982497</v>
      </c>
      <c r="R482" s="81">
        <v>2.773725426159936</v>
      </c>
      <c r="S482" s="81">
        <v>4.3794765483000004</v>
      </c>
      <c r="T482" s="82"/>
      <c r="U482" s="81">
        <v>5610461</v>
      </c>
      <c r="V482" s="81">
        <v>621</v>
      </c>
      <c r="W482" s="81">
        <v>501</v>
      </c>
      <c r="X482" s="81">
        <v>8169</v>
      </c>
      <c r="Y482" s="81">
        <v>12290</v>
      </c>
      <c r="Z482" s="81">
        <v>15689</v>
      </c>
      <c r="AA482" s="81">
        <v>5868</v>
      </c>
      <c r="AB482" s="81">
        <v>24231</v>
      </c>
      <c r="AC482" s="81">
        <v>476552.99999999994</v>
      </c>
      <c r="AD482" s="81">
        <v>4.3794765483000004</v>
      </c>
      <c r="AE482" s="82"/>
      <c r="AF482" s="81">
        <v>42973716.318074226</v>
      </c>
      <c r="AG482" s="81">
        <v>1177773.0311024182</v>
      </c>
      <c r="AH482" s="81">
        <v>3200519.9972159257</v>
      </c>
      <c r="AI482" s="81">
        <v>51178972.349811003</v>
      </c>
      <c r="AJ482" s="81">
        <v>45375893.032805681</v>
      </c>
      <c r="AK482" s="81">
        <v>0</v>
      </c>
      <c r="AL482" s="81">
        <v>0</v>
      </c>
      <c r="AM482" s="81">
        <v>3180655.2654708726</v>
      </c>
      <c r="AN482" s="81">
        <v>0</v>
      </c>
      <c r="AO482" s="81">
        <v>0</v>
      </c>
      <c r="AP482" s="82"/>
      <c r="AQ482" s="81">
        <v>145</v>
      </c>
      <c r="AR482" s="81">
        <v>151</v>
      </c>
      <c r="AS482" s="81">
        <v>67</v>
      </c>
      <c r="AT482" s="81">
        <v>0</v>
      </c>
      <c r="AU482" s="81">
        <v>0</v>
      </c>
      <c r="AV482" s="81">
        <v>0</v>
      </c>
      <c r="AW482" s="81"/>
      <c r="AX482" s="82"/>
      <c r="AY482" s="81">
        <v>935.26599999999951</v>
      </c>
      <c r="AZ482" s="81">
        <v>28951</v>
      </c>
      <c r="BA482" s="81">
        <v>14177.9</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1666</v>
      </c>
      <c r="B483" s="80">
        <v>170</v>
      </c>
      <c r="C483" s="80">
        <v>19</v>
      </c>
      <c r="D483" s="80">
        <v>10</v>
      </c>
      <c r="E483" s="80">
        <v>2022</v>
      </c>
      <c r="F483" s="80" t="s">
        <v>568</v>
      </c>
      <c r="G483" s="174" t="s">
        <v>1667</v>
      </c>
      <c r="H483" s="80" t="s">
        <v>1668</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165</v>
      </c>
      <c r="AR483" s="81">
        <v>176</v>
      </c>
      <c r="AS483" s="81">
        <v>84</v>
      </c>
      <c r="AT483" s="81">
        <v>0</v>
      </c>
      <c r="AU483" s="81">
        <v>0</v>
      </c>
      <c r="AV483" s="81">
        <v>0</v>
      </c>
      <c r="AW483" s="81"/>
      <c r="AX483" s="82"/>
      <c r="AY483" s="81">
        <v>1060.4659999999994</v>
      </c>
      <c r="AZ483" s="81">
        <v>30188.5</v>
      </c>
      <c r="BA483" s="81">
        <v>14504.300000000003</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2240</v>
      </c>
      <c r="B484" s="80">
        <v>52</v>
      </c>
      <c r="C484" s="80">
        <v>1</v>
      </c>
      <c r="D484" s="80">
        <v>4</v>
      </c>
      <c r="E484" s="80">
        <v>1990</v>
      </c>
      <c r="F484" s="80" t="s">
        <v>562</v>
      </c>
      <c r="G484" s="80" t="s">
        <v>2241</v>
      </c>
      <c r="H484" s="80" t="s">
        <v>2242</v>
      </c>
      <c r="I484" s="177"/>
      <c r="J484" s="81">
        <v>52.152188451243369</v>
      </c>
      <c r="K484" s="81">
        <v>8.9813993175343079</v>
      </c>
      <c r="L484" s="81">
        <v>3.8216518541170466</v>
      </c>
      <c r="M484" s="81">
        <v>24.710028391639419</v>
      </c>
      <c r="N484" s="81">
        <v>36.940632431515851</v>
      </c>
      <c r="O484" s="81">
        <v>25.411385474875413</v>
      </c>
      <c r="P484" s="81">
        <v>47.444290283153556</v>
      </c>
      <c r="Q484" s="81">
        <v>2.6002359903558552</v>
      </c>
      <c r="R484" s="81">
        <v>0</v>
      </c>
      <c r="S484" s="81">
        <v>2.08697558162718</v>
      </c>
      <c r="T484" s="82"/>
      <c r="U484" s="81">
        <v>2404599</v>
      </c>
      <c r="V484" s="81">
        <v>3084</v>
      </c>
      <c r="W484" s="81">
        <v>40</v>
      </c>
      <c r="X484" s="81">
        <v>10508</v>
      </c>
      <c r="Y484" s="81">
        <v>14010</v>
      </c>
      <c r="Z484" s="81">
        <v>10452</v>
      </c>
      <c r="AA484" s="81">
        <v>11520</v>
      </c>
      <c r="AB484" s="81">
        <v>42219</v>
      </c>
      <c r="AC484" s="81">
        <v>0</v>
      </c>
      <c r="AD484" s="81">
        <v>2.08697558162718</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2243</v>
      </c>
      <c r="B485" s="80">
        <v>53</v>
      </c>
      <c r="C485" s="80">
        <v>2</v>
      </c>
      <c r="D485" s="80">
        <v>4</v>
      </c>
      <c r="E485" s="80">
        <v>2005</v>
      </c>
      <c r="F485" s="80" t="s">
        <v>565</v>
      </c>
      <c r="G485" s="80" t="s">
        <v>2241</v>
      </c>
      <c r="H485" s="80" t="s">
        <v>2242</v>
      </c>
      <c r="I485" s="177"/>
      <c r="J485" s="81">
        <v>44.855270423010396</v>
      </c>
      <c r="K485" s="81">
        <v>4.8641781868471288</v>
      </c>
      <c r="L485" s="81">
        <v>3.3534768306585909</v>
      </c>
      <c r="M485" s="81">
        <v>33.891114463781172</v>
      </c>
      <c r="N485" s="81">
        <v>51.592999565647872</v>
      </c>
      <c r="O485" s="81">
        <v>35.947941742226831</v>
      </c>
      <c r="P485" s="81">
        <v>46.535252103348675</v>
      </c>
      <c r="Q485" s="81">
        <v>2.0398072205839175</v>
      </c>
      <c r="R485" s="81">
        <v>0</v>
      </c>
      <c r="S485" s="81">
        <v>4.8876018321719528</v>
      </c>
      <c r="T485" s="82"/>
      <c r="U485" s="81">
        <v>2972643</v>
      </c>
      <c r="V485" s="81">
        <v>2108</v>
      </c>
      <c r="W485" s="81">
        <v>40</v>
      </c>
      <c r="X485" s="81">
        <v>7210</v>
      </c>
      <c r="Y485" s="81">
        <v>14023</v>
      </c>
      <c r="Z485" s="81">
        <v>17110</v>
      </c>
      <c r="AA485" s="81">
        <v>9254</v>
      </c>
      <c r="AB485" s="81">
        <v>34623</v>
      </c>
      <c r="AC485" s="81">
        <v>0</v>
      </c>
      <c r="AD485" s="81">
        <v>4.8876018321719528</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2244</v>
      </c>
      <c r="B486" s="80">
        <v>54</v>
      </c>
      <c r="C486" s="80">
        <v>3</v>
      </c>
      <c r="D486" s="80">
        <v>4</v>
      </c>
      <c r="E486" s="80">
        <v>2006</v>
      </c>
      <c r="F486" s="80" t="s">
        <v>566</v>
      </c>
      <c r="G486" s="80" t="s">
        <v>2241</v>
      </c>
      <c r="H486" s="80" t="s">
        <v>2242</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2245</v>
      </c>
      <c r="B487" s="80">
        <v>55</v>
      </c>
      <c r="C487" s="80">
        <v>4</v>
      </c>
      <c r="D487" s="80">
        <v>4</v>
      </c>
      <c r="E487" s="80">
        <v>2007</v>
      </c>
      <c r="F487" s="80" t="s">
        <v>567</v>
      </c>
      <c r="G487" s="80" t="s">
        <v>2241</v>
      </c>
      <c r="H487" s="80" t="s">
        <v>2242</v>
      </c>
      <c r="I487" s="177"/>
      <c r="J487" s="81">
        <v>38.695428622690883</v>
      </c>
      <c r="K487" s="81">
        <v>4.4686050925426564</v>
      </c>
      <c r="L487" s="81">
        <v>3.5450966928838241</v>
      </c>
      <c r="M487" s="81">
        <v>36.717175282031128</v>
      </c>
      <c r="N487" s="81">
        <v>47.929435158185861</v>
      </c>
      <c r="O487" s="81">
        <v>34.325584724535616</v>
      </c>
      <c r="P487" s="81">
        <v>45.28445450731887</v>
      </c>
      <c r="Q487" s="81">
        <v>2.0559833537369272</v>
      </c>
      <c r="R487" s="81">
        <v>0</v>
      </c>
      <c r="S487" s="81">
        <v>4.1529310567099342</v>
      </c>
      <c r="T487" s="82"/>
      <c r="U487" s="81">
        <v>2776047</v>
      </c>
      <c r="V487" s="81">
        <v>1962</v>
      </c>
      <c r="W487" s="81">
        <v>46</v>
      </c>
      <c r="X487" s="81">
        <v>9397</v>
      </c>
      <c r="Y487" s="81">
        <v>13837</v>
      </c>
      <c r="Z487" s="81">
        <v>16984</v>
      </c>
      <c r="AA487" s="81">
        <v>8868</v>
      </c>
      <c r="AB487" s="81">
        <v>33052</v>
      </c>
      <c r="AC487" s="81">
        <v>0</v>
      </c>
      <c r="AD487" s="81">
        <v>4.1529310567099342</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2246</v>
      </c>
      <c r="B488" s="80">
        <v>56</v>
      </c>
      <c r="C488" s="80">
        <v>5</v>
      </c>
      <c r="D488" s="80">
        <v>4</v>
      </c>
      <c r="E488" s="80">
        <v>2008</v>
      </c>
      <c r="F488" s="80" t="s">
        <v>84</v>
      </c>
      <c r="G488" s="80" t="s">
        <v>2241</v>
      </c>
      <c r="H488" s="80" t="s">
        <v>2242</v>
      </c>
      <c r="I488" s="177"/>
      <c r="J488" s="81">
        <v>31.819100352013358</v>
      </c>
      <c r="K488" s="81">
        <v>3.3078067258339865</v>
      </c>
      <c r="L488" s="81">
        <v>3.0407274632881682</v>
      </c>
      <c r="M488" s="81">
        <v>40.110207134403581</v>
      </c>
      <c r="N488" s="81">
        <v>47.514635471790214</v>
      </c>
      <c r="O488" s="81">
        <v>32.845359388681779</v>
      </c>
      <c r="P488" s="81">
        <v>43.243580267858</v>
      </c>
      <c r="Q488" s="81">
        <v>1.9824152103960624</v>
      </c>
      <c r="R488" s="81">
        <v>0</v>
      </c>
      <c r="S488" s="81">
        <v>2.4157003178813521</v>
      </c>
      <c r="T488" s="82"/>
      <c r="U488" s="81">
        <v>2588386</v>
      </c>
      <c r="V488" s="81">
        <v>1962</v>
      </c>
      <c r="W488" s="81">
        <v>46</v>
      </c>
      <c r="X488" s="81">
        <v>9397</v>
      </c>
      <c r="Y488" s="81">
        <v>13780</v>
      </c>
      <c r="Z488" s="81">
        <v>16822</v>
      </c>
      <c r="AA488" s="81">
        <v>8478</v>
      </c>
      <c r="AB488" s="81">
        <v>32393</v>
      </c>
      <c r="AC488" s="81">
        <v>0</v>
      </c>
      <c r="AD488" s="81">
        <v>2.4157003178813521</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2247</v>
      </c>
      <c r="B489" s="80">
        <v>57</v>
      </c>
      <c r="C489" s="80">
        <v>6</v>
      </c>
      <c r="D489" s="80">
        <v>4</v>
      </c>
      <c r="E489" s="80">
        <v>2009</v>
      </c>
      <c r="F489" s="80" t="s">
        <v>85</v>
      </c>
      <c r="G489" s="80" t="s">
        <v>2241</v>
      </c>
      <c r="H489" s="80" t="s">
        <v>2242</v>
      </c>
      <c r="I489" s="177"/>
      <c r="J489" s="81">
        <v>30.379296508894136</v>
      </c>
      <c r="K489" s="81">
        <v>2.9619917394290103</v>
      </c>
      <c r="L489" s="81">
        <v>8.4964694719678597</v>
      </c>
      <c r="M489" s="81">
        <v>40.0094640922987</v>
      </c>
      <c r="N489" s="81">
        <v>47.145095432233667</v>
      </c>
      <c r="O489" s="81">
        <v>33.161602488833452</v>
      </c>
      <c r="P489" s="81">
        <v>40.959958505356248</v>
      </c>
      <c r="Q489" s="81">
        <v>1.851434796374644</v>
      </c>
      <c r="R489" s="81">
        <v>0</v>
      </c>
      <c r="S489" s="81">
        <v>3.2738057780889522</v>
      </c>
      <c r="T489" s="82"/>
      <c r="U489" s="81">
        <v>2591384</v>
      </c>
      <c r="V489" s="81">
        <v>1496</v>
      </c>
      <c r="W489" s="81">
        <v>225</v>
      </c>
      <c r="X489" s="81">
        <v>9550</v>
      </c>
      <c r="Y489" s="81">
        <v>13734</v>
      </c>
      <c r="Z489" s="81">
        <v>16764</v>
      </c>
      <c r="AA489" s="81">
        <v>8244</v>
      </c>
      <c r="AB489" s="81">
        <v>31758</v>
      </c>
      <c r="AC489" s="81">
        <v>0</v>
      </c>
      <c r="AD489" s="81">
        <v>3.2738057780889522</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10.276</v>
      </c>
      <c r="BJ489" s="81">
        <v>0</v>
      </c>
      <c r="BK489" s="81">
        <v>0</v>
      </c>
      <c r="BL489" s="81">
        <v>0</v>
      </c>
      <c r="BM489" s="82"/>
      <c r="BN489" s="81">
        <v>0</v>
      </c>
      <c r="BO489" s="81">
        <v>0</v>
      </c>
      <c r="BP489" s="81">
        <v>3</v>
      </c>
      <c r="BQ489" s="81">
        <v>0</v>
      </c>
      <c r="BR489" s="81">
        <v>0</v>
      </c>
      <c r="BS489" s="81">
        <v>0</v>
      </c>
      <c r="BT489"/>
      <c r="BU489" s="80"/>
      <c r="BV489" s="80"/>
      <c r="BW489" s="80"/>
      <c r="BX489" s="80"/>
      <c r="BY489" s="80"/>
      <c r="BZ489" s="80"/>
      <c r="CA489" s="80"/>
      <c r="CB489" s="80"/>
      <c r="CC489" s="80"/>
    </row>
    <row r="490" spans="1:81">
      <c r="A490" s="80" t="s">
        <v>2248</v>
      </c>
      <c r="B490" s="80">
        <v>58</v>
      </c>
      <c r="C490" s="80">
        <v>7</v>
      </c>
      <c r="D490" s="80">
        <v>4</v>
      </c>
      <c r="E490" s="80">
        <v>2010</v>
      </c>
      <c r="F490" s="80" t="s">
        <v>86</v>
      </c>
      <c r="G490" s="80" t="s">
        <v>2241</v>
      </c>
      <c r="H490" s="80" t="s">
        <v>2242</v>
      </c>
      <c r="I490" s="177"/>
      <c r="J490" s="81">
        <v>26.449594033431797</v>
      </c>
      <c r="K490" s="81">
        <v>2.8971545753903829</v>
      </c>
      <c r="L490" s="81">
        <v>7.2693444370686731</v>
      </c>
      <c r="M490" s="81">
        <v>37.377657467678972</v>
      </c>
      <c r="N490" s="81">
        <v>39.105614592679245</v>
      </c>
      <c r="O490" s="81">
        <v>32.844793383741212</v>
      </c>
      <c r="P490" s="81">
        <v>40.984841375764837</v>
      </c>
      <c r="Q490" s="81">
        <v>1.8923461321743842</v>
      </c>
      <c r="R490" s="81">
        <v>0</v>
      </c>
      <c r="S490" s="81">
        <v>3.4583969680448883</v>
      </c>
      <c r="T490" s="82"/>
      <c r="U490" s="81">
        <v>2628183</v>
      </c>
      <c r="V490" s="81">
        <v>1496</v>
      </c>
      <c r="W490" s="81">
        <v>225</v>
      </c>
      <c r="X490" s="81">
        <v>9550</v>
      </c>
      <c r="Y490" s="81">
        <v>13696</v>
      </c>
      <c r="Z490" s="81">
        <v>16681</v>
      </c>
      <c r="AA490" s="81">
        <v>8043</v>
      </c>
      <c r="AB490" s="81">
        <v>31103</v>
      </c>
      <c r="AC490" s="81">
        <v>0</v>
      </c>
      <c r="AD490" s="81">
        <v>3.4583969680448883</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11.567</v>
      </c>
      <c r="BJ490" s="81">
        <v>0</v>
      </c>
      <c r="BK490" s="81">
        <v>0</v>
      </c>
      <c r="BL490" s="81">
        <v>0</v>
      </c>
      <c r="BM490" s="82"/>
      <c r="BN490" s="81">
        <v>0</v>
      </c>
      <c r="BO490" s="81">
        <v>0</v>
      </c>
      <c r="BP490" s="81">
        <v>3</v>
      </c>
      <c r="BQ490" s="81">
        <v>0</v>
      </c>
      <c r="BR490" s="81">
        <v>0</v>
      </c>
      <c r="BS490" s="81">
        <v>0</v>
      </c>
      <c r="BT490"/>
      <c r="BU490" s="80">
        <v>11.567</v>
      </c>
      <c r="BV490" s="80">
        <v>0</v>
      </c>
      <c r="BW490" s="80">
        <v>0</v>
      </c>
      <c r="BX490" s="80">
        <v>0</v>
      </c>
      <c r="BY490" s="80">
        <v>0</v>
      </c>
      <c r="BZ490" s="80">
        <v>0</v>
      </c>
      <c r="CA490" s="80">
        <v>0</v>
      </c>
      <c r="CB490" s="80">
        <v>0</v>
      </c>
      <c r="CC490" s="80">
        <v>0</v>
      </c>
    </row>
    <row r="491" spans="1:81">
      <c r="A491" s="80" t="s">
        <v>2249</v>
      </c>
      <c r="B491" s="80">
        <v>59</v>
      </c>
      <c r="C491" s="80">
        <v>8</v>
      </c>
      <c r="D491" s="80">
        <v>4</v>
      </c>
      <c r="E491" s="80">
        <v>2011</v>
      </c>
      <c r="F491" s="80" t="s">
        <v>87</v>
      </c>
      <c r="G491" s="80" t="s">
        <v>2241</v>
      </c>
      <c r="H491" s="80" t="s">
        <v>2242</v>
      </c>
      <c r="I491" s="177"/>
      <c r="J491" s="81">
        <v>35.26776517337553</v>
      </c>
      <c r="K491" s="81">
        <v>4.1271058166650123</v>
      </c>
      <c r="L491" s="81">
        <v>10.079962804800221</v>
      </c>
      <c r="M491" s="81">
        <v>51.095400634215842</v>
      </c>
      <c r="N491" s="81">
        <v>58.52316576256537</v>
      </c>
      <c r="O491" s="81">
        <v>32.069327352936455</v>
      </c>
      <c r="P491" s="81">
        <v>39.310546248741055</v>
      </c>
      <c r="Q491" s="81">
        <v>2.1356665055459025</v>
      </c>
      <c r="R491" s="81">
        <v>0</v>
      </c>
      <c r="S491" s="81">
        <v>3.4200750304137846</v>
      </c>
      <c r="T491" s="82"/>
      <c r="U491" s="81">
        <v>2765734</v>
      </c>
      <c r="V491" s="81">
        <v>1496</v>
      </c>
      <c r="W491" s="81">
        <v>225</v>
      </c>
      <c r="X491" s="81">
        <v>9550</v>
      </c>
      <c r="Y491" s="81">
        <v>13590</v>
      </c>
      <c r="Z491" s="81">
        <v>16641</v>
      </c>
      <c r="AA491" s="81">
        <v>7944</v>
      </c>
      <c r="AB491" s="81">
        <v>30432</v>
      </c>
      <c r="AC491" s="81">
        <v>0</v>
      </c>
      <c r="AD491" s="81">
        <v>3.4200750304137846</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9.0280000000000005</v>
      </c>
      <c r="BJ491" s="81">
        <v>0</v>
      </c>
      <c r="BK491" s="81">
        <v>0</v>
      </c>
      <c r="BL491" s="81">
        <v>0</v>
      </c>
      <c r="BM491" s="82"/>
      <c r="BN491" s="81">
        <v>0</v>
      </c>
      <c r="BO491" s="81">
        <v>0</v>
      </c>
      <c r="BP491" s="81">
        <v>3</v>
      </c>
      <c r="BQ491" s="81">
        <v>0</v>
      </c>
      <c r="BR491" s="81">
        <v>0</v>
      </c>
      <c r="BS491" s="81">
        <v>0</v>
      </c>
      <c r="BT491"/>
      <c r="BU491" s="80">
        <v>9.0280000000000005</v>
      </c>
      <c r="BV491" s="80">
        <v>0</v>
      </c>
      <c r="BW491" s="80">
        <v>0</v>
      </c>
      <c r="BX491" s="80">
        <v>0</v>
      </c>
      <c r="BY491" s="80">
        <v>0</v>
      </c>
      <c r="BZ491" s="80">
        <v>0</v>
      </c>
      <c r="CA491" s="80">
        <v>0</v>
      </c>
      <c r="CB491" s="80">
        <v>0</v>
      </c>
      <c r="CC491" s="80">
        <v>0</v>
      </c>
    </row>
    <row r="492" spans="1:81">
      <c r="A492" s="80" t="s">
        <v>2250</v>
      </c>
      <c r="B492" s="80">
        <v>60</v>
      </c>
      <c r="C492" s="80">
        <v>9</v>
      </c>
      <c r="D492" s="80">
        <v>4</v>
      </c>
      <c r="E492" s="80">
        <v>2012</v>
      </c>
      <c r="F492" s="80" t="s">
        <v>88</v>
      </c>
      <c r="G492" s="80" t="s">
        <v>2241</v>
      </c>
      <c r="H492" s="80" t="s">
        <v>2242</v>
      </c>
      <c r="I492" s="177"/>
      <c r="J492" s="81">
        <v>34.135457407765045</v>
      </c>
      <c r="K492" s="81">
        <v>4.227947632422663</v>
      </c>
      <c r="L492" s="81">
        <v>10.074524146399064</v>
      </c>
      <c r="M492" s="81">
        <v>59.412813516329827</v>
      </c>
      <c r="N492" s="81">
        <v>70.068890754253772</v>
      </c>
      <c r="O492" s="81">
        <v>32.0196356778793</v>
      </c>
      <c r="P492" s="81">
        <v>38.817576330693974</v>
      </c>
      <c r="Q492" s="81">
        <v>2.2869543983243812</v>
      </c>
      <c r="R492" s="81">
        <v>0</v>
      </c>
      <c r="S492" s="81">
        <v>3.0140523808506892</v>
      </c>
      <c r="T492" s="82"/>
      <c r="U492" s="81">
        <v>2446549</v>
      </c>
      <c r="V492" s="81">
        <v>1496</v>
      </c>
      <c r="W492" s="81">
        <v>225</v>
      </c>
      <c r="X492" s="81">
        <v>9550</v>
      </c>
      <c r="Y492" s="81">
        <v>13590</v>
      </c>
      <c r="Z492" s="81">
        <v>16747</v>
      </c>
      <c r="AA492" s="81">
        <v>7800</v>
      </c>
      <c r="AB492" s="81">
        <v>29994</v>
      </c>
      <c r="AC492" s="81">
        <v>0</v>
      </c>
      <c r="AD492" s="81">
        <v>3.0140523808506892</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14.523</v>
      </c>
      <c r="BJ492" s="81">
        <v>0</v>
      </c>
      <c r="BK492" s="81">
        <v>0</v>
      </c>
      <c r="BL492" s="81">
        <v>0</v>
      </c>
      <c r="BM492" s="82"/>
      <c r="BN492" s="81">
        <v>0</v>
      </c>
      <c r="BO492" s="81">
        <v>0</v>
      </c>
      <c r="BP492" s="81">
        <v>3</v>
      </c>
      <c r="BQ492" s="81">
        <v>0</v>
      </c>
      <c r="BR492" s="81">
        <v>0</v>
      </c>
      <c r="BS492" s="81">
        <v>0</v>
      </c>
      <c r="BT492"/>
      <c r="BU492" s="80">
        <v>14.523</v>
      </c>
      <c r="BV492" s="80">
        <v>0</v>
      </c>
      <c r="BW492" s="80">
        <v>0</v>
      </c>
      <c r="BX492" s="80">
        <v>0</v>
      </c>
      <c r="BY492" s="80">
        <v>0</v>
      </c>
      <c r="BZ492" s="80">
        <v>0</v>
      </c>
      <c r="CA492" s="80">
        <v>0</v>
      </c>
      <c r="CB492" s="80">
        <v>0</v>
      </c>
      <c r="CC492" s="80">
        <v>0</v>
      </c>
    </row>
    <row r="493" spans="1:81">
      <c r="A493" s="80" t="s">
        <v>2251</v>
      </c>
      <c r="B493" s="80">
        <v>61</v>
      </c>
      <c r="C493" s="80">
        <v>10</v>
      </c>
      <c r="D493" s="80">
        <v>4</v>
      </c>
      <c r="E493" s="80">
        <v>2013</v>
      </c>
      <c r="F493" s="80" t="s">
        <v>89</v>
      </c>
      <c r="G493" s="80" t="s">
        <v>2241</v>
      </c>
      <c r="H493" s="80" t="s">
        <v>2242</v>
      </c>
      <c r="I493" s="177"/>
      <c r="J493" s="81">
        <v>32.277400917296184</v>
      </c>
      <c r="K493" s="81">
        <v>3.5841394208844486</v>
      </c>
      <c r="L493" s="81">
        <v>9.0417103146972746</v>
      </c>
      <c r="M493" s="81">
        <v>55.631511935595043</v>
      </c>
      <c r="N493" s="81">
        <v>70.194411458463264</v>
      </c>
      <c r="O493" s="81">
        <v>30.537644345022354</v>
      </c>
      <c r="P493" s="81">
        <v>38.029703773131708</v>
      </c>
      <c r="Q493" s="81">
        <v>2.2903628323976783</v>
      </c>
      <c r="R493" s="81">
        <v>0</v>
      </c>
      <c r="S493" s="81">
        <v>3.5534641242750342</v>
      </c>
      <c r="T493" s="82"/>
      <c r="U493" s="81">
        <v>2305118</v>
      </c>
      <c r="V493" s="81">
        <v>1496</v>
      </c>
      <c r="W493" s="81">
        <v>225</v>
      </c>
      <c r="X493" s="81">
        <v>9550</v>
      </c>
      <c r="Y493" s="81">
        <v>13524</v>
      </c>
      <c r="Z493" s="81">
        <v>16685</v>
      </c>
      <c r="AA493" s="81">
        <v>7613</v>
      </c>
      <c r="AB493" s="81">
        <v>29608</v>
      </c>
      <c r="AC493" s="81">
        <v>0</v>
      </c>
      <c r="AD493" s="81">
        <v>3.5534641242750342</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18.966000000000001</v>
      </c>
      <c r="BJ493" s="81">
        <v>0</v>
      </c>
      <c r="BK493" s="81">
        <v>0</v>
      </c>
      <c r="BL493" s="81">
        <v>0</v>
      </c>
      <c r="BM493" s="82"/>
      <c r="BN493" s="81">
        <v>0</v>
      </c>
      <c r="BO493" s="81">
        <v>0</v>
      </c>
      <c r="BP493" s="81">
        <v>3</v>
      </c>
      <c r="BQ493" s="81">
        <v>0</v>
      </c>
      <c r="BR493" s="81">
        <v>0</v>
      </c>
      <c r="BS493" s="81">
        <v>0</v>
      </c>
      <c r="BT493"/>
      <c r="BU493" s="80">
        <v>18.966000000000001</v>
      </c>
      <c r="BV493" s="80">
        <v>0</v>
      </c>
      <c r="BW493" s="80">
        <v>0</v>
      </c>
      <c r="BX493" s="80">
        <v>0</v>
      </c>
      <c r="BY493" s="80">
        <v>0</v>
      </c>
      <c r="BZ493" s="80">
        <v>0</v>
      </c>
      <c r="CA493" s="80">
        <v>0</v>
      </c>
      <c r="CB493" s="80">
        <v>0</v>
      </c>
      <c r="CC493" s="80">
        <v>0</v>
      </c>
    </row>
    <row r="494" spans="1:81">
      <c r="A494" s="80" t="s">
        <v>2252</v>
      </c>
      <c r="B494" s="80">
        <v>62</v>
      </c>
      <c r="C494" s="80">
        <v>11</v>
      </c>
      <c r="D494" s="80">
        <v>4</v>
      </c>
      <c r="E494" s="80">
        <v>2014</v>
      </c>
      <c r="F494" s="80" t="s">
        <v>90</v>
      </c>
      <c r="G494" s="80" t="s">
        <v>2241</v>
      </c>
      <c r="H494" s="80" t="s">
        <v>2242</v>
      </c>
      <c r="I494" s="177"/>
      <c r="J494" s="81">
        <v>33.49925583767498</v>
      </c>
      <c r="K494" s="81">
        <v>3.9445200769010533</v>
      </c>
      <c r="L494" s="81">
        <v>7.3152835489263852</v>
      </c>
      <c r="M494" s="81">
        <v>55.904166851401925</v>
      </c>
      <c r="N494" s="81">
        <v>61.818733920608494</v>
      </c>
      <c r="O494" s="81">
        <v>28.932235913695934</v>
      </c>
      <c r="P494" s="81">
        <v>37.549617914905767</v>
      </c>
      <c r="Q494" s="81">
        <v>2.150518583841484</v>
      </c>
      <c r="R494" s="81">
        <v>0</v>
      </c>
      <c r="S494" s="81">
        <v>4.2892990589985986</v>
      </c>
      <c r="T494" s="82"/>
      <c r="U494" s="81">
        <v>2478849</v>
      </c>
      <c r="V494" s="81">
        <v>1389</v>
      </c>
      <c r="W494" s="81">
        <v>165</v>
      </c>
      <c r="X494" s="81">
        <v>8951</v>
      </c>
      <c r="Y494" s="81">
        <v>13362</v>
      </c>
      <c r="Z494" s="81">
        <v>16649</v>
      </c>
      <c r="AA494" s="81">
        <v>7478</v>
      </c>
      <c r="AB494" s="81">
        <v>28975</v>
      </c>
      <c r="AC494" s="81">
        <v>0</v>
      </c>
      <c r="AD494" s="81">
        <v>4.2892990589985986</v>
      </c>
      <c r="AE494" s="82"/>
      <c r="AF494" s="81">
        <v>28953910.022357799</v>
      </c>
      <c r="AG494" s="81">
        <v>2810225.4404334044</v>
      </c>
      <c r="AH494" s="81">
        <v>1653290.8463258678</v>
      </c>
      <c r="AI494" s="81">
        <v>57543472.943958573</v>
      </c>
      <c r="AJ494" s="81">
        <v>78557978.601932317</v>
      </c>
      <c r="AK494" s="81">
        <v>0</v>
      </c>
      <c r="AL494" s="81">
        <v>0</v>
      </c>
      <c r="AM494" s="81">
        <v>3977834.5203463151</v>
      </c>
      <c r="AN494" s="81">
        <v>0</v>
      </c>
      <c r="AO494" s="81">
        <v>0</v>
      </c>
      <c r="AP494" s="82"/>
      <c r="AQ494" s="81">
        <v>320</v>
      </c>
      <c r="AR494" s="81">
        <v>117</v>
      </c>
      <c r="AS494" s="81">
        <v>0</v>
      </c>
      <c r="AT494" s="81">
        <v>0</v>
      </c>
      <c r="AU494" s="81">
        <v>0</v>
      </c>
      <c r="AV494" s="81">
        <v>0</v>
      </c>
      <c r="AW494" s="81" t="s">
        <v>564</v>
      </c>
      <c r="AX494" s="82"/>
      <c r="AY494" s="81">
        <v>1433.2939999999999</v>
      </c>
      <c r="AZ494" s="81">
        <v>6302.5899999999992</v>
      </c>
      <c r="BA494" s="81">
        <v>0</v>
      </c>
      <c r="BB494" s="81">
        <v>0</v>
      </c>
      <c r="BC494" s="81">
        <v>0</v>
      </c>
      <c r="BD494" s="81">
        <v>0</v>
      </c>
      <c r="BE494" s="81" t="s">
        <v>564</v>
      </c>
      <c r="BF494" s="82"/>
      <c r="BG494" s="81">
        <v>0</v>
      </c>
      <c r="BH494" s="81">
        <v>0</v>
      </c>
      <c r="BI494" s="81">
        <v>16.736000000000001</v>
      </c>
      <c r="BJ494" s="81">
        <v>0</v>
      </c>
      <c r="BK494" s="81">
        <v>0</v>
      </c>
      <c r="BL494" s="81">
        <v>0</v>
      </c>
      <c r="BM494" s="82"/>
      <c r="BN494" s="81">
        <v>0</v>
      </c>
      <c r="BO494" s="81">
        <v>0</v>
      </c>
      <c r="BP494" s="81">
        <v>3</v>
      </c>
      <c r="BQ494" s="81">
        <v>0</v>
      </c>
      <c r="BR494" s="81">
        <v>0</v>
      </c>
      <c r="BS494" s="81">
        <v>0</v>
      </c>
      <c r="BT494"/>
      <c r="BU494" s="80">
        <v>16.736000000000001</v>
      </c>
      <c r="BV494" s="80">
        <v>0</v>
      </c>
      <c r="BW494" s="80">
        <v>0</v>
      </c>
      <c r="BX494" s="80">
        <v>0</v>
      </c>
      <c r="BY494" s="80">
        <v>0</v>
      </c>
      <c r="BZ494" s="80">
        <v>0</v>
      </c>
      <c r="CA494" s="80">
        <v>0</v>
      </c>
      <c r="CB494" s="80">
        <v>0</v>
      </c>
      <c r="CC494" s="80">
        <v>0</v>
      </c>
    </row>
    <row r="495" spans="1:81">
      <c r="A495" s="80" t="s">
        <v>2253</v>
      </c>
      <c r="B495" s="80">
        <v>63</v>
      </c>
      <c r="C495" s="80">
        <v>12</v>
      </c>
      <c r="D495" s="80">
        <v>4</v>
      </c>
      <c r="E495" s="80">
        <v>2015</v>
      </c>
      <c r="F495" s="80" t="s">
        <v>91</v>
      </c>
      <c r="G495" s="80" t="s">
        <v>2241</v>
      </c>
      <c r="H495" s="80" t="s">
        <v>2242</v>
      </c>
      <c r="I495" s="177"/>
      <c r="J495" s="81">
        <v>33.938561917504202</v>
      </c>
      <c r="K495" s="81">
        <v>3.5207927229474461</v>
      </c>
      <c r="L495" s="81">
        <v>7.0646041805450857</v>
      </c>
      <c r="M495" s="81">
        <v>50.899943070627977</v>
      </c>
      <c r="N495" s="81">
        <v>54.32857384236528</v>
      </c>
      <c r="O495" s="81">
        <v>28.449597703469404</v>
      </c>
      <c r="P495" s="81">
        <v>36.644457550910296</v>
      </c>
      <c r="Q495" s="81">
        <v>2.0519929901479097</v>
      </c>
      <c r="R495" s="81">
        <v>0</v>
      </c>
      <c r="S495" s="81">
        <v>4.369294669450996</v>
      </c>
      <c r="T495" s="82"/>
      <c r="U495" s="81">
        <v>2580150</v>
      </c>
      <c r="V495" s="81">
        <v>1389</v>
      </c>
      <c r="W495" s="81">
        <v>165</v>
      </c>
      <c r="X495" s="81">
        <v>8951</v>
      </c>
      <c r="Y495" s="81">
        <v>13220</v>
      </c>
      <c r="Z495" s="81">
        <v>16529</v>
      </c>
      <c r="AA495" s="81">
        <v>7292</v>
      </c>
      <c r="AB495" s="81">
        <v>28242</v>
      </c>
      <c r="AC495" s="81">
        <v>0</v>
      </c>
      <c r="AD495" s="81">
        <v>4.369294669450996</v>
      </c>
      <c r="AE495" s="82"/>
      <c r="AF495" s="81">
        <v>30262849.911371734</v>
      </c>
      <c r="AG495" s="81">
        <v>2383063.8358055972</v>
      </c>
      <c r="AH495" s="81">
        <v>1293453.6680226123</v>
      </c>
      <c r="AI495" s="81">
        <v>54711873.911686979</v>
      </c>
      <c r="AJ495" s="81">
        <v>69850121.338954017</v>
      </c>
      <c r="AK495" s="81">
        <v>0</v>
      </c>
      <c r="AL495" s="81">
        <v>0</v>
      </c>
      <c r="AM495" s="81">
        <v>3870447.6292657699</v>
      </c>
      <c r="AN495" s="81">
        <v>0</v>
      </c>
      <c r="AO495" s="81">
        <v>0</v>
      </c>
      <c r="AP495" s="82"/>
      <c r="AQ495" s="81">
        <v>330</v>
      </c>
      <c r="AR495" s="81">
        <v>177</v>
      </c>
      <c r="AS495" s="81">
        <v>0</v>
      </c>
      <c r="AT495" s="81">
        <v>0</v>
      </c>
      <c r="AU495" s="81">
        <v>0</v>
      </c>
      <c r="AV495" s="81">
        <v>0</v>
      </c>
      <c r="AW495" s="81" t="s">
        <v>564</v>
      </c>
      <c r="AX495" s="82"/>
      <c r="AY495" s="81">
        <v>1496.7060000000001</v>
      </c>
      <c r="AZ495" s="81">
        <v>9547.59</v>
      </c>
      <c r="BA495" s="81">
        <v>0</v>
      </c>
      <c r="BB495" s="81">
        <v>0</v>
      </c>
      <c r="BC495" s="81">
        <v>0</v>
      </c>
      <c r="BD495" s="81">
        <v>0</v>
      </c>
      <c r="BE495" s="81" t="s">
        <v>564</v>
      </c>
      <c r="BF495" s="82"/>
      <c r="BG495" s="81">
        <v>0</v>
      </c>
      <c r="BH495" s="81">
        <v>0</v>
      </c>
      <c r="BI495" s="81">
        <v>17.111999999999998</v>
      </c>
      <c r="BJ495" s="81">
        <v>0</v>
      </c>
      <c r="BK495" s="81">
        <v>0</v>
      </c>
      <c r="BL495" s="81">
        <v>0</v>
      </c>
      <c r="BM495" s="82"/>
      <c r="BN495" s="81">
        <v>0</v>
      </c>
      <c r="BO495" s="81">
        <v>0</v>
      </c>
      <c r="BP495" s="81">
        <v>3</v>
      </c>
      <c r="BQ495" s="81">
        <v>0</v>
      </c>
      <c r="BR495" s="81">
        <v>0</v>
      </c>
      <c r="BS495" s="81">
        <v>0</v>
      </c>
      <c r="BT495"/>
      <c r="BU495" s="80">
        <v>17.111999999999998</v>
      </c>
      <c r="BV495" s="80">
        <v>0</v>
      </c>
      <c r="BW495" s="80">
        <v>0</v>
      </c>
      <c r="BX495" s="80">
        <v>0</v>
      </c>
      <c r="BY495" s="80">
        <v>0</v>
      </c>
      <c r="BZ495" s="80">
        <v>0</v>
      </c>
      <c r="CA495" s="80">
        <v>0</v>
      </c>
      <c r="CB495" s="80">
        <v>0</v>
      </c>
      <c r="CC495" s="80">
        <v>0</v>
      </c>
    </row>
    <row r="496" spans="1:81">
      <c r="A496" s="80" t="s">
        <v>2254</v>
      </c>
      <c r="B496" s="80">
        <v>64</v>
      </c>
      <c r="C496" s="80">
        <v>13</v>
      </c>
      <c r="D496" s="80">
        <v>4</v>
      </c>
      <c r="E496" s="80">
        <v>2016</v>
      </c>
      <c r="F496" s="80" t="s">
        <v>92</v>
      </c>
      <c r="G496" s="80" t="s">
        <v>2241</v>
      </c>
      <c r="H496" s="80" t="s">
        <v>2242</v>
      </c>
      <c r="I496" s="177"/>
      <c r="J496" s="81">
        <v>28.372564871841877</v>
      </c>
      <c r="K496" s="81">
        <v>3.3398743354404523</v>
      </c>
      <c r="L496" s="81">
        <v>7.6218701032213128</v>
      </c>
      <c r="M496" s="81">
        <v>36.236933246328995</v>
      </c>
      <c r="N496" s="81">
        <v>44.852256156905973</v>
      </c>
      <c r="O496" s="81">
        <v>28.010605484219365</v>
      </c>
      <c r="P496" s="81">
        <v>35.51725733798385</v>
      </c>
      <c r="Q496" s="81">
        <v>1.9530462021164643</v>
      </c>
      <c r="R496" s="81">
        <v>0</v>
      </c>
      <c r="S496" s="81">
        <v>3.0948558298044624</v>
      </c>
      <c r="T496" s="82"/>
      <c r="U496" s="81">
        <v>2545634</v>
      </c>
      <c r="V496" s="81">
        <v>1389</v>
      </c>
      <c r="W496" s="81">
        <v>165</v>
      </c>
      <c r="X496" s="81">
        <v>8951</v>
      </c>
      <c r="Y496" s="81">
        <v>13064</v>
      </c>
      <c r="Z496" s="81">
        <v>16474</v>
      </c>
      <c r="AA496" s="81">
        <v>7310</v>
      </c>
      <c r="AB496" s="81">
        <v>27651</v>
      </c>
      <c r="AC496" s="81">
        <v>0</v>
      </c>
      <c r="AD496" s="81">
        <v>3.0948558298044619</v>
      </c>
      <c r="AE496" s="82"/>
      <c r="AF496" s="81">
        <v>28128643.74623546</v>
      </c>
      <c r="AG496" s="81">
        <v>2375649.2779609868</v>
      </c>
      <c r="AH496" s="81">
        <v>1203404.4268671039</v>
      </c>
      <c r="AI496" s="81">
        <v>52709826.590663329</v>
      </c>
      <c r="AJ496" s="81">
        <v>74643702.779007047</v>
      </c>
      <c r="AK496" s="81">
        <v>0</v>
      </c>
      <c r="AL496" s="81">
        <v>0</v>
      </c>
      <c r="AM496" s="81">
        <v>3792397.592014567</v>
      </c>
      <c r="AN496" s="81">
        <v>0</v>
      </c>
      <c r="AO496" s="81">
        <v>0</v>
      </c>
      <c r="AP496" s="82"/>
      <c r="AQ496" s="81">
        <v>343</v>
      </c>
      <c r="AR496" s="81">
        <v>228</v>
      </c>
      <c r="AS496" s="81">
        <v>0</v>
      </c>
      <c r="AT496" s="81">
        <v>0</v>
      </c>
      <c r="AU496" s="81">
        <v>0</v>
      </c>
      <c r="AV496" s="81">
        <v>0</v>
      </c>
      <c r="AW496" s="81" t="s">
        <v>564</v>
      </c>
      <c r="AX496" s="82"/>
      <c r="AY496" s="81">
        <v>1585.2660000000001</v>
      </c>
      <c r="AZ496" s="81">
        <v>16768.990000000002</v>
      </c>
      <c r="BA496" s="81">
        <v>0</v>
      </c>
      <c r="BB496" s="81">
        <v>0</v>
      </c>
      <c r="BC496" s="81">
        <v>0</v>
      </c>
      <c r="BD496" s="81">
        <v>0</v>
      </c>
      <c r="BE496" s="81" t="s">
        <v>564</v>
      </c>
      <c r="BF496" s="82"/>
      <c r="BG496" s="81">
        <v>0</v>
      </c>
      <c r="BH496" s="81">
        <v>0</v>
      </c>
      <c r="BI496" s="81">
        <v>15.914</v>
      </c>
      <c r="BJ496" s="81">
        <v>0</v>
      </c>
      <c r="BK496" s="81">
        <v>0</v>
      </c>
      <c r="BL496" s="81">
        <v>0</v>
      </c>
      <c r="BM496" s="82"/>
      <c r="BN496" s="81">
        <v>0</v>
      </c>
      <c r="BO496" s="81">
        <v>0</v>
      </c>
      <c r="BP496" s="81">
        <v>3</v>
      </c>
      <c r="BQ496" s="81">
        <v>0</v>
      </c>
      <c r="BR496" s="81">
        <v>0</v>
      </c>
      <c r="BS496" s="81">
        <v>0</v>
      </c>
      <c r="BT496"/>
      <c r="BU496" s="80">
        <v>15.914</v>
      </c>
      <c r="BV496" s="80">
        <v>0</v>
      </c>
      <c r="BW496" s="80">
        <v>0</v>
      </c>
      <c r="BX496" s="80">
        <v>0</v>
      </c>
      <c r="BY496" s="80">
        <v>0</v>
      </c>
      <c r="BZ496" s="80">
        <v>0</v>
      </c>
      <c r="CA496" s="80">
        <v>0</v>
      </c>
      <c r="CB496" s="80">
        <v>0</v>
      </c>
      <c r="CC496" s="80">
        <v>0</v>
      </c>
    </row>
    <row r="497" spans="1:81">
      <c r="A497" s="80" t="s">
        <v>2255</v>
      </c>
      <c r="B497" s="80">
        <v>65</v>
      </c>
      <c r="C497" s="80">
        <v>14</v>
      </c>
      <c r="D497" s="80">
        <v>4</v>
      </c>
      <c r="E497" s="80">
        <v>2017</v>
      </c>
      <c r="F497" s="80" t="s">
        <v>71</v>
      </c>
      <c r="G497" s="80" t="s">
        <v>2241</v>
      </c>
      <c r="H497" s="80" t="s">
        <v>2242</v>
      </c>
      <c r="I497" s="177"/>
      <c r="J497" s="81">
        <v>28.578921510489135</v>
      </c>
      <c r="K497" s="81">
        <v>3.3845600107440243</v>
      </c>
      <c r="L497" s="81">
        <v>7.2049608449150444</v>
      </c>
      <c r="M497" s="81">
        <v>36.656737148069837</v>
      </c>
      <c r="N497" s="81">
        <v>44.115186140648163</v>
      </c>
      <c r="O497" s="81">
        <v>27.491654906113222</v>
      </c>
      <c r="P497" s="81">
        <v>34.621184025984235</v>
      </c>
      <c r="Q497" s="81">
        <v>1.8408393577416</v>
      </c>
      <c r="R497" s="81">
        <v>0</v>
      </c>
      <c r="S497" s="81">
        <v>4.2248578760338855</v>
      </c>
      <c r="T497" s="82"/>
      <c r="U497" s="81">
        <v>2573169</v>
      </c>
      <c r="V497" s="81">
        <v>1389</v>
      </c>
      <c r="W497" s="81">
        <v>165</v>
      </c>
      <c r="X497" s="81">
        <v>8951</v>
      </c>
      <c r="Y497" s="81">
        <v>12890</v>
      </c>
      <c r="Z497" s="81">
        <v>16437</v>
      </c>
      <c r="AA497" s="81">
        <v>7171</v>
      </c>
      <c r="AB497" s="81">
        <v>26952</v>
      </c>
      <c r="AC497" s="81">
        <v>0</v>
      </c>
      <c r="AD497" s="81">
        <v>4.2248578760338864</v>
      </c>
      <c r="AE497" s="82"/>
      <c r="AF497" s="81">
        <v>29282512.557044279</v>
      </c>
      <c r="AG497" s="81">
        <v>2420726.0855669682</v>
      </c>
      <c r="AH497" s="81">
        <v>1503628.3880201289</v>
      </c>
      <c r="AI497" s="81">
        <v>54786004.768061653</v>
      </c>
      <c r="AJ497" s="81">
        <v>69651812.389145315</v>
      </c>
      <c r="AK497" s="81">
        <v>0</v>
      </c>
      <c r="AL497" s="81">
        <v>0</v>
      </c>
      <c r="AM497" s="81">
        <v>3702312.2083921651</v>
      </c>
      <c r="AN497" s="81">
        <v>0</v>
      </c>
      <c r="AO497" s="81">
        <v>0</v>
      </c>
      <c r="AP497" s="82"/>
      <c r="AQ497" s="81">
        <v>349</v>
      </c>
      <c r="AR497" s="81">
        <v>274</v>
      </c>
      <c r="AS497" s="81">
        <v>0</v>
      </c>
      <c r="AT497" s="81">
        <v>0</v>
      </c>
      <c r="AU497" s="81">
        <v>0</v>
      </c>
      <c r="AV497" s="81">
        <v>0</v>
      </c>
      <c r="AW497" s="81" t="s">
        <v>564</v>
      </c>
      <c r="AX497" s="82"/>
      <c r="AY497" s="81">
        <v>1616.4110000000001</v>
      </c>
      <c r="AZ497" s="81">
        <v>20025.39</v>
      </c>
      <c r="BA497" s="81">
        <v>0</v>
      </c>
      <c r="BB497" s="81">
        <v>0</v>
      </c>
      <c r="BC497" s="81">
        <v>0</v>
      </c>
      <c r="BD497" s="81">
        <v>0</v>
      </c>
      <c r="BE497" s="81" t="s">
        <v>564</v>
      </c>
      <c r="BF497" s="82"/>
      <c r="BG497" s="81">
        <v>0</v>
      </c>
      <c r="BH497" s="81">
        <v>0</v>
      </c>
      <c r="BI497" s="81">
        <v>11.741</v>
      </c>
      <c r="BJ497" s="81">
        <v>0</v>
      </c>
      <c r="BK497" s="81">
        <v>0</v>
      </c>
      <c r="BL497" s="81">
        <v>0</v>
      </c>
      <c r="BM497" s="82"/>
      <c r="BN497" s="81">
        <v>0</v>
      </c>
      <c r="BO497" s="81">
        <v>0</v>
      </c>
      <c r="BP497" s="81">
        <v>3</v>
      </c>
      <c r="BQ497" s="81">
        <v>0</v>
      </c>
      <c r="BR497" s="81">
        <v>0</v>
      </c>
      <c r="BS497" s="81">
        <v>0</v>
      </c>
      <c r="BT497"/>
      <c r="BU497" s="80">
        <v>11.741</v>
      </c>
      <c r="BV497" s="80">
        <v>0</v>
      </c>
      <c r="BW497" s="80">
        <v>0</v>
      </c>
      <c r="BX497" s="80">
        <v>0</v>
      </c>
      <c r="BY497" s="80">
        <v>0</v>
      </c>
      <c r="BZ497" s="80">
        <v>0</v>
      </c>
      <c r="CA497" s="80">
        <v>0</v>
      </c>
      <c r="CB497" s="80">
        <v>0</v>
      </c>
      <c r="CC497" s="80">
        <v>0</v>
      </c>
    </row>
    <row r="498" spans="1:81">
      <c r="A498" s="80" t="s">
        <v>2256</v>
      </c>
      <c r="B498" s="80">
        <v>66</v>
      </c>
      <c r="C498" s="80">
        <v>15</v>
      </c>
      <c r="D498" s="80">
        <v>4</v>
      </c>
      <c r="E498" s="80">
        <v>2018</v>
      </c>
      <c r="F498" s="80" t="s">
        <v>93</v>
      </c>
      <c r="G498" s="80" t="s">
        <v>2241</v>
      </c>
      <c r="H498" s="80" t="s">
        <v>2242</v>
      </c>
      <c r="I498" s="177"/>
      <c r="J498" s="81">
        <v>27.73391110094693</v>
      </c>
      <c r="K498" s="81">
        <v>3.2064607527104747</v>
      </c>
      <c r="L498" s="81">
        <v>6.5816544535925745</v>
      </c>
      <c r="M498" s="81">
        <v>36.262769560950602</v>
      </c>
      <c r="N498" s="81">
        <v>41.849852596041274</v>
      </c>
      <c r="O498" s="81">
        <v>26.740466051172707</v>
      </c>
      <c r="P498" s="81">
        <v>33.989763432508624</v>
      </c>
      <c r="Q498" s="81">
        <v>1.6624459787822619</v>
      </c>
      <c r="R498" s="81">
        <v>0</v>
      </c>
      <c r="S498" s="81">
        <v>4.0047803664154227</v>
      </c>
      <c r="T498" s="82"/>
      <c r="U498" s="81">
        <v>2684056</v>
      </c>
      <c r="V498" s="81">
        <v>1389</v>
      </c>
      <c r="W498" s="81">
        <v>165</v>
      </c>
      <c r="X498" s="81">
        <v>8951</v>
      </c>
      <c r="Y498" s="81">
        <v>12729</v>
      </c>
      <c r="Z498" s="81">
        <v>16294</v>
      </c>
      <c r="AA498" s="81">
        <v>7111</v>
      </c>
      <c r="AB498" s="81">
        <v>26230</v>
      </c>
      <c r="AC498" s="81">
        <v>0</v>
      </c>
      <c r="AD498" s="81">
        <v>4.0047803664154227</v>
      </c>
      <c r="AE498" s="82"/>
      <c r="AF498" s="81">
        <v>29917826.56436887</v>
      </c>
      <c r="AG498" s="81">
        <v>2158422.6102447612</v>
      </c>
      <c r="AH498" s="81">
        <v>1385237.3452739951</v>
      </c>
      <c r="AI498" s="81">
        <v>52033491.581918798</v>
      </c>
      <c r="AJ498" s="81">
        <v>67655667.886329189</v>
      </c>
      <c r="AK498" s="81">
        <v>0</v>
      </c>
      <c r="AL498" s="81">
        <v>0</v>
      </c>
      <c r="AM498" s="81">
        <v>3610588.6339665488</v>
      </c>
      <c r="AN498" s="81">
        <v>0</v>
      </c>
      <c r="AO498" s="81">
        <v>0</v>
      </c>
      <c r="AP498" s="82"/>
      <c r="AQ498" s="81">
        <v>362</v>
      </c>
      <c r="AR498" s="81">
        <v>334</v>
      </c>
      <c r="AS498" s="81">
        <v>0</v>
      </c>
      <c r="AT498" s="81">
        <v>0</v>
      </c>
      <c r="AU498" s="81">
        <v>0</v>
      </c>
      <c r="AV498" s="81">
        <v>0</v>
      </c>
      <c r="AW498" s="81" t="s">
        <v>564</v>
      </c>
      <c r="AX498" s="82"/>
      <c r="AY498" s="81">
        <v>1687.511</v>
      </c>
      <c r="AZ498" s="81">
        <v>25733.69</v>
      </c>
      <c r="BA498" s="81">
        <v>0</v>
      </c>
      <c r="BB498" s="81">
        <v>0</v>
      </c>
      <c r="BC498" s="81">
        <v>0</v>
      </c>
      <c r="BD498" s="81">
        <v>0</v>
      </c>
      <c r="BE498" s="81" t="s">
        <v>564</v>
      </c>
      <c r="BF498" s="82"/>
      <c r="BG498" s="81">
        <v>0</v>
      </c>
      <c r="BH498" s="81">
        <v>0</v>
      </c>
      <c r="BI498" s="81">
        <v>11.494</v>
      </c>
      <c r="BJ498" s="81">
        <v>0</v>
      </c>
      <c r="BK498" s="81">
        <v>0</v>
      </c>
      <c r="BL498" s="81">
        <v>0</v>
      </c>
      <c r="BM498" s="82"/>
      <c r="BN498" s="81">
        <v>0</v>
      </c>
      <c r="BO498" s="81">
        <v>0</v>
      </c>
      <c r="BP498" s="81">
        <v>3</v>
      </c>
      <c r="BQ498" s="81">
        <v>0</v>
      </c>
      <c r="BR498" s="81">
        <v>0</v>
      </c>
      <c r="BS498" s="81">
        <v>0</v>
      </c>
      <c r="BT498"/>
      <c r="BU498" s="80">
        <v>11.494</v>
      </c>
      <c r="BV498" s="80">
        <v>0</v>
      </c>
      <c r="BW498" s="80">
        <v>0</v>
      </c>
      <c r="BX498" s="80">
        <v>0</v>
      </c>
      <c r="BY498" s="80">
        <v>0</v>
      </c>
      <c r="BZ498" s="80">
        <v>0</v>
      </c>
      <c r="CA498" s="80">
        <v>0</v>
      </c>
      <c r="CB498" s="80">
        <v>0</v>
      </c>
      <c r="CC498" s="80">
        <v>0</v>
      </c>
    </row>
    <row r="499" spans="1:81">
      <c r="A499" s="80" t="s">
        <v>2257</v>
      </c>
      <c r="B499" s="80">
        <v>67</v>
      </c>
      <c r="C499" s="80">
        <v>16</v>
      </c>
      <c r="D499" s="80">
        <v>4</v>
      </c>
      <c r="E499" s="80">
        <v>2019</v>
      </c>
      <c r="F499" s="80" t="s">
        <v>73</v>
      </c>
      <c r="G499" s="80" t="s">
        <v>2241</v>
      </c>
      <c r="H499" s="80" t="s">
        <v>2242</v>
      </c>
      <c r="I499" s="177"/>
      <c r="J499" s="81">
        <v>22.916285842720757</v>
      </c>
      <c r="K499" s="81">
        <v>2.741144734191828</v>
      </c>
      <c r="L499" s="81">
        <v>6.479314688152785</v>
      </c>
      <c r="M499" s="81">
        <v>30.624296600418955</v>
      </c>
      <c r="N499" s="81">
        <v>32.516806523917587</v>
      </c>
      <c r="O499" s="81">
        <v>25.599434298887211</v>
      </c>
      <c r="P499" s="81">
        <v>32.883168305986793</v>
      </c>
      <c r="Q499" s="81">
        <v>1.5777703406948007</v>
      </c>
      <c r="R499" s="81">
        <v>0</v>
      </c>
      <c r="S499" s="81">
        <v>0</v>
      </c>
      <c r="T499" s="82"/>
      <c r="U499" s="81">
        <v>2707602</v>
      </c>
      <c r="V499" s="81">
        <v>1389</v>
      </c>
      <c r="W499" s="81">
        <v>165</v>
      </c>
      <c r="X499" s="81">
        <v>8951</v>
      </c>
      <c r="Y499" s="81">
        <v>12576</v>
      </c>
      <c r="Z499" s="81">
        <v>16027</v>
      </c>
      <c r="AA499" s="81">
        <v>6828</v>
      </c>
      <c r="AB499" s="81">
        <v>25568</v>
      </c>
      <c r="AC499" s="81">
        <v>0</v>
      </c>
      <c r="AD499" s="81">
        <v>0</v>
      </c>
      <c r="AE499" s="82"/>
      <c r="AF499" s="81">
        <v>29651751.866427299</v>
      </c>
      <c r="AG499" s="81">
        <v>2097440.6521313069</v>
      </c>
      <c r="AH499" s="81">
        <v>1522820.4356296849</v>
      </c>
      <c r="AI499" s="81">
        <v>54932679.105959781</v>
      </c>
      <c r="AJ499" s="81">
        <v>61706479.847356454</v>
      </c>
      <c r="AK499" s="81">
        <v>0</v>
      </c>
      <c r="AL499" s="81">
        <v>0</v>
      </c>
      <c r="AM499" s="81">
        <v>3482169.1241990509</v>
      </c>
      <c r="AN499" s="81">
        <v>0</v>
      </c>
      <c r="AO499" s="81">
        <v>0</v>
      </c>
      <c r="AP499" s="82"/>
      <c r="AQ499" s="81">
        <v>387</v>
      </c>
      <c r="AR499" s="81">
        <v>373</v>
      </c>
      <c r="AS499" s="81">
        <v>0</v>
      </c>
      <c r="AT499" s="81">
        <v>0</v>
      </c>
      <c r="AU499" s="81">
        <v>0</v>
      </c>
      <c r="AV499" s="81">
        <v>0</v>
      </c>
      <c r="AW499" s="81" t="s">
        <v>564</v>
      </c>
      <c r="AX499" s="82"/>
      <c r="AY499" s="81">
        <v>1838.7260000000001</v>
      </c>
      <c r="AZ499" s="81">
        <v>28145.79</v>
      </c>
      <c r="BA499" s="81">
        <v>0</v>
      </c>
      <c r="BB499" s="81">
        <v>0</v>
      </c>
      <c r="BC499" s="81">
        <v>0</v>
      </c>
      <c r="BD499" s="81">
        <v>0</v>
      </c>
      <c r="BE499" s="81" t="s">
        <v>564</v>
      </c>
      <c r="BF499" s="82"/>
      <c r="BG499" s="81">
        <v>0</v>
      </c>
      <c r="BH499" s="81">
        <v>0</v>
      </c>
      <c r="BI499" s="81">
        <v>11.141</v>
      </c>
      <c r="BJ499" s="81">
        <v>0</v>
      </c>
      <c r="BK499" s="81">
        <v>0</v>
      </c>
      <c r="BL499" s="81">
        <v>0</v>
      </c>
      <c r="BM499" s="82"/>
      <c r="BN499" s="81">
        <v>0</v>
      </c>
      <c r="BO499" s="81">
        <v>0</v>
      </c>
      <c r="BP499" s="81">
        <v>3</v>
      </c>
      <c r="BQ499" s="81">
        <v>0</v>
      </c>
      <c r="BR499" s="81">
        <v>0</v>
      </c>
      <c r="BS499" s="81">
        <v>0</v>
      </c>
      <c r="BT499"/>
      <c r="BU499" s="80">
        <v>11.141</v>
      </c>
      <c r="BV499" s="80">
        <v>0</v>
      </c>
      <c r="BW499" s="80">
        <v>0</v>
      </c>
      <c r="BX499" s="80">
        <v>0</v>
      </c>
      <c r="BY499" s="80">
        <v>0</v>
      </c>
      <c r="BZ499" s="80">
        <v>0</v>
      </c>
      <c r="CA499" s="80">
        <v>0</v>
      </c>
      <c r="CB499" s="80">
        <v>0</v>
      </c>
      <c r="CC499" s="80">
        <v>0</v>
      </c>
    </row>
    <row r="500" spans="1:81">
      <c r="A500" s="80" t="s">
        <v>2258</v>
      </c>
      <c r="B500" s="80">
        <v>68</v>
      </c>
      <c r="C500" s="80">
        <v>17</v>
      </c>
      <c r="D500" s="80">
        <v>4</v>
      </c>
      <c r="E500" s="80">
        <v>2020</v>
      </c>
      <c r="F500" s="80" t="s">
        <v>218</v>
      </c>
      <c r="G500" s="80" t="s">
        <v>2241</v>
      </c>
      <c r="H500" s="80" t="s">
        <v>2242</v>
      </c>
      <c r="I500" s="177"/>
      <c r="J500" s="81">
        <v>27.403492409841299</v>
      </c>
      <c r="K500" s="81">
        <v>2.5435334002241317</v>
      </c>
      <c r="L500" s="81">
        <v>9.7557185513723113</v>
      </c>
      <c r="M500" s="81">
        <v>32.926676683091436</v>
      </c>
      <c r="N500" s="81">
        <v>46.852407299409187</v>
      </c>
      <c r="O500" s="81">
        <v>22.034086450234621</v>
      </c>
      <c r="P500" s="81">
        <v>30.580411002049935</v>
      </c>
      <c r="Q500" s="81">
        <v>1.4605177469629456</v>
      </c>
      <c r="R500" s="81">
        <v>0</v>
      </c>
      <c r="S500" s="81">
        <v>2.5846530421661571</v>
      </c>
      <c r="T500" s="82"/>
      <c r="U500" s="81">
        <v>2587500</v>
      </c>
      <c r="V500" s="81">
        <v>1021</v>
      </c>
      <c r="W500" s="81">
        <v>240</v>
      </c>
      <c r="X500" s="81">
        <v>8284</v>
      </c>
      <c r="Y500" s="81">
        <v>12393</v>
      </c>
      <c r="Z500" s="81">
        <v>15745</v>
      </c>
      <c r="AA500" s="81">
        <v>6899</v>
      </c>
      <c r="AB500" s="81">
        <v>24770</v>
      </c>
      <c r="AC500" s="81">
        <v>0</v>
      </c>
      <c r="AD500" s="81">
        <v>2.5846530421661571</v>
      </c>
      <c r="AE500" s="82"/>
      <c r="AF500" s="81">
        <v>27320624.511197601</v>
      </c>
      <c r="AG500" s="81">
        <v>1636359.501510632</v>
      </c>
      <c r="AH500" s="81">
        <v>2441563.8125769575</v>
      </c>
      <c r="AI500" s="81">
        <v>45422184.312579669</v>
      </c>
      <c r="AJ500" s="81">
        <v>72862575.770702243</v>
      </c>
      <c r="AK500" s="81"/>
      <c r="AL500" s="81"/>
      <c r="AM500" s="81">
        <v>3232760.200439868</v>
      </c>
      <c r="AN500" s="81"/>
      <c r="AO500" s="81"/>
      <c r="AP500" s="82"/>
      <c r="AQ500" s="81">
        <v>409</v>
      </c>
      <c r="AR500" s="81">
        <v>427</v>
      </c>
      <c r="AS500" s="81">
        <v>0</v>
      </c>
      <c r="AT500" s="81">
        <v>0</v>
      </c>
      <c r="AU500" s="81">
        <v>0</v>
      </c>
      <c r="AV500" s="81">
        <v>0</v>
      </c>
      <c r="AW500" s="81">
        <v>0</v>
      </c>
      <c r="AX500" s="82"/>
      <c r="AY500" s="81">
        <v>1971.2129999999991</v>
      </c>
      <c r="AZ500" s="81">
        <v>31573.79</v>
      </c>
      <c r="BA500" s="81">
        <v>0</v>
      </c>
      <c r="BB500" s="81">
        <v>0</v>
      </c>
      <c r="BC500" s="81">
        <v>0</v>
      </c>
      <c r="BD500" s="81">
        <v>0</v>
      </c>
      <c r="BE500" s="81">
        <v>0</v>
      </c>
      <c r="BF500" s="82"/>
      <c r="BG500" s="81">
        <v>0</v>
      </c>
      <c r="BH500" s="81">
        <v>0</v>
      </c>
      <c r="BI500" s="81">
        <v>8.3979999999999997</v>
      </c>
      <c r="BJ500" s="81">
        <v>0</v>
      </c>
      <c r="BK500" s="81">
        <v>0</v>
      </c>
      <c r="BL500" s="81">
        <v>0</v>
      </c>
      <c r="BM500" s="82"/>
      <c r="BN500" s="81">
        <v>0</v>
      </c>
      <c r="BO500" s="81">
        <v>0</v>
      </c>
      <c r="BP500" s="81">
        <v>3</v>
      </c>
      <c r="BQ500" s="81">
        <v>0</v>
      </c>
      <c r="BR500" s="81">
        <v>0</v>
      </c>
      <c r="BS500" s="81">
        <v>0</v>
      </c>
      <c r="BT500"/>
      <c r="BU500" s="80">
        <v>8.3979999999999997</v>
      </c>
      <c r="BV500" s="80">
        <v>0</v>
      </c>
      <c r="BW500" s="80">
        <v>0</v>
      </c>
      <c r="BX500" s="80">
        <v>0</v>
      </c>
      <c r="BY500" s="80">
        <v>0</v>
      </c>
      <c r="BZ500" s="80">
        <v>0</v>
      </c>
      <c r="CA500" s="80">
        <v>0</v>
      </c>
      <c r="CB500" s="80">
        <v>0</v>
      </c>
      <c r="CC500" s="80">
        <v>0</v>
      </c>
    </row>
    <row r="501" spans="1:81">
      <c r="A501" s="80" t="s">
        <v>2259</v>
      </c>
      <c r="B501" s="80">
        <v>68</v>
      </c>
      <c r="C501" s="80">
        <v>18</v>
      </c>
      <c r="D501" s="80">
        <v>4</v>
      </c>
      <c r="E501" s="80">
        <v>2021</v>
      </c>
      <c r="F501" s="80" t="s">
        <v>75</v>
      </c>
      <c r="G501" s="174" t="s">
        <v>2241</v>
      </c>
      <c r="H501" s="80" t="s">
        <v>2242</v>
      </c>
      <c r="I501" s="177"/>
      <c r="J501" s="81">
        <v>25.666096636490675</v>
      </c>
      <c r="K501" s="81">
        <v>2.5207088707445102</v>
      </c>
      <c r="L501" s="81">
        <v>10.036983807870271</v>
      </c>
      <c r="M501" s="81">
        <v>34.89815974421235</v>
      </c>
      <c r="N501" s="81">
        <v>38.809902559674704</v>
      </c>
      <c r="O501" s="81">
        <v>21.087623718203137</v>
      </c>
      <c r="P501" s="81">
        <v>30.989800254520233</v>
      </c>
      <c r="Q501" s="81">
        <v>1.4389607853757702</v>
      </c>
      <c r="R501" s="81">
        <v>0</v>
      </c>
      <c r="S501" s="81">
        <v>2.8547708891448318</v>
      </c>
      <c r="T501" s="82"/>
      <c r="U501" s="81">
        <v>2847069</v>
      </c>
      <c r="V501" s="81">
        <v>1021</v>
      </c>
      <c r="W501" s="81">
        <v>240</v>
      </c>
      <c r="X501" s="81">
        <v>8284</v>
      </c>
      <c r="Y501" s="81">
        <v>12177</v>
      </c>
      <c r="Z501" s="81">
        <v>15516</v>
      </c>
      <c r="AA501" s="81">
        <v>6818</v>
      </c>
      <c r="AB501" s="81">
        <v>24115</v>
      </c>
      <c r="AC501" s="81">
        <v>0</v>
      </c>
      <c r="AD501" s="81">
        <v>2.8547708891448318</v>
      </c>
      <c r="AE501" s="82"/>
      <c r="AF501" s="81">
        <v>27465463.597650323</v>
      </c>
      <c r="AG501" s="81">
        <v>1669719.4337777449</v>
      </c>
      <c r="AH501" s="81">
        <v>2591023.1621077801</v>
      </c>
      <c r="AI501" s="81">
        <v>52988432.896991543</v>
      </c>
      <c r="AJ501" s="81">
        <v>65715948.71438387</v>
      </c>
      <c r="AK501" s="81">
        <v>0</v>
      </c>
      <c r="AL501" s="81">
        <v>0</v>
      </c>
      <c r="AM501" s="81">
        <v>3165428.6544851675</v>
      </c>
      <c r="AN501" s="81">
        <v>0</v>
      </c>
      <c r="AO501" s="81">
        <v>0</v>
      </c>
      <c r="AP501" s="82"/>
      <c r="AQ501" s="81">
        <v>422</v>
      </c>
      <c r="AR501" s="81">
        <v>460</v>
      </c>
      <c r="AS501" s="81">
        <v>0</v>
      </c>
      <c r="AT501" s="81">
        <v>0</v>
      </c>
      <c r="AU501" s="81">
        <v>0</v>
      </c>
      <c r="AV501" s="81">
        <v>0</v>
      </c>
      <c r="AW501" s="81"/>
      <c r="AX501" s="82"/>
      <c r="AY501" s="81">
        <v>2046.562999999999</v>
      </c>
      <c r="AZ501" s="81">
        <v>33453.990000000013</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2260</v>
      </c>
      <c r="B502" s="80">
        <v>68</v>
      </c>
      <c r="C502" s="80">
        <v>19</v>
      </c>
      <c r="D502" s="80">
        <v>4</v>
      </c>
      <c r="E502" s="80">
        <v>2022</v>
      </c>
      <c r="F502" s="80" t="s">
        <v>568</v>
      </c>
      <c r="G502" s="174" t="s">
        <v>2241</v>
      </c>
      <c r="H502" s="80" t="s">
        <v>2242</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449</v>
      </c>
      <c r="AR502" s="81">
        <v>483</v>
      </c>
      <c r="AS502" s="81">
        <v>0</v>
      </c>
      <c r="AT502" s="81">
        <v>0</v>
      </c>
      <c r="AU502" s="81">
        <v>0</v>
      </c>
      <c r="AV502" s="81">
        <v>0</v>
      </c>
      <c r="AW502" s="81"/>
      <c r="AX502" s="82"/>
      <c r="AY502" s="81">
        <v>2218.4779999999992</v>
      </c>
      <c r="AZ502" s="81">
        <v>34767.590000000004</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2261</v>
      </c>
      <c r="B503" s="80">
        <v>52</v>
      </c>
      <c r="C503" s="80">
        <v>1</v>
      </c>
      <c r="D503" s="80">
        <v>4</v>
      </c>
      <c r="E503" s="80">
        <v>1990</v>
      </c>
      <c r="F503" s="80" t="s">
        <v>562</v>
      </c>
      <c r="G503" s="80" t="s">
        <v>2262</v>
      </c>
      <c r="H503" s="80" t="s">
        <v>2263</v>
      </c>
      <c r="I503" s="177"/>
      <c r="J503" s="81">
        <v>92.275765851746812</v>
      </c>
      <c r="K503" s="81">
        <v>1.2286753023153538</v>
      </c>
      <c r="L503" s="81">
        <v>9.1887183557608443E-2</v>
      </c>
      <c r="M503" s="81">
        <v>9.84497367668199</v>
      </c>
      <c r="N503" s="81">
        <v>25.295969646525737</v>
      </c>
      <c r="O503" s="81">
        <v>19.532632118747518</v>
      </c>
      <c r="P503" s="81">
        <v>18.059306674620515</v>
      </c>
      <c r="Q503" s="81">
        <v>1.5559288904133204</v>
      </c>
      <c r="R503" s="81">
        <v>0</v>
      </c>
      <c r="S503" s="81">
        <v>1.4815709978114613</v>
      </c>
      <c r="T503" s="82"/>
      <c r="U503" s="81">
        <v>2194591</v>
      </c>
      <c r="V503" s="81">
        <v>378</v>
      </c>
      <c r="W503" s="81">
        <v>1</v>
      </c>
      <c r="X503" s="81">
        <v>3077</v>
      </c>
      <c r="Y503" s="81">
        <v>7800</v>
      </c>
      <c r="Z503" s="81">
        <v>8034</v>
      </c>
      <c r="AA503" s="81">
        <v>4385</v>
      </c>
      <c r="AB503" s="81">
        <v>25263</v>
      </c>
      <c r="AC503" s="81">
        <v>0</v>
      </c>
      <c r="AD503" s="81">
        <v>1.4815709978114613</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2264</v>
      </c>
      <c r="B504" s="80">
        <v>53</v>
      </c>
      <c r="C504" s="80">
        <v>2</v>
      </c>
      <c r="D504" s="80">
        <v>4</v>
      </c>
      <c r="E504" s="80">
        <v>2005</v>
      </c>
      <c r="F504" s="80" t="s">
        <v>565</v>
      </c>
      <c r="G504" s="80" t="s">
        <v>2262</v>
      </c>
      <c r="H504" s="80" t="s">
        <v>2263</v>
      </c>
      <c r="I504" s="177"/>
      <c r="J504" s="81">
        <v>91.852566771650018</v>
      </c>
      <c r="K504" s="81">
        <v>1.0765855035790293</v>
      </c>
      <c r="L504" s="81">
        <v>0</v>
      </c>
      <c r="M504" s="81">
        <v>20.979949531140594</v>
      </c>
      <c r="N504" s="81">
        <v>41.803305983732976</v>
      </c>
      <c r="O504" s="81">
        <v>30.01684650328432</v>
      </c>
      <c r="P504" s="81">
        <v>16.257669121474638</v>
      </c>
      <c r="Q504" s="81">
        <v>1.5274840946214723</v>
      </c>
      <c r="R504" s="81">
        <v>0</v>
      </c>
      <c r="S504" s="81">
        <v>3.3907850750931781</v>
      </c>
      <c r="T504" s="82"/>
      <c r="U504" s="81">
        <v>2134211</v>
      </c>
      <c r="V504" s="81">
        <v>361</v>
      </c>
      <c r="W504" s="81">
        <v>0</v>
      </c>
      <c r="X504" s="81">
        <v>2930</v>
      </c>
      <c r="Y504" s="81">
        <v>10065</v>
      </c>
      <c r="Z504" s="81">
        <v>14287</v>
      </c>
      <c r="AA504" s="81">
        <v>3233</v>
      </c>
      <c r="AB504" s="81">
        <v>25927</v>
      </c>
      <c r="AC504" s="81">
        <v>0</v>
      </c>
      <c r="AD504" s="81">
        <v>3.3907850750931781</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2265</v>
      </c>
      <c r="B505" s="80">
        <v>54</v>
      </c>
      <c r="C505" s="80">
        <v>3</v>
      </c>
      <c r="D505" s="80">
        <v>4</v>
      </c>
      <c r="E505" s="80">
        <v>2006</v>
      </c>
      <c r="F505" s="80" t="s">
        <v>566</v>
      </c>
      <c r="G505" s="80" t="s">
        <v>2262</v>
      </c>
      <c r="H505" s="80" t="s">
        <v>2263</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2266</v>
      </c>
      <c r="B506" s="80">
        <v>55</v>
      </c>
      <c r="C506" s="80">
        <v>4</v>
      </c>
      <c r="D506" s="80">
        <v>4</v>
      </c>
      <c r="E506" s="80">
        <v>2007</v>
      </c>
      <c r="F506" s="80" t="s">
        <v>567</v>
      </c>
      <c r="G506" s="80" t="s">
        <v>2262</v>
      </c>
      <c r="H506" s="80" t="s">
        <v>2263</v>
      </c>
      <c r="I506" s="177"/>
      <c r="J506" s="81">
        <v>89.026592765311449</v>
      </c>
      <c r="K506" s="81">
        <v>1.0811877409677162</v>
      </c>
      <c r="L506" s="81">
        <v>5.7582856279026956E-2</v>
      </c>
      <c r="M506" s="81">
        <v>23.049529645458552</v>
      </c>
      <c r="N506" s="81">
        <v>40.335466865958715</v>
      </c>
      <c r="O506" s="81">
        <v>29.182001756804627</v>
      </c>
      <c r="P506" s="81">
        <v>15.814834867970969</v>
      </c>
      <c r="Q506" s="81">
        <v>1.6021392732315229</v>
      </c>
      <c r="R506" s="81">
        <v>0</v>
      </c>
      <c r="S506" s="81">
        <v>3.8747429257486927</v>
      </c>
      <c r="T506" s="82"/>
      <c r="U506" s="81">
        <v>2513746</v>
      </c>
      <c r="V506" s="81">
        <v>365</v>
      </c>
      <c r="W506" s="81">
        <v>1</v>
      </c>
      <c r="X506" s="81">
        <v>3692</v>
      </c>
      <c r="Y506" s="81">
        <v>10224</v>
      </c>
      <c r="Z506" s="81">
        <v>14439</v>
      </c>
      <c r="AA506" s="81">
        <v>3097</v>
      </c>
      <c r="AB506" s="81">
        <v>25756</v>
      </c>
      <c r="AC506" s="81">
        <v>0</v>
      </c>
      <c r="AD506" s="81">
        <v>3.8747429257486927</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2267</v>
      </c>
      <c r="B507" s="80">
        <v>56</v>
      </c>
      <c r="C507" s="80">
        <v>5</v>
      </c>
      <c r="D507" s="80">
        <v>4</v>
      </c>
      <c r="E507" s="80">
        <v>2008</v>
      </c>
      <c r="F507" s="80" t="s">
        <v>84</v>
      </c>
      <c r="G507" s="80" t="s">
        <v>2262</v>
      </c>
      <c r="H507" s="80" t="s">
        <v>2263</v>
      </c>
      <c r="I507" s="177"/>
      <c r="J507" s="81">
        <v>80.022391021910664</v>
      </c>
      <c r="K507" s="81">
        <v>0.81435484681673154</v>
      </c>
      <c r="L507" s="81">
        <v>5.097601499947179E-2</v>
      </c>
      <c r="M507" s="81">
        <v>23.261730264687749</v>
      </c>
      <c r="N507" s="81">
        <v>44.393763334389135</v>
      </c>
      <c r="O507" s="81">
        <v>28.217877415600352</v>
      </c>
      <c r="P507" s="81">
        <v>15.09801811663832</v>
      </c>
      <c r="Q507" s="81">
        <v>1.5654060650980424</v>
      </c>
      <c r="R507" s="81">
        <v>0</v>
      </c>
      <c r="S507" s="81">
        <v>2.4015746526959001</v>
      </c>
      <c r="T507" s="82"/>
      <c r="U507" s="81">
        <v>2567556</v>
      </c>
      <c r="V507" s="81">
        <v>365</v>
      </c>
      <c r="W507" s="81">
        <v>1</v>
      </c>
      <c r="X507" s="81">
        <v>3692</v>
      </c>
      <c r="Y507" s="81">
        <v>10394</v>
      </c>
      <c r="Z507" s="81">
        <v>14452</v>
      </c>
      <c r="AA507" s="81">
        <v>2960</v>
      </c>
      <c r="AB507" s="81">
        <v>25579</v>
      </c>
      <c r="AC507" s="81">
        <v>0</v>
      </c>
      <c r="AD507" s="81">
        <v>2.4015746526959001</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2268</v>
      </c>
      <c r="B508" s="80">
        <v>57</v>
      </c>
      <c r="C508" s="80">
        <v>6</v>
      </c>
      <c r="D508" s="80">
        <v>4</v>
      </c>
      <c r="E508" s="80">
        <v>2009</v>
      </c>
      <c r="F508" s="80" t="s">
        <v>85</v>
      </c>
      <c r="G508" s="80" t="s">
        <v>2262</v>
      </c>
      <c r="H508" s="80" t="s">
        <v>2263</v>
      </c>
      <c r="I508" s="177"/>
      <c r="J508" s="81">
        <v>82.528463631855701</v>
      </c>
      <c r="K508" s="81">
        <v>1.3184506978992832</v>
      </c>
      <c r="L508" s="81">
        <v>3.7386739461936665E-2</v>
      </c>
      <c r="M508" s="81">
        <v>22.982553518499063</v>
      </c>
      <c r="N508" s="81">
        <v>40.09604682823192</v>
      </c>
      <c r="O508" s="81">
        <v>28.509008295697189</v>
      </c>
      <c r="P508" s="81">
        <v>14.338966551001715</v>
      </c>
      <c r="Q508" s="81">
        <v>1.4831066572130156</v>
      </c>
      <c r="R508" s="81">
        <v>0</v>
      </c>
      <c r="S508" s="81">
        <v>2.2775082035160197</v>
      </c>
      <c r="T508" s="82"/>
      <c r="U508" s="81">
        <v>2190702</v>
      </c>
      <c r="V508" s="81">
        <v>481</v>
      </c>
      <c r="W508" s="81">
        <v>1</v>
      </c>
      <c r="X508" s="81">
        <v>4194</v>
      </c>
      <c r="Y508" s="81">
        <v>10274</v>
      </c>
      <c r="Z508" s="81">
        <v>14412</v>
      </c>
      <c r="AA508" s="81">
        <v>2886</v>
      </c>
      <c r="AB508" s="81">
        <v>25440</v>
      </c>
      <c r="AC508" s="81">
        <v>0</v>
      </c>
      <c r="AD508" s="81">
        <v>2.2775082035160197</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0</v>
      </c>
      <c r="BJ508" s="81">
        <v>0</v>
      </c>
      <c r="BK508" s="81">
        <v>0</v>
      </c>
      <c r="BL508" s="81">
        <v>0</v>
      </c>
      <c r="BM508" s="82"/>
      <c r="BN508" s="81">
        <v>0</v>
      </c>
      <c r="BO508" s="81">
        <v>0</v>
      </c>
      <c r="BP508" s="81">
        <v>0</v>
      </c>
      <c r="BQ508" s="81">
        <v>0</v>
      </c>
      <c r="BR508" s="81">
        <v>0</v>
      </c>
      <c r="BS508" s="81">
        <v>0</v>
      </c>
      <c r="BT508"/>
      <c r="BU508" s="80"/>
      <c r="BV508" s="80"/>
      <c r="BW508" s="80"/>
      <c r="BX508" s="80"/>
      <c r="BY508" s="80"/>
      <c r="BZ508" s="80"/>
      <c r="CA508" s="80"/>
      <c r="CB508" s="80"/>
      <c r="CC508" s="80"/>
    </row>
    <row r="509" spans="1:81">
      <c r="A509" s="80" t="s">
        <v>2269</v>
      </c>
      <c r="B509" s="80">
        <v>58</v>
      </c>
      <c r="C509" s="80">
        <v>7</v>
      </c>
      <c r="D509" s="80">
        <v>4</v>
      </c>
      <c r="E509" s="80">
        <v>2010</v>
      </c>
      <c r="F509" s="80" t="s">
        <v>86</v>
      </c>
      <c r="G509" s="80" t="s">
        <v>2262</v>
      </c>
      <c r="H509" s="80" t="s">
        <v>2263</v>
      </c>
      <c r="I509" s="177"/>
      <c r="J509" s="81">
        <v>77.758419444238882</v>
      </c>
      <c r="K509" s="81">
        <v>1.1474531450349699</v>
      </c>
      <c r="L509" s="81">
        <v>3.6909062811376056E-2</v>
      </c>
      <c r="M509" s="81">
        <v>26.234224695315319</v>
      </c>
      <c r="N509" s="81">
        <v>50.77253621127506</v>
      </c>
      <c r="O509" s="81">
        <v>28.294447630499445</v>
      </c>
      <c r="P509" s="81">
        <v>14.619608343537152</v>
      </c>
      <c r="Q509" s="81">
        <v>1.5283327923422347</v>
      </c>
      <c r="R509" s="81">
        <v>0</v>
      </c>
      <c r="S509" s="81">
        <v>2.2704717979932858</v>
      </c>
      <c r="T509" s="82"/>
      <c r="U509" s="81">
        <v>2077916</v>
      </c>
      <c r="V509" s="81">
        <v>481</v>
      </c>
      <c r="W509" s="81">
        <v>1</v>
      </c>
      <c r="X509" s="81">
        <v>4194</v>
      </c>
      <c r="Y509" s="81">
        <v>10255</v>
      </c>
      <c r="Z509" s="81">
        <v>14370</v>
      </c>
      <c r="AA509" s="81">
        <v>2869</v>
      </c>
      <c r="AB509" s="81">
        <v>25120</v>
      </c>
      <c r="AC509" s="81">
        <v>0</v>
      </c>
      <c r="AD509" s="81">
        <v>2.2704717979932858</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0</v>
      </c>
      <c r="BJ509" s="81">
        <v>0</v>
      </c>
      <c r="BK509" s="81">
        <v>0</v>
      </c>
      <c r="BL509" s="81">
        <v>0</v>
      </c>
      <c r="BM509" s="82"/>
      <c r="BN509" s="81">
        <v>0</v>
      </c>
      <c r="BO509" s="81">
        <v>0</v>
      </c>
      <c r="BP509" s="81">
        <v>0</v>
      </c>
      <c r="BQ509" s="81">
        <v>0</v>
      </c>
      <c r="BR509" s="81">
        <v>0</v>
      </c>
      <c r="BS509" s="81">
        <v>0</v>
      </c>
      <c r="BT509"/>
      <c r="BU509" s="80">
        <v>0</v>
      </c>
      <c r="BV509" s="80">
        <v>0</v>
      </c>
      <c r="BW509" s="80">
        <v>0</v>
      </c>
      <c r="BX509" s="80">
        <v>0</v>
      </c>
      <c r="BY509" s="80">
        <v>0</v>
      </c>
      <c r="BZ509" s="80">
        <v>0</v>
      </c>
      <c r="CA509" s="80">
        <v>0</v>
      </c>
      <c r="CB509" s="80">
        <v>0</v>
      </c>
      <c r="CC509" s="80">
        <v>0</v>
      </c>
    </row>
    <row r="510" spans="1:81">
      <c r="A510" s="80" t="s">
        <v>2270</v>
      </c>
      <c r="B510" s="80">
        <v>59</v>
      </c>
      <c r="C510" s="80">
        <v>8</v>
      </c>
      <c r="D510" s="80">
        <v>4</v>
      </c>
      <c r="E510" s="80">
        <v>2011</v>
      </c>
      <c r="F510" s="80" t="s">
        <v>87</v>
      </c>
      <c r="G510" s="80" t="s">
        <v>2262</v>
      </c>
      <c r="H510" s="80" t="s">
        <v>2263</v>
      </c>
      <c r="I510" s="177"/>
      <c r="J510" s="81">
        <v>86.129723666774368</v>
      </c>
      <c r="K510" s="81">
        <v>1.2971844630586815</v>
      </c>
      <c r="L510" s="81">
        <v>4.0209636137628658E-2</v>
      </c>
      <c r="M510" s="81">
        <v>24.576840563141506</v>
      </c>
      <c r="N510" s="81">
        <v>46.981878257524492</v>
      </c>
      <c r="O510" s="81">
        <v>27.758343320214934</v>
      </c>
      <c r="P510" s="81">
        <v>14.142691487777183</v>
      </c>
      <c r="Q510" s="81">
        <v>1.7558614605927469</v>
      </c>
      <c r="R510" s="81">
        <v>0</v>
      </c>
      <c r="S510" s="81">
        <v>2.321582464434921</v>
      </c>
      <c r="T510" s="82"/>
      <c r="U510" s="81">
        <v>2374630</v>
      </c>
      <c r="V510" s="81">
        <v>481</v>
      </c>
      <c r="W510" s="81">
        <v>1</v>
      </c>
      <c r="X510" s="81">
        <v>4194</v>
      </c>
      <c r="Y510" s="81">
        <v>10360</v>
      </c>
      <c r="Z510" s="81">
        <v>14404</v>
      </c>
      <c r="AA510" s="81">
        <v>2858</v>
      </c>
      <c r="AB510" s="81">
        <v>25020</v>
      </c>
      <c r="AC510" s="81">
        <v>0</v>
      </c>
      <c r="AD510" s="81">
        <v>2.321582464434921</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0</v>
      </c>
      <c r="BJ510" s="81">
        <v>0</v>
      </c>
      <c r="BK510" s="81">
        <v>0</v>
      </c>
      <c r="BL510" s="81">
        <v>0</v>
      </c>
      <c r="BM510" s="82"/>
      <c r="BN510" s="81">
        <v>0</v>
      </c>
      <c r="BO510" s="81">
        <v>0</v>
      </c>
      <c r="BP510" s="81">
        <v>0</v>
      </c>
      <c r="BQ510" s="81">
        <v>0</v>
      </c>
      <c r="BR510" s="81">
        <v>0</v>
      </c>
      <c r="BS510" s="81">
        <v>0</v>
      </c>
      <c r="BT510"/>
      <c r="BU510" s="80">
        <v>0</v>
      </c>
      <c r="BV510" s="80">
        <v>0</v>
      </c>
      <c r="BW510" s="80">
        <v>0</v>
      </c>
      <c r="BX510" s="80">
        <v>0</v>
      </c>
      <c r="BY510" s="80">
        <v>0</v>
      </c>
      <c r="BZ510" s="80">
        <v>0</v>
      </c>
      <c r="CA510" s="80">
        <v>0</v>
      </c>
      <c r="CB510" s="80">
        <v>0</v>
      </c>
      <c r="CC510" s="80">
        <v>0</v>
      </c>
    </row>
    <row r="511" spans="1:81">
      <c r="A511" s="80" t="s">
        <v>2271</v>
      </c>
      <c r="B511" s="80">
        <v>60</v>
      </c>
      <c r="C511" s="80">
        <v>9</v>
      </c>
      <c r="D511" s="80">
        <v>4</v>
      </c>
      <c r="E511" s="80">
        <v>2012</v>
      </c>
      <c r="F511" s="80" t="s">
        <v>88</v>
      </c>
      <c r="G511" s="80" t="s">
        <v>2262</v>
      </c>
      <c r="H511" s="80" t="s">
        <v>2263</v>
      </c>
      <c r="I511" s="177"/>
      <c r="J511" s="81">
        <v>94.272286303312839</v>
      </c>
      <c r="K511" s="81">
        <v>1.2020080294688364</v>
      </c>
      <c r="L511" s="81">
        <v>4.1591255607532303E-2</v>
      </c>
      <c r="M511" s="81">
        <v>26.948265647994017</v>
      </c>
      <c r="N511" s="81">
        <v>45.611027850827192</v>
      </c>
      <c r="O511" s="81">
        <v>27.711984207033058</v>
      </c>
      <c r="P511" s="81">
        <v>13.496572693441289</v>
      </c>
      <c r="Q511" s="81">
        <v>1.9069390378773343</v>
      </c>
      <c r="R511" s="81">
        <v>0</v>
      </c>
      <c r="S511" s="81">
        <v>2.2052493942544</v>
      </c>
      <c r="T511" s="82"/>
      <c r="U511" s="81">
        <v>2454299</v>
      </c>
      <c r="V511" s="81">
        <v>481</v>
      </c>
      <c r="W511" s="81">
        <v>1</v>
      </c>
      <c r="X511" s="81">
        <v>4194</v>
      </c>
      <c r="Y511" s="81">
        <v>10460</v>
      </c>
      <c r="Z511" s="81">
        <v>14494</v>
      </c>
      <c r="AA511" s="81">
        <v>2712</v>
      </c>
      <c r="AB511" s="81">
        <v>25010</v>
      </c>
      <c r="AC511" s="81">
        <v>0</v>
      </c>
      <c r="AD511" s="81">
        <v>2.2052493942544</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0</v>
      </c>
      <c r="BJ511" s="81">
        <v>0</v>
      </c>
      <c r="BK511" s="81">
        <v>0</v>
      </c>
      <c r="BL511" s="81">
        <v>0</v>
      </c>
      <c r="BM511" s="82"/>
      <c r="BN511" s="81">
        <v>0</v>
      </c>
      <c r="BO511" s="81">
        <v>0</v>
      </c>
      <c r="BP511" s="81">
        <v>0</v>
      </c>
      <c r="BQ511" s="81">
        <v>0</v>
      </c>
      <c r="BR511" s="81">
        <v>0</v>
      </c>
      <c r="BS511" s="81">
        <v>0</v>
      </c>
      <c r="BT511"/>
      <c r="BU511" s="80">
        <v>0</v>
      </c>
      <c r="BV511" s="80">
        <v>0</v>
      </c>
      <c r="BW511" s="80">
        <v>0</v>
      </c>
      <c r="BX511" s="80">
        <v>0</v>
      </c>
      <c r="BY511" s="80">
        <v>0</v>
      </c>
      <c r="BZ511" s="80">
        <v>0</v>
      </c>
      <c r="CA511" s="80">
        <v>0</v>
      </c>
      <c r="CB511" s="80">
        <v>0</v>
      </c>
      <c r="CC511" s="80">
        <v>0</v>
      </c>
    </row>
    <row r="512" spans="1:81">
      <c r="A512" s="80" t="s">
        <v>2272</v>
      </c>
      <c r="B512" s="80">
        <v>61</v>
      </c>
      <c r="C512" s="80">
        <v>10</v>
      </c>
      <c r="D512" s="80">
        <v>4</v>
      </c>
      <c r="E512" s="80">
        <v>2013</v>
      </c>
      <c r="F512" s="80" t="s">
        <v>89</v>
      </c>
      <c r="G512" s="80" t="s">
        <v>2262</v>
      </c>
      <c r="H512" s="80" t="s">
        <v>2263</v>
      </c>
      <c r="I512" s="177"/>
      <c r="J512" s="81">
        <v>83.829615624000468</v>
      </c>
      <c r="K512" s="81">
        <v>0.97517158619388633</v>
      </c>
      <c r="L512" s="81">
        <v>3.7521043155391211E-2</v>
      </c>
      <c r="M512" s="81">
        <v>26.332840668410096</v>
      </c>
      <c r="N512" s="81">
        <v>43.997137586491597</v>
      </c>
      <c r="O512" s="81">
        <v>26.641051908069844</v>
      </c>
      <c r="P512" s="81">
        <v>13.682301147327957</v>
      </c>
      <c r="Q512" s="81">
        <v>1.9267112627171363</v>
      </c>
      <c r="R512" s="81">
        <v>0</v>
      </c>
      <c r="S512" s="81">
        <v>2.3014523870489421</v>
      </c>
      <c r="T512" s="82"/>
      <c r="U512" s="81">
        <v>2183698</v>
      </c>
      <c r="V512" s="81">
        <v>481</v>
      </c>
      <c r="W512" s="81">
        <v>1</v>
      </c>
      <c r="X512" s="81">
        <v>4194</v>
      </c>
      <c r="Y512" s="81">
        <v>10456</v>
      </c>
      <c r="Z512" s="81">
        <v>14556</v>
      </c>
      <c r="AA512" s="81">
        <v>2739</v>
      </c>
      <c r="AB512" s="81">
        <v>24907</v>
      </c>
      <c r="AC512" s="81">
        <v>0</v>
      </c>
      <c r="AD512" s="81">
        <v>2.3014523870489421</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0</v>
      </c>
      <c r="BJ512" s="81">
        <v>0</v>
      </c>
      <c r="BK512" s="81">
        <v>0</v>
      </c>
      <c r="BL512" s="81">
        <v>0</v>
      </c>
      <c r="BM512" s="82"/>
      <c r="BN512" s="81">
        <v>0</v>
      </c>
      <c r="BO512" s="81">
        <v>0</v>
      </c>
      <c r="BP512" s="81">
        <v>0</v>
      </c>
      <c r="BQ512" s="81">
        <v>0</v>
      </c>
      <c r="BR512" s="81">
        <v>0</v>
      </c>
      <c r="BS512" s="81">
        <v>0</v>
      </c>
      <c r="BT512"/>
      <c r="BU512" s="80">
        <v>0</v>
      </c>
      <c r="BV512" s="80">
        <v>0</v>
      </c>
      <c r="BW512" s="80">
        <v>0</v>
      </c>
      <c r="BX512" s="80">
        <v>0</v>
      </c>
      <c r="BY512" s="80">
        <v>0</v>
      </c>
      <c r="BZ512" s="80">
        <v>0</v>
      </c>
      <c r="CA512" s="80">
        <v>0</v>
      </c>
      <c r="CB512" s="80">
        <v>0</v>
      </c>
      <c r="CC512" s="80">
        <v>0</v>
      </c>
    </row>
    <row r="513" spans="1:81">
      <c r="A513" s="80" t="s">
        <v>2273</v>
      </c>
      <c r="B513" s="80">
        <v>62</v>
      </c>
      <c r="C513" s="80">
        <v>11</v>
      </c>
      <c r="D513" s="80">
        <v>4</v>
      </c>
      <c r="E513" s="80">
        <v>2014</v>
      </c>
      <c r="F513" s="80" t="s">
        <v>90</v>
      </c>
      <c r="G513" s="80" t="s">
        <v>2262</v>
      </c>
      <c r="H513" s="80" t="s">
        <v>2263</v>
      </c>
      <c r="I513" s="177"/>
      <c r="J513" s="81">
        <v>84.526361047189909</v>
      </c>
      <c r="K513" s="81">
        <v>0.62258508260321632</v>
      </c>
      <c r="L513" s="81">
        <v>0.13025616491681288</v>
      </c>
      <c r="M513" s="81">
        <v>24.127896984700108</v>
      </c>
      <c r="N513" s="81">
        <v>42.244076910797219</v>
      </c>
      <c r="O513" s="81">
        <v>25.263790360580902</v>
      </c>
      <c r="P513" s="81">
        <v>13.713293196791611</v>
      </c>
      <c r="Q513" s="81">
        <v>1.8424322113988265</v>
      </c>
      <c r="R513" s="81">
        <v>0</v>
      </c>
      <c r="S513" s="81">
        <v>2.818203084909257</v>
      </c>
      <c r="T513" s="82"/>
      <c r="U513" s="81">
        <v>2472491</v>
      </c>
      <c r="V513" s="81">
        <v>254</v>
      </c>
      <c r="W513" s="81">
        <v>5</v>
      </c>
      <c r="X513" s="81">
        <v>3999</v>
      </c>
      <c r="Y513" s="81">
        <v>10540</v>
      </c>
      <c r="Z513" s="81">
        <v>14538</v>
      </c>
      <c r="AA513" s="81">
        <v>2731</v>
      </c>
      <c r="AB513" s="81">
        <v>24824</v>
      </c>
      <c r="AC513" s="81">
        <v>0</v>
      </c>
      <c r="AD513" s="81">
        <v>2.818203084909257</v>
      </c>
      <c r="AE513" s="82"/>
      <c r="AF513" s="81">
        <v>23695517.324106518</v>
      </c>
      <c r="AG513" s="81">
        <v>476633.06365375349</v>
      </c>
      <c r="AH513" s="81">
        <v>35350.564155472544</v>
      </c>
      <c r="AI513" s="81">
        <v>24145485.101837274</v>
      </c>
      <c r="AJ513" s="81">
        <v>47694671.86689733</v>
      </c>
      <c r="AK513" s="81">
        <v>0</v>
      </c>
      <c r="AL513" s="81">
        <v>0</v>
      </c>
      <c r="AM513" s="81">
        <v>3407964.2496316461</v>
      </c>
      <c r="AN513" s="81">
        <v>0</v>
      </c>
      <c r="AO513" s="81">
        <v>0</v>
      </c>
      <c r="AP513" s="82"/>
      <c r="AQ513" s="81">
        <v>229</v>
      </c>
      <c r="AR513" s="81">
        <v>90</v>
      </c>
      <c r="AS513" s="81">
        <v>0</v>
      </c>
      <c r="AT513" s="81">
        <v>0</v>
      </c>
      <c r="AU513" s="81">
        <v>0</v>
      </c>
      <c r="AV513" s="81">
        <v>0</v>
      </c>
      <c r="AW513" s="81" t="s">
        <v>564</v>
      </c>
      <c r="AX513" s="82"/>
      <c r="AY513" s="81">
        <v>1025.5999999999999</v>
      </c>
      <c r="AZ513" s="81">
        <v>3847.1</v>
      </c>
      <c r="BA513" s="81">
        <v>0</v>
      </c>
      <c r="BB513" s="81">
        <v>0</v>
      </c>
      <c r="BC513" s="81">
        <v>0</v>
      </c>
      <c r="BD513" s="81">
        <v>0</v>
      </c>
      <c r="BE513" s="81" t="s">
        <v>564</v>
      </c>
      <c r="BF513" s="82"/>
      <c r="BG513" s="81">
        <v>0</v>
      </c>
      <c r="BH513" s="81">
        <v>0</v>
      </c>
      <c r="BI513" s="81">
        <v>0</v>
      </c>
      <c r="BJ513" s="81">
        <v>0</v>
      </c>
      <c r="BK513" s="81">
        <v>0</v>
      </c>
      <c r="BL513" s="81">
        <v>0</v>
      </c>
      <c r="BM513" s="82"/>
      <c r="BN513" s="81">
        <v>0</v>
      </c>
      <c r="BO513" s="81">
        <v>0</v>
      </c>
      <c r="BP513" s="81">
        <v>0</v>
      </c>
      <c r="BQ513" s="81">
        <v>0</v>
      </c>
      <c r="BR513" s="81">
        <v>0</v>
      </c>
      <c r="BS513" s="81">
        <v>0</v>
      </c>
      <c r="BT513"/>
      <c r="BU513" s="80">
        <v>0</v>
      </c>
      <c r="BV513" s="80">
        <v>0</v>
      </c>
      <c r="BW513" s="80">
        <v>0</v>
      </c>
      <c r="BX513" s="80">
        <v>0</v>
      </c>
      <c r="BY513" s="80">
        <v>0</v>
      </c>
      <c r="BZ513" s="80">
        <v>0</v>
      </c>
      <c r="CA513" s="80">
        <v>0</v>
      </c>
      <c r="CB513" s="80">
        <v>0</v>
      </c>
      <c r="CC513" s="80">
        <v>0</v>
      </c>
    </row>
    <row r="514" spans="1:81">
      <c r="A514" s="80" t="s">
        <v>2274</v>
      </c>
      <c r="B514" s="80">
        <v>63</v>
      </c>
      <c r="C514" s="80">
        <v>12</v>
      </c>
      <c r="D514" s="80">
        <v>4</v>
      </c>
      <c r="E514" s="80">
        <v>2015</v>
      </c>
      <c r="F514" s="80" t="s">
        <v>91</v>
      </c>
      <c r="G514" s="80" t="s">
        <v>2262</v>
      </c>
      <c r="H514" s="80" t="s">
        <v>2263</v>
      </c>
      <c r="I514" s="177"/>
      <c r="J514" s="81">
        <v>76.902717737631548</v>
      </c>
      <c r="K514" s="81">
        <v>0.59921935863011433</v>
      </c>
      <c r="L514" s="81">
        <v>0.13922703419394511</v>
      </c>
      <c r="M514" s="81">
        <v>23.338087915367158</v>
      </c>
      <c r="N514" s="81">
        <v>38.812252940981637</v>
      </c>
      <c r="O514" s="81">
        <v>24.986557557097544</v>
      </c>
      <c r="P514" s="81">
        <v>13.457742364418236</v>
      </c>
      <c r="Q514" s="81">
        <v>1.7922424434522517</v>
      </c>
      <c r="R514" s="81">
        <v>0</v>
      </c>
      <c r="S514" s="81">
        <v>2.4264772599495434</v>
      </c>
      <c r="T514" s="82"/>
      <c r="U514" s="81">
        <v>2459740</v>
      </c>
      <c r="V514" s="81">
        <v>254</v>
      </c>
      <c r="W514" s="81">
        <v>5</v>
      </c>
      <c r="X514" s="81">
        <v>3999</v>
      </c>
      <c r="Y514" s="81">
        <v>10556</v>
      </c>
      <c r="Z514" s="81">
        <v>14517</v>
      </c>
      <c r="AA514" s="81">
        <v>2678</v>
      </c>
      <c r="AB514" s="81">
        <v>24667</v>
      </c>
      <c r="AC514" s="81">
        <v>0</v>
      </c>
      <c r="AD514" s="81">
        <v>2.4264772599495434</v>
      </c>
      <c r="AE514" s="82"/>
      <c r="AF514" s="81">
        <v>21687587.665410765</v>
      </c>
      <c r="AG514" s="81">
        <v>420292.07171121385</v>
      </c>
      <c r="AH514" s="81">
        <v>30483.493923785292</v>
      </c>
      <c r="AI514" s="81">
        <v>25687436.738263849</v>
      </c>
      <c r="AJ514" s="81">
        <v>46074971.46959985</v>
      </c>
      <c r="AK514" s="81">
        <v>0</v>
      </c>
      <c r="AL514" s="81">
        <v>0</v>
      </c>
      <c r="AM514" s="81">
        <v>3380508.8758267378</v>
      </c>
      <c r="AN514" s="81">
        <v>0</v>
      </c>
      <c r="AO514" s="81">
        <v>0</v>
      </c>
      <c r="AP514" s="82"/>
      <c r="AQ514" s="81">
        <v>272</v>
      </c>
      <c r="AR514" s="81">
        <v>135</v>
      </c>
      <c r="AS514" s="81">
        <v>0</v>
      </c>
      <c r="AT514" s="81">
        <v>0</v>
      </c>
      <c r="AU514" s="81">
        <v>0</v>
      </c>
      <c r="AV514" s="81">
        <v>0</v>
      </c>
      <c r="AW514" s="81" t="s">
        <v>564</v>
      </c>
      <c r="AX514" s="82"/>
      <c r="AY514" s="81">
        <v>1232.8</v>
      </c>
      <c r="AZ514" s="81">
        <v>5177.8999999999996</v>
      </c>
      <c r="BA514" s="81">
        <v>0</v>
      </c>
      <c r="BB514" s="81">
        <v>0</v>
      </c>
      <c r="BC514" s="81">
        <v>0</v>
      </c>
      <c r="BD514" s="81">
        <v>0</v>
      </c>
      <c r="BE514" s="81" t="s">
        <v>564</v>
      </c>
      <c r="BF514" s="82"/>
      <c r="BG514" s="81">
        <v>0</v>
      </c>
      <c r="BH514" s="81">
        <v>0</v>
      </c>
      <c r="BI514" s="81">
        <v>0</v>
      </c>
      <c r="BJ514" s="81">
        <v>0</v>
      </c>
      <c r="BK514" s="81">
        <v>0</v>
      </c>
      <c r="BL514" s="81">
        <v>0</v>
      </c>
      <c r="BM514" s="82"/>
      <c r="BN514" s="81">
        <v>0</v>
      </c>
      <c r="BO514" s="81">
        <v>0</v>
      </c>
      <c r="BP514" s="81">
        <v>0</v>
      </c>
      <c r="BQ514" s="81">
        <v>0</v>
      </c>
      <c r="BR514" s="81">
        <v>0</v>
      </c>
      <c r="BS514" s="81">
        <v>0</v>
      </c>
      <c r="BT514"/>
      <c r="BU514" s="80">
        <v>0</v>
      </c>
      <c r="BV514" s="80">
        <v>0</v>
      </c>
      <c r="BW514" s="80">
        <v>0</v>
      </c>
      <c r="BX514" s="80">
        <v>0</v>
      </c>
      <c r="BY514" s="80">
        <v>0</v>
      </c>
      <c r="BZ514" s="80">
        <v>0</v>
      </c>
      <c r="CA514" s="80">
        <v>0</v>
      </c>
      <c r="CB514" s="80">
        <v>0</v>
      </c>
      <c r="CC514" s="80">
        <v>0</v>
      </c>
    </row>
    <row r="515" spans="1:81">
      <c r="A515" s="80" t="s">
        <v>2275</v>
      </c>
      <c r="B515" s="80">
        <v>64</v>
      </c>
      <c r="C515" s="80">
        <v>13</v>
      </c>
      <c r="D515" s="80">
        <v>4</v>
      </c>
      <c r="E515" s="80">
        <v>2016</v>
      </c>
      <c r="F515" s="80" t="s">
        <v>92</v>
      </c>
      <c r="G515" s="80" t="s">
        <v>2262</v>
      </c>
      <c r="H515" s="80" t="s">
        <v>2263</v>
      </c>
      <c r="I515" s="177"/>
      <c r="J515" s="81">
        <v>94.559732158333986</v>
      </c>
      <c r="K515" s="81">
        <v>0.58651439813919304</v>
      </c>
      <c r="L515" s="81">
        <v>0.14376483392555112</v>
      </c>
      <c r="M515" s="81">
        <v>20.511582755391235</v>
      </c>
      <c r="N515" s="81">
        <v>37.442781863888641</v>
      </c>
      <c r="O515" s="81">
        <v>24.71544016745251</v>
      </c>
      <c r="P515" s="81">
        <v>13.055385836821152</v>
      </c>
      <c r="Q515" s="81">
        <v>1.7260348646023667</v>
      </c>
      <c r="R515" s="81">
        <v>0</v>
      </c>
      <c r="S515" s="81">
        <v>2.5685159927804913</v>
      </c>
      <c r="T515" s="82"/>
      <c r="U515" s="81">
        <v>2852884</v>
      </c>
      <c r="V515" s="81">
        <v>254</v>
      </c>
      <c r="W515" s="81">
        <v>5</v>
      </c>
      <c r="X515" s="81">
        <v>3999</v>
      </c>
      <c r="Y515" s="81">
        <v>10558</v>
      </c>
      <c r="Z515" s="81">
        <v>14536</v>
      </c>
      <c r="AA515" s="81">
        <v>2687</v>
      </c>
      <c r="AB515" s="81">
        <v>24437</v>
      </c>
      <c r="AC515" s="81">
        <v>0</v>
      </c>
      <c r="AD515" s="81">
        <v>2.5685159927804908</v>
      </c>
      <c r="AE515" s="82"/>
      <c r="AF515" s="81">
        <v>26225244.210772261</v>
      </c>
      <c r="AG515" s="81">
        <v>391781.5440391975</v>
      </c>
      <c r="AH515" s="81">
        <v>28710.617039928729</v>
      </c>
      <c r="AI515" s="81">
        <v>23978388.70026087</v>
      </c>
      <c r="AJ515" s="81">
        <v>45330470.836510368</v>
      </c>
      <c r="AK515" s="81">
        <v>0</v>
      </c>
      <c r="AL515" s="81">
        <v>0</v>
      </c>
      <c r="AM515" s="81">
        <v>3351590.1759813381</v>
      </c>
      <c r="AN515" s="81">
        <v>0</v>
      </c>
      <c r="AO515" s="81">
        <v>0</v>
      </c>
      <c r="AP515" s="82"/>
      <c r="AQ515" s="81">
        <v>327</v>
      </c>
      <c r="AR515" s="81">
        <v>157</v>
      </c>
      <c r="AS515" s="81">
        <v>0</v>
      </c>
      <c r="AT515" s="81">
        <v>0</v>
      </c>
      <c r="AU515" s="81">
        <v>0</v>
      </c>
      <c r="AV515" s="81">
        <v>0</v>
      </c>
      <c r="AW515" s="81" t="s">
        <v>564</v>
      </c>
      <c r="AX515" s="82"/>
      <c r="AY515" s="81">
        <v>1473.5</v>
      </c>
      <c r="AZ515" s="81">
        <v>5869.9</v>
      </c>
      <c r="BA515" s="81">
        <v>0</v>
      </c>
      <c r="BB515" s="81">
        <v>0</v>
      </c>
      <c r="BC515" s="81">
        <v>0</v>
      </c>
      <c r="BD515" s="81">
        <v>0</v>
      </c>
      <c r="BE515" s="81" t="s">
        <v>564</v>
      </c>
      <c r="BF515" s="82"/>
      <c r="BG515" s="81">
        <v>0</v>
      </c>
      <c r="BH515" s="81">
        <v>0</v>
      </c>
      <c r="BI515" s="81">
        <v>0</v>
      </c>
      <c r="BJ515" s="81">
        <v>0</v>
      </c>
      <c r="BK515" s="81">
        <v>0</v>
      </c>
      <c r="BL515" s="81">
        <v>0</v>
      </c>
      <c r="BM515" s="82"/>
      <c r="BN515" s="81">
        <v>0</v>
      </c>
      <c r="BO515" s="81">
        <v>0</v>
      </c>
      <c r="BP515" s="81">
        <v>0</v>
      </c>
      <c r="BQ515" s="81">
        <v>0</v>
      </c>
      <c r="BR515" s="81">
        <v>0</v>
      </c>
      <c r="BS515" s="81">
        <v>0</v>
      </c>
      <c r="BT515"/>
      <c r="BU515" s="80">
        <v>0</v>
      </c>
      <c r="BV515" s="80">
        <v>0</v>
      </c>
      <c r="BW515" s="80">
        <v>0</v>
      </c>
      <c r="BX515" s="80">
        <v>0</v>
      </c>
      <c r="BY515" s="80">
        <v>0</v>
      </c>
      <c r="BZ515" s="80">
        <v>0</v>
      </c>
      <c r="CA515" s="80">
        <v>0</v>
      </c>
      <c r="CB515" s="80">
        <v>0</v>
      </c>
      <c r="CC515" s="80">
        <v>0</v>
      </c>
    </row>
    <row r="516" spans="1:81">
      <c r="A516" s="80" t="s">
        <v>2276</v>
      </c>
      <c r="B516" s="80">
        <v>65</v>
      </c>
      <c r="C516" s="80">
        <v>14</v>
      </c>
      <c r="D516" s="80">
        <v>4</v>
      </c>
      <c r="E516" s="80">
        <v>2017</v>
      </c>
      <c r="F516" s="80" t="s">
        <v>71</v>
      </c>
      <c r="G516" s="80" t="s">
        <v>2262</v>
      </c>
      <c r="H516" s="80" t="s">
        <v>2263</v>
      </c>
      <c r="I516" s="177"/>
      <c r="J516" s="81">
        <v>87.369999729513808</v>
      </c>
      <c r="K516" s="81">
        <v>0.5936077072104361</v>
      </c>
      <c r="L516" s="81">
        <v>0.13651575660862555</v>
      </c>
      <c r="M516" s="81">
        <v>20.342008557199581</v>
      </c>
      <c r="N516" s="81">
        <v>37.333265548488868</v>
      </c>
      <c r="O516" s="81">
        <v>24.287054869603342</v>
      </c>
      <c r="P516" s="81">
        <v>12.808534544824454</v>
      </c>
      <c r="Q516" s="81">
        <v>1.6656481677517219</v>
      </c>
      <c r="R516" s="81">
        <v>0</v>
      </c>
      <c r="S516" s="81">
        <v>2.2583748986083783</v>
      </c>
      <c r="T516" s="82"/>
      <c r="U516" s="81">
        <v>2758925</v>
      </c>
      <c r="V516" s="81">
        <v>254</v>
      </c>
      <c r="W516" s="81">
        <v>5</v>
      </c>
      <c r="X516" s="81">
        <v>3999</v>
      </c>
      <c r="Y516" s="81">
        <v>10600</v>
      </c>
      <c r="Z516" s="81">
        <v>14521</v>
      </c>
      <c r="AA516" s="81">
        <v>2653</v>
      </c>
      <c r="AB516" s="81">
        <v>24387</v>
      </c>
      <c r="AC516" s="81">
        <v>0</v>
      </c>
      <c r="AD516" s="81">
        <v>2.2583748986083778</v>
      </c>
      <c r="AE516" s="82"/>
      <c r="AF516" s="81">
        <v>24640347.38621439</v>
      </c>
      <c r="AG516" s="81">
        <v>403028.0795156986</v>
      </c>
      <c r="AH516" s="81">
        <v>33908.928436020513</v>
      </c>
      <c r="AI516" s="81">
        <v>24514513.501975462</v>
      </c>
      <c r="AJ516" s="81">
        <v>45767778.008863486</v>
      </c>
      <c r="AK516" s="81">
        <v>0</v>
      </c>
      <c r="AL516" s="81">
        <v>0</v>
      </c>
      <c r="AM516" s="81">
        <v>3349966.1556121889</v>
      </c>
      <c r="AN516" s="81">
        <v>0</v>
      </c>
      <c r="AO516" s="81">
        <v>0</v>
      </c>
      <c r="AP516" s="82"/>
      <c r="AQ516" s="81">
        <v>370</v>
      </c>
      <c r="AR516" s="81">
        <v>164</v>
      </c>
      <c r="AS516" s="81">
        <v>0</v>
      </c>
      <c r="AT516" s="81">
        <v>0</v>
      </c>
      <c r="AU516" s="81">
        <v>0</v>
      </c>
      <c r="AV516" s="81">
        <v>0</v>
      </c>
      <c r="AW516" s="81" t="s">
        <v>564</v>
      </c>
      <c r="AX516" s="82"/>
      <c r="AY516" s="81">
        <v>1669.9</v>
      </c>
      <c r="AZ516" s="81">
        <v>6085.5999999999995</v>
      </c>
      <c r="BA516" s="81">
        <v>0</v>
      </c>
      <c r="BB516" s="81">
        <v>0</v>
      </c>
      <c r="BC516" s="81">
        <v>0</v>
      </c>
      <c r="BD516" s="81">
        <v>0</v>
      </c>
      <c r="BE516" s="81" t="s">
        <v>564</v>
      </c>
      <c r="BF516" s="82"/>
      <c r="BG516" s="81">
        <v>0</v>
      </c>
      <c r="BH516" s="81">
        <v>0</v>
      </c>
      <c r="BI516" s="81">
        <v>0</v>
      </c>
      <c r="BJ516" s="81">
        <v>0</v>
      </c>
      <c r="BK516" s="81">
        <v>0</v>
      </c>
      <c r="BL516" s="81">
        <v>0</v>
      </c>
      <c r="BM516" s="82"/>
      <c r="BN516" s="81">
        <v>0</v>
      </c>
      <c r="BO516" s="81">
        <v>0</v>
      </c>
      <c r="BP516" s="81">
        <v>0</v>
      </c>
      <c r="BQ516" s="81">
        <v>0</v>
      </c>
      <c r="BR516" s="81">
        <v>0</v>
      </c>
      <c r="BS516" s="81">
        <v>0</v>
      </c>
      <c r="BT516"/>
      <c r="BU516" s="80">
        <v>0</v>
      </c>
      <c r="BV516" s="80">
        <v>0</v>
      </c>
      <c r="BW516" s="80">
        <v>0</v>
      </c>
      <c r="BX516" s="80">
        <v>0</v>
      </c>
      <c r="BY516" s="80">
        <v>0</v>
      </c>
      <c r="BZ516" s="80">
        <v>0</v>
      </c>
      <c r="CA516" s="80">
        <v>0</v>
      </c>
      <c r="CB516" s="80">
        <v>0</v>
      </c>
      <c r="CC516" s="80">
        <v>0</v>
      </c>
    </row>
    <row r="517" spans="1:81">
      <c r="A517" s="80" t="s">
        <v>2277</v>
      </c>
      <c r="B517" s="80">
        <v>66</v>
      </c>
      <c r="C517" s="80">
        <v>15</v>
      </c>
      <c r="D517" s="80">
        <v>4</v>
      </c>
      <c r="E517" s="80">
        <v>2018</v>
      </c>
      <c r="F517" s="80" t="s">
        <v>93</v>
      </c>
      <c r="G517" s="80" t="s">
        <v>2262</v>
      </c>
      <c r="H517" s="80" t="s">
        <v>2263</v>
      </c>
      <c r="I517" s="177"/>
      <c r="J517" s="81">
        <v>88.516450028784163</v>
      </c>
      <c r="K517" s="81">
        <v>0.53846522251113527</v>
      </c>
      <c r="L517" s="81">
        <v>0.12154856390454984</v>
      </c>
      <c r="M517" s="81">
        <v>19.806088119056156</v>
      </c>
      <c r="N517" s="81">
        <v>36.434013643683805</v>
      </c>
      <c r="O517" s="81">
        <v>23.848806472053624</v>
      </c>
      <c r="P517" s="81">
        <v>12.881790528844148</v>
      </c>
      <c r="Q517" s="81">
        <v>1.532517871405074</v>
      </c>
      <c r="R517" s="81">
        <v>0</v>
      </c>
      <c r="S517" s="81">
        <v>2.6864219117691541</v>
      </c>
      <c r="T517" s="82"/>
      <c r="U517" s="81">
        <v>2846601</v>
      </c>
      <c r="V517" s="81">
        <v>254</v>
      </c>
      <c r="W517" s="81">
        <v>5</v>
      </c>
      <c r="X517" s="81">
        <v>3999</v>
      </c>
      <c r="Y517" s="81">
        <v>10587</v>
      </c>
      <c r="Z517" s="81">
        <v>14532</v>
      </c>
      <c r="AA517" s="81">
        <v>2695</v>
      </c>
      <c r="AB517" s="81">
        <v>24180</v>
      </c>
      <c r="AC517" s="81">
        <v>0</v>
      </c>
      <c r="AD517" s="81">
        <v>2.6864219117691541</v>
      </c>
      <c r="AE517" s="82"/>
      <c r="AF517" s="81">
        <v>27023666.56431913</v>
      </c>
      <c r="AG517" s="81">
        <v>357367.82928224863</v>
      </c>
      <c r="AH517" s="81">
        <v>29706.125323206961</v>
      </c>
      <c r="AI517" s="81">
        <v>23530522.587583009</v>
      </c>
      <c r="AJ517" s="81">
        <v>47862518.549030639</v>
      </c>
      <c r="AK517" s="81">
        <v>0</v>
      </c>
      <c r="AL517" s="81">
        <v>0</v>
      </c>
      <c r="AM517" s="81">
        <v>3328403.8570076688</v>
      </c>
      <c r="AN517" s="81">
        <v>0</v>
      </c>
      <c r="AO517" s="81">
        <v>0</v>
      </c>
      <c r="AP517" s="82"/>
      <c r="AQ517" s="81">
        <v>420</v>
      </c>
      <c r="AR517" s="81">
        <v>175</v>
      </c>
      <c r="AS517" s="81">
        <v>0</v>
      </c>
      <c r="AT517" s="81">
        <v>0</v>
      </c>
      <c r="AU517" s="81">
        <v>0</v>
      </c>
      <c r="AV517" s="81">
        <v>0</v>
      </c>
      <c r="AW517" s="81" t="s">
        <v>564</v>
      </c>
      <c r="AX517" s="82"/>
      <c r="AY517" s="81">
        <v>1905.9</v>
      </c>
      <c r="AZ517" s="81">
        <v>6358</v>
      </c>
      <c r="BA517" s="81">
        <v>0</v>
      </c>
      <c r="BB517" s="81">
        <v>0</v>
      </c>
      <c r="BC517" s="81">
        <v>0</v>
      </c>
      <c r="BD517" s="81">
        <v>0</v>
      </c>
      <c r="BE517" s="81" t="s">
        <v>564</v>
      </c>
      <c r="BF517" s="82"/>
      <c r="BG517" s="81">
        <v>0</v>
      </c>
      <c r="BH517" s="81">
        <v>0</v>
      </c>
      <c r="BI517" s="81">
        <v>0</v>
      </c>
      <c r="BJ517" s="81">
        <v>0</v>
      </c>
      <c r="BK517" s="81">
        <v>0</v>
      </c>
      <c r="BL517" s="81">
        <v>0</v>
      </c>
      <c r="BM517" s="82"/>
      <c r="BN517" s="81">
        <v>0</v>
      </c>
      <c r="BO517" s="81">
        <v>0</v>
      </c>
      <c r="BP517" s="81">
        <v>0</v>
      </c>
      <c r="BQ517" s="81">
        <v>0</v>
      </c>
      <c r="BR517" s="81">
        <v>0</v>
      </c>
      <c r="BS517" s="81">
        <v>0</v>
      </c>
      <c r="BT517"/>
      <c r="BU517" s="80">
        <v>0</v>
      </c>
      <c r="BV517" s="80">
        <v>0</v>
      </c>
      <c r="BW517" s="80">
        <v>0</v>
      </c>
      <c r="BX517" s="80">
        <v>0</v>
      </c>
      <c r="BY517" s="80">
        <v>0</v>
      </c>
      <c r="BZ517" s="80">
        <v>0</v>
      </c>
      <c r="CA517" s="80">
        <v>0</v>
      </c>
      <c r="CB517" s="80">
        <v>0</v>
      </c>
      <c r="CC517" s="80">
        <v>0</v>
      </c>
    </row>
    <row r="518" spans="1:81">
      <c r="A518" s="80" t="s">
        <v>2278</v>
      </c>
      <c r="B518" s="80">
        <v>67</v>
      </c>
      <c r="C518" s="80">
        <v>16</v>
      </c>
      <c r="D518" s="80">
        <v>4</v>
      </c>
      <c r="E518" s="80">
        <v>2019</v>
      </c>
      <c r="F518" s="80" t="s">
        <v>73</v>
      </c>
      <c r="G518" s="80" t="s">
        <v>2262</v>
      </c>
      <c r="H518" s="80" t="s">
        <v>2263</v>
      </c>
      <c r="I518" s="177"/>
      <c r="J518" s="81">
        <v>80.28746097459792</v>
      </c>
      <c r="K518" s="81">
        <v>0.47802342364168532</v>
      </c>
      <c r="L518" s="81">
        <v>0.1212122788645893</v>
      </c>
      <c r="M518" s="81">
        <v>18.925008824681388</v>
      </c>
      <c r="N518" s="81">
        <v>29.656031440717115</v>
      </c>
      <c r="O518" s="81">
        <v>23.106096996799302</v>
      </c>
      <c r="P518" s="81">
        <v>12.80074126498431</v>
      </c>
      <c r="Q518" s="81">
        <v>1.4760125461154152</v>
      </c>
      <c r="R518" s="81">
        <v>0</v>
      </c>
      <c r="S518" s="81">
        <v>2.2775071948489725</v>
      </c>
      <c r="T518" s="82"/>
      <c r="U518" s="81">
        <v>2625944</v>
      </c>
      <c r="V518" s="81">
        <v>254</v>
      </c>
      <c r="W518" s="81">
        <v>5</v>
      </c>
      <c r="X518" s="81">
        <v>3999</v>
      </c>
      <c r="Y518" s="81">
        <v>10580</v>
      </c>
      <c r="Z518" s="81">
        <v>14466</v>
      </c>
      <c r="AA518" s="81">
        <v>2658</v>
      </c>
      <c r="AB518" s="81">
        <v>23919</v>
      </c>
      <c r="AC518" s="81">
        <v>0</v>
      </c>
      <c r="AD518" s="81">
        <v>2.277507194848972</v>
      </c>
      <c r="AE518" s="82"/>
      <c r="AF518" s="81">
        <v>25885364.973353852</v>
      </c>
      <c r="AG518" s="81">
        <v>344930.88311433181</v>
      </c>
      <c r="AH518" s="81">
        <v>34595.797527779469</v>
      </c>
      <c r="AI518" s="81">
        <v>24892742.61776172</v>
      </c>
      <c r="AJ518" s="81">
        <v>42670122.630289607</v>
      </c>
      <c r="AK518" s="81">
        <v>0</v>
      </c>
      <c r="AL518" s="81">
        <v>0</v>
      </c>
      <c r="AM518" s="81">
        <v>3257587.7378644049</v>
      </c>
      <c r="AN518" s="81">
        <v>0</v>
      </c>
      <c r="AO518" s="81">
        <v>0</v>
      </c>
      <c r="AP518" s="82"/>
      <c r="AQ518" s="81">
        <v>486</v>
      </c>
      <c r="AR518" s="81">
        <v>192</v>
      </c>
      <c r="AS518" s="81">
        <v>0</v>
      </c>
      <c r="AT518" s="81">
        <v>0</v>
      </c>
      <c r="AU518" s="81">
        <v>0</v>
      </c>
      <c r="AV518" s="81">
        <v>0</v>
      </c>
      <c r="AW518" s="81" t="s">
        <v>564</v>
      </c>
      <c r="AX518" s="82"/>
      <c r="AY518" s="81">
        <v>2182.0000000000032</v>
      </c>
      <c r="AZ518" s="81">
        <v>6842.8</v>
      </c>
      <c r="BA518" s="81">
        <v>0</v>
      </c>
      <c r="BB518" s="81">
        <v>0</v>
      </c>
      <c r="BC518" s="81">
        <v>0</v>
      </c>
      <c r="BD518" s="81">
        <v>0</v>
      </c>
      <c r="BE518" s="81" t="s">
        <v>564</v>
      </c>
      <c r="BF518" s="82"/>
      <c r="BG518" s="81">
        <v>0</v>
      </c>
      <c r="BH518" s="81">
        <v>0</v>
      </c>
      <c r="BI518" s="81">
        <v>0</v>
      </c>
      <c r="BJ518" s="81">
        <v>0</v>
      </c>
      <c r="BK518" s="81">
        <v>0</v>
      </c>
      <c r="BL518" s="81">
        <v>0</v>
      </c>
      <c r="BM518" s="82"/>
      <c r="BN518" s="81">
        <v>0</v>
      </c>
      <c r="BO518" s="81">
        <v>0</v>
      </c>
      <c r="BP518" s="81">
        <v>0</v>
      </c>
      <c r="BQ518" s="81">
        <v>0</v>
      </c>
      <c r="BR518" s="81">
        <v>0</v>
      </c>
      <c r="BS518" s="81">
        <v>0</v>
      </c>
      <c r="BT518"/>
      <c r="BU518" s="80">
        <v>0</v>
      </c>
      <c r="BV518" s="80">
        <v>0</v>
      </c>
      <c r="BW518" s="80">
        <v>0</v>
      </c>
      <c r="BX518" s="80">
        <v>0</v>
      </c>
      <c r="BY518" s="80">
        <v>0</v>
      </c>
      <c r="BZ518" s="80">
        <v>0</v>
      </c>
      <c r="CA518" s="80">
        <v>0</v>
      </c>
      <c r="CB518" s="80">
        <v>0</v>
      </c>
      <c r="CC518" s="80">
        <v>0</v>
      </c>
    </row>
    <row r="519" spans="1:81">
      <c r="A519" s="80" t="s">
        <v>2279</v>
      </c>
      <c r="B519" s="80">
        <v>68</v>
      </c>
      <c r="C519" s="80">
        <v>17</v>
      </c>
      <c r="D519" s="80">
        <v>4</v>
      </c>
      <c r="E519" s="80">
        <v>2020</v>
      </c>
      <c r="F519" s="80" t="s">
        <v>218</v>
      </c>
      <c r="G519" s="80" t="s">
        <v>2262</v>
      </c>
      <c r="H519" s="80" t="s">
        <v>2263</v>
      </c>
      <c r="I519" s="177"/>
      <c r="J519" s="81">
        <v>70.912610323564863</v>
      </c>
      <c r="K519" s="81">
        <v>0.61325397640021795</v>
      </c>
      <c r="L519" s="81">
        <v>0.19641639029587782</v>
      </c>
      <c r="M519" s="81">
        <v>17.249451273763203</v>
      </c>
      <c r="N519" s="81">
        <v>30.864259827099136</v>
      </c>
      <c r="O519" s="81">
        <v>20.209224669916683</v>
      </c>
      <c r="P519" s="81">
        <v>12.131987956603952</v>
      </c>
      <c r="Q519" s="81">
        <v>1.3980757488186679</v>
      </c>
      <c r="R519" s="81">
        <v>0</v>
      </c>
      <c r="S519" s="81">
        <v>2.6968543190789451</v>
      </c>
      <c r="T519" s="82"/>
      <c r="U519" s="81">
        <v>2444064</v>
      </c>
      <c r="V519" s="81">
        <v>320</v>
      </c>
      <c r="W519" s="81">
        <v>8</v>
      </c>
      <c r="X519" s="81">
        <v>4062</v>
      </c>
      <c r="Y519" s="81">
        <v>10573</v>
      </c>
      <c r="Z519" s="81">
        <v>14441</v>
      </c>
      <c r="AA519" s="81">
        <v>2737</v>
      </c>
      <c r="AB519" s="81">
        <v>23711</v>
      </c>
      <c r="AC519" s="81">
        <v>0</v>
      </c>
      <c r="AD519" s="81">
        <v>2.6968543190789451</v>
      </c>
      <c r="AE519" s="82"/>
      <c r="AF519" s="81">
        <v>25606099.539380819</v>
      </c>
      <c r="AG519" s="81">
        <v>423335.50591304124</v>
      </c>
      <c r="AH519" s="81">
        <v>68890.321595354195</v>
      </c>
      <c r="AI519" s="81">
        <v>23853729.52040229</v>
      </c>
      <c r="AJ519" s="81">
        <v>47100228.203209974</v>
      </c>
      <c r="AK519" s="81"/>
      <c r="AL519" s="81"/>
      <c r="AM519" s="81">
        <v>3094548.93470447</v>
      </c>
      <c r="AN519" s="81"/>
      <c r="AO519" s="81"/>
      <c r="AP519" s="82"/>
      <c r="AQ519" s="81">
        <v>537</v>
      </c>
      <c r="AR519" s="81">
        <v>195</v>
      </c>
      <c r="AS519" s="81">
        <v>0</v>
      </c>
      <c r="AT519" s="81">
        <v>0</v>
      </c>
      <c r="AU519" s="81">
        <v>0</v>
      </c>
      <c r="AV519" s="81">
        <v>0</v>
      </c>
      <c r="AW519" s="81">
        <v>0</v>
      </c>
      <c r="AX519" s="82"/>
      <c r="AY519" s="81">
        <v>2423.6000000000031</v>
      </c>
      <c r="AZ519" s="81">
        <v>6996.8999999999969</v>
      </c>
      <c r="BA519" s="81">
        <v>0</v>
      </c>
      <c r="BB519" s="81">
        <v>0</v>
      </c>
      <c r="BC519" s="81">
        <v>0</v>
      </c>
      <c r="BD519" s="81">
        <v>0</v>
      </c>
      <c r="BE519" s="81">
        <v>0</v>
      </c>
      <c r="BF519" s="82"/>
      <c r="BG519" s="81">
        <v>0</v>
      </c>
      <c r="BH519" s="81">
        <v>0</v>
      </c>
      <c r="BI519" s="81">
        <v>0</v>
      </c>
      <c r="BJ519" s="81">
        <v>0</v>
      </c>
      <c r="BK519" s="81">
        <v>0</v>
      </c>
      <c r="BL519" s="81">
        <v>0</v>
      </c>
      <c r="BM519" s="82"/>
      <c r="BN519" s="81">
        <v>0</v>
      </c>
      <c r="BO519" s="81">
        <v>0</v>
      </c>
      <c r="BP519" s="81">
        <v>0</v>
      </c>
      <c r="BQ519" s="81">
        <v>0</v>
      </c>
      <c r="BR519" s="81">
        <v>0</v>
      </c>
      <c r="BS519" s="81">
        <v>0</v>
      </c>
      <c r="BT519"/>
      <c r="BU519" s="80">
        <v>0</v>
      </c>
      <c r="BV519" s="80">
        <v>0</v>
      </c>
      <c r="BW519" s="80">
        <v>0</v>
      </c>
      <c r="BX519" s="80">
        <v>0</v>
      </c>
      <c r="BY519" s="80">
        <v>0</v>
      </c>
      <c r="BZ519" s="80">
        <v>0</v>
      </c>
      <c r="CA519" s="80">
        <v>0</v>
      </c>
      <c r="CB519" s="80">
        <v>0</v>
      </c>
      <c r="CC519" s="80">
        <v>0</v>
      </c>
    </row>
    <row r="520" spans="1:81">
      <c r="A520" s="80" t="s">
        <v>2280</v>
      </c>
      <c r="B520" s="80">
        <v>68</v>
      </c>
      <c r="C520" s="80">
        <v>18</v>
      </c>
      <c r="D520" s="80">
        <v>4</v>
      </c>
      <c r="E520" s="80">
        <v>2021</v>
      </c>
      <c r="F520" s="80" t="s">
        <v>75</v>
      </c>
      <c r="G520" s="174" t="s">
        <v>2262</v>
      </c>
      <c r="H520" s="80" t="s">
        <v>2263</v>
      </c>
      <c r="I520" s="177"/>
      <c r="J520" s="81">
        <v>67.9382597212402</v>
      </c>
      <c r="K520" s="81">
        <v>0.67257955421286697</v>
      </c>
      <c r="L520" s="81">
        <v>0.19492666165713862</v>
      </c>
      <c r="M520" s="81">
        <v>18.472613039735695</v>
      </c>
      <c r="N520" s="81">
        <v>29.010588680174564</v>
      </c>
      <c r="O520" s="81">
        <v>19.659221260879633</v>
      </c>
      <c r="P520" s="81">
        <v>12.635911514750111</v>
      </c>
      <c r="Q520" s="81">
        <v>1.4072756028323519</v>
      </c>
      <c r="R520" s="81">
        <v>0</v>
      </c>
      <c r="S520" s="81">
        <v>2.6536462576465598</v>
      </c>
      <c r="T520" s="82"/>
      <c r="U520" s="81">
        <v>2487320</v>
      </c>
      <c r="V520" s="81">
        <v>320</v>
      </c>
      <c r="W520" s="81">
        <v>8</v>
      </c>
      <c r="X520" s="81">
        <v>4062</v>
      </c>
      <c r="Y520" s="81">
        <v>10578</v>
      </c>
      <c r="Z520" s="81">
        <v>14465</v>
      </c>
      <c r="AA520" s="81">
        <v>2780</v>
      </c>
      <c r="AB520" s="81">
        <v>23584</v>
      </c>
      <c r="AC520" s="81">
        <v>0</v>
      </c>
      <c r="AD520" s="81">
        <v>2.6536462576465598</v>
      </c>
      <c r="AE520" s="82"/>
      <c r="AF520" s="81">
        <v>24273159.134760406</v>
      </c>
      <c r="AG520" s="81">
        <v>479000.02701243327</v>
      </c>
      <c r="AH520" s="81">
        <v>70075.160919106929</v>
      </c>
      <c r="AI520" s="81">
        <v>26336545.785435963</v>
      </c>
      <c r="AJ520" s="81">
        <v>43297819.01010745</v>
      </c>
      <c r="AK520" s="81">
        <v>0</v>
      </c>
      <c r="AL520" s="81">
        <v>0</v>
      </c>
      <c r="AM520" s="81">
        <v>3095727.530059224</v>
      </c>
      <c r="AN520" s="81">
        <v>0</v>
      </c>
      <c r="AO520" s="81">
        <v>0</v>
      </c>
      <c r="AP520" s="82"/>
      <c r="AQ520" s="81">
        <v>594</v>
      </c>
      <c r="AR520" s="81">
        <v>199</v>
      </c>
      <c r="AS520" s="81">
        <v>0</v>
      </c>
      <c r="AT520" s="81">
        <v>0</v>
      </c>
      <c r="AU520" s="81">
        <v>0</v>
      </c>
      <c r="AV520" s="81">
        <v>0</v>
      </c>
      <c r="AW520" s="81"/>
      <c r="AX520" s="82"/>
      <c r="AY520" s="81">
        <v>2719.1000000000031</v>
      </c>
      <c r="AZ520" s="81">
        <v>7183.8999999999969</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2281</v>
      </c>
      <c r="B521" s="80">
        <v>68</v>
      </c>
      <c r="C521" s="80">
        <v>19</v>
      </c>
      <c r="D521" s="80">
        <v>4</v>
      </c>
      <c r="E521" s="80">
        <v>2022</v>
      </c>
      <c r="F521" s="80" t="s">
        <v>568</v>
      </c>
      <c r="G521" s="174" t="s">
        <v>2262</v>
      </c>
      <c r="H521" s="80" t="s">
        <v>2263</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659</v>
      </c>
      <c r="AR521" s="81">
        <v>208</v>
      </c>
      <c r="AS521" s="81">
        <v>0</v>
      </c>
      <c r="AT521" s="81">
        <v>0</v>
      </c>
      <c r="AU521" s="81">
        <v>0</v>
      </c>
      <c r="AV521" s="81">
        <v>0</v>
      </c>
      <c r="AW521" s="81"/>
      <c r="AX521" s="82"/>
      <c r="AY521" s="81">
        <v>3081.7000000000039</v>
      </c>
      <c r="AZ521" s="81">
        <v>9085.3999999999978</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2282</v>
      </c>
      <c r="B522" s="80">
        <v>426</v>
      </c>
      <c r="C522" s="80">
        <v>1</v>
      </c>
      <c r="D522" s="80">
        <v>26</v>
      </c>
      <c r="E522" s="80">
        <v>1990</v>
      </c>
      <c r="F522" s="80" t="s">
        <v>562</v>
      </c>
      <c r="G522" s="80" t="s">
        <v>2283</v>
      </c>
      <c r="H522" s="80" t="s">
        <v>1706</v>
      </c>
      <c r="I522" s="177"/>
      <c r="J522" s="81">
        <v>46.302712043919747</v>
      </c>
      <c r="K522" s="81">
        <v>3.1104939435200869</v>
      </c>
      <c r="L522" s="81">
        <v>7.0632290994651239</v>
      </c>
      <c r="M522" s="81">
        <v>12.914421667633068</v>
      </c>
      <c r="N522" s="81">
        <v>18.680312771972684</v>
      </c>
      <c r="O522" s="81">
        <v>20.03103759352263</v>
      </c>
      <c r="P522" s="81">
        <v>27.111611365798598</v>
      </c>
      <c r="Q522" s="81">
        <v>1.7345992665004455</v>
      </c>
      <c r="R522" s="81">
        <v>0</v>
      </c>
      <c r="S522" s="81">
        <v>1.8801861529744843</v>
      </c>
      <c r="T522" s="82"/>
      <c r="U522" s="81">
        <v>3236623</v>
      </c>
      <c r="V522" s="81">
        <v>1030</v>
      </c>
      <c r="W522" s="81">
        <v>62</v>
      </c>
      <c r="X522" s="81">
        <v>5302</v>
      </c>
      <c r="Y522" s="81">
        <v>7192</v>
      </c>
      <c r="Z522" s="81">
        <v>8239</v>
      </c>
      <c r="AA522" s="81">
        <v>6583</v>
      </c>
      <c r="AB522" s="81">
        <v>28164</v>
      </c>
      <c r="AC522" s="81">
        <v>0</v>
      </c>
      <c r="AD522" s="81">
        <v>1.8801861529744843</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2284</v>
      </c>
      <c r="B523" s="80">
        <v>427</v>
      </c>
      <c r="C523" s="80">
        <v>2</v>
      </c>
      <c r="D523" s="80">
        <v>26</v>
      </c>
      <c r="E523" s="80">
        <v>2005</v>
      </c>
      <c r="F523" s="80" t="s">
        <v>565</v>
      </c>
      <c r="G523" s="80" t="s">
        <v>2283</v>
      </c>
      <c r="H523" s="80" t="s">
        <v>1706</v>
      </c>
      <c r="I523" s="177"/>
      <c r="J523" s="81">
        <v>41.462565554387311</v>
      </c>
      <c r="K523" s="81">
        <v>2.636830112972369</v>
      </c>
      <c r="L523" s="81">
        <v>12.581700848053243</v>
      </c>
      <c r="M523" s="81">
        <v>28.601394974087391</v>
      </c>
      <c r="N523" s="81">
        <v>32.751598425309396</v>
      </c>
      <c r="O523" s="81">
        <v>30.323591067537105</v>
      </c>
      <c r="P523" s="81">
        <v>27.592276668583768</v>
      </c>
      <c r="Q523" s="81">
        <v>1.5749694257536859</v>
      </c>
      <c r="R523" s="81">
        <v>0</v>
      </c>
      <c r="S523" s="81">
        <v>1.9585797661100521</v>
      </c>
      <c r="T523" s="82"/>
      <c r="U523" s="81">
        <v>2402724</v>
      </c>
      <c r="V523" s="81">
        <v>992</v>
      </c>
      <c r="W523" s="81">
        <v>106</v>
      </c>
      <c r="X523" s="81">
        <v>5095</v>
      </c>
      <c r="Y523" s="81">
        <v>8238</v>
      </c>
      <c r="Z523" s="81">
        <v>14433</v>
      </c>
      <c r="AA523" s="81">
        <v>5487</v>
      </c>
      <c r="AB523" s="81">
        <v>26733</v>
      </c>
      <c r="AC523" s="81">
        <v>0</v>
      </c>
      <c r="AD523" s="81">
        <v>1.9585797661100521</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2285</v>
      </c>
      <c r="B524" s="80">
        <v>428</v>
      </c>
      <c r="C524" s="80">
        <v>3</v>
      </c>
      <c r="D524" s="80">
        <v>26</v>
      </c>
      <c r="E524" s="80">
        <v>2006</v>
      </c>
      <c r="F524" s="80" t="s">
        <v>566</v>
      </c>
      <c r="G524" s="80" t="s">
        <v>2283</v>
      </c>
      <c r="H524" s="80" t="s">
        <v>1706</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2286</v>
      </c>
      <c r="B525" s="80">
        <v>429</v>
      </c>
      <c r="C525" s="80">
        <v>4</v>
      </c>
      <c r="D525" s="80">
        <v>26</v>
      </c>
      <c r="E525" s="80">
        <v>2007</v>
      </c>
      <c r="F525" s="80" t="s">
        <v>567</v>
      </c>
      <c r="G525" s="80" t="s">
        <v>2283</v>
      </c>
      <c r="H525" s="80" t="s">
        <v>1706</v>
      </c>
      <c r="I525" s="177"/>
      <c r="J525" s="81">
        <v>47.164860158560785</v>
      </c>
      <c r="K525" s="81">
        <v>2.0687407453747735</v>
      </c>
      <c r="L525" s="81">
        <v>15.309119863143003</v>
      </c>
      <c r="M525" s="81">
        <v>28.554167664500234</v>
      </c>
      <c r="N525" s="81">
        <v>30.920634962033681</v>
      </c>
      <c r="O525" s="81">
        <v>29.068822720972435</v>
      </c>
      <c r="P525" s="81">
        <v>26.8806234242813</v>
      </c>
      <c r="Q525" s="81">
        <v>1.6229777829586762</v>
      </c>
      <c r="R525" s="81">
        <v>0</v>
      </c>
      <c r="S525" s="81">
        <v>2.8152765598676073</v>
      </c>
      <c r="T525" s="82"/>
      <c r="U525" s="81">
        <v>2618944</v>
      </c>
      <c r="V525" s="81">
        <v>843</v>
      </c>
      <c r="W525" s="81">
        <v>145</v>
      </c>
      <c r="X525" s="81">
        <v>6164</v>
      </c>
      <c r="Y525" s="81">
        <v>8349</v>
      </c>
      <c r="Z525" s="81">
        <v>14383</v>
      </c>
      <c r="AA525" s="81">
        <v>5264</v>
      </c>
      <c r="AB525" s="81">
        <v>26091</v>
      </c>
      <c r="AC525" s="81">
        <v>0</v>
      </c>
      <c r="AD525" s="81">
        <v>2.8152765598676073</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2287</v>
      </c>
      <c r="B526" s="80">
        <v>430</v>
      </c>
      <c r="C526" s="80">
        <v>5</v>
      </c>
      <c r="D526" s="80">
        <v>26</v>
      </c>
      <c r="E526" s="80">
        <v>2008</v>
      </c>
      <c r="F526" s="80" t="s">
        <v>84</v>
      </c>
      <c r="G526" s="80" t="s">
        <v>2283</v>
      </c>
      <c r="H526" s="80" t="s">
        <v>1706</v>
      </c>
      <c r="I526" s="177"/>
      <c r="J526" s="81">
        <v>63.865083559106203</v>
      </c>
      <c r="K526" s="81">
        <v>1.5524612398237454</v>
      </c>
      <c r="L526" s="81">
        <v>12.823903537526512</v>
      </c>
      <c r="M526" s="81">
        <v>29.513741825469104</v>
      </c>
      <c r="N526" s="81">
        <v>27.853294512113905</v>
      </c>
      <c r="O526" s="81">
        <v>28.098773449204582</v>
      </c>
      <c r="P526" s="81">
        <v>26.202202386882114</v>
      </c>
      <c r="Q526" s="81">
        <v>1.5841329213441817</v>
      </c>
      <c r="R526" s="81">
        <v>0</v>
      </c>
      <c r="S526" s="81">
        <v>1.9472862469063916</v>
      </c>
      <c r="T526" s="82"/>
      <c r="U526" s="81">
        <v>3775515</v>
      </c>
      <c r="V526" s="81">
        <v>843</v>
      </c>
      <c r="W526" s="81">
        <v>145</v>
      </c>
      <c r="X526" s="81">
        <v>6164</v>
      </c>
      <c r="Y526" s="81">
        <v>8408</v>
      </c>
      <c r="Z526" s="81">
        <v>14391</v>
      </c>
      <c r="AA526" s="81">
        <v>5137</v>
      </c>
      <c r="AB526" s="81">
        <v>25885</v>
      </c>
      <c r="AC526" s="81">
        <v>0</v>
      </c>
      <c r="AD526" s="81">
        <v>1.9472862469063916</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2288</v>
      </c>
      <c r="B527" s="80">
        <v>431</v>
      </c>
      <c r="C527" s="80">
        <v>6</v>
      </c>
      <c r="D527" s="80">
        <v>26</v>
      </c>
      <c r="E527" s="80">
        <v>2009</v>
      </c>
      <c r="F527" s="80" t="s">
        <v>85</v>
      </c>
      <c r="G527" s="80" t="s">
        <v>2283</v>
      </c>
      <c r="H527" s="80" t="s">
        <v>1706</v>
      </c>
      <c r="I527" s="177"/>
      <c r="J527" s="81">
        <v>47.340467245089826</v>
      </c>
      <c r="K527" s="81">
        <v>1.3860391046904692</v>
      </c>
      <c r="L527" s="81">
        <v>11.972553466162106</v>
      </c>
      <c r="M527" s="81">
        <v>31.391741276447792</v>
      </c>
      <c r="N527" s="81">
        <v>32.874503394347656</v>
      </c>
      <c r="O527" s="81">
        <v>28.410101106217251</v>
      </c>
      <c r="P527" s="81">
        <v>24.797568279989452</v>
      </c>
      <c r="Q527" s="81">
        <v>1.4919679862969926</v>
      </c>
      <c r="R527" s="81">
        <v>0</v>
      </c>
      <c r="S527" s="81">
        <v>2.1521488395223343</v>
      </c>
      <c r="T527" s="82"/>
      <c r="U527" s="81">
        <v>2440073</v>
      </c>
      <c r="V527" s="81">
        <v>767</v>
      </c>
      <c r="W527" s="81">
        <v>156</v>
      </c>
      <c r="X527" s="81">
        <v>6559</v>
      </c>
      <c r="Y527" s="81">
        <v>8418</v>
      </c>
      <c r="Z527" s="81">
        <v>14362</v>
      </c>
      <c r="AA527" s="81">
        <v>4991</v>
      </c>
      <c r="AB527" s="81">
        <v>25592</v>
      </c>
      <c r="AC527" s="81">
        <v>0</v>
      </c>
      <c r="AD527" s="81">
        <v>2.1521488395223343</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4.1760000000000002</v>
      </c>
      <c r="BJ527" s="81">
        <v>0</v>
      </c>
      <c r="BK527" s="81">
        <v>0</v>
      </c>
      <c r="BL527" s="81">
        <v>0</v>
      </c>
      <c r="BM527" s="82"/>
      <c r="BN527" s="81">
        <v>0</v>
      </c>
      <c r="BO527" s="81">
        <v>0</v>
      </c>
      <c r="BP527" s="81">
        <v>1</v>
      </c>
      <c r="BQ527" s="81">
        <v>0</v>
      </c>
      <c r="BR527" s="81">
        <v>0</v>
      </c>
      <c r="BS527" s="81">
        <v>0</v>
      </c>
      <c r="BT527"/>
      <c r="BU527" s="80"/>
      <c r="BV527" s="80"/>
      <c r="BW527" s="80"/>
      <c r="BX527" s="80"/>
      <c r="BY527" s="80"/>
      <c r="BZ527" s="80"/>
      <c r="CA527" s="80"/>
      <c r="CB527" s="80"/>
      <c r="CC527" s="80"/>
    </row>
    <row r="528" spans="1:81">
      <c r="A528" s="80" t="s">
        <v>2289</v>
      </c>
      <c r="B528" s="80">
        <v>432</v>
      </c>
      <c r="C528" s="80">
        <v>7</v>
      </c>
      <c r="D528" s="80">
        <v>26</v>
      </c>
      <c r="E528" s="80">
        <v>2010</v>
      </c>
      <c r="F528" s="80" t="s">
        <v>86</v>
      </c>
      <c r="G528" s="80" t="s">
        <v>2283</v>
      </c>
      <c r="H528" s="80" t="s">
        <v>1706</v>
      </c>
      <c r="I528" s="177"/>
      <c r="J528" s="81">
        <v>36.745331226337726</v>
      </c>
      <c r="K528" s="81">
        <v>1.4057766210104756</v>
      </c>
      <c r="L528" s="81">
        <v>10.422293098824269</v>
      </c>
      <c r="M528" s="81">
        <v>30.536496434527443</v>
      </c>
      <c r="N528" s="81">
        <v>30.646959151286389</v>
      </c>
      <c r="O528" s="81">
        <v>28.398804326701008</v>
      </c>
      <c r="P528" s="81">
        <v>24.831422606502805</v>
      </c>
      <c r="Q528" s="81">
        <v>1.5440906821995852</v>
      </c>
      <c r="R528" s="81">
        <v>0</v>
      </c>
      <c r="S528" s="81">
        <v>2.648867616364007</v>
      </c>
      <c r="T528" s="82"/>
      <c r="U528" s="81">
        <v>2470320</v>
      </c>
      <c r="V528" s="81">
        <v>767</v>
      </c>
      <c r="W528" s="81">
        <v>156</v>
      </c>
      <c r="X528" s="81">
        <v>6559</v>
      </c>
      <c r="Y528" s="81">
        <v>8454</v>
      </c>
      <c r="Z528" s="81">
        <v>14423</v>
      </c>
      <c r="AA528" s="81">
        <v>4873</v>
      </c>
      <c r="AB528" s="81">
        <v>25379</v>
      </c>
      <c r="AC528" s="81">
        <v>0</v>
      </c>
      <c r="AD528" s="81">
        <v>2.648867616364007</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3.9550000000000001</v>
      </c>
      <c r="BJ528" s="81">
        <v>0</v>
      </c>
      <c r="BK528" s="81">
        <v>0</v>
      </c>
      <c r="BL528" s="81">
        <v>0</v>
      </c>
      <c r="BM528" s="82"/>
      <c r="BN528" s="81">
        <v>0</v>
      </c>
      <c r="BO528" s="81">
        <v>0</v>
      </c>
      <c r="BP528" s="81">
        <v>1</v>
      </c>
      <c r="BQ528" s="81">
        <v>0</v>
      </c>
      <c r="BR528" s="81">
        <v>0</v>
      </c>
      <c r="BS528" s="81">
        <v>0</v>
      </c>
      <c r="BT528"/>
      <c r="BU528" s="80">
        <v>3.9550000000000001</v>
      </c>
      <c r="BV528" s="80">
        <v>0</v>
      </c>
      <c r="BW528" s="80">
        <v>0</v>
      </c>
      <c r="BX528" s="80">
        <v>0</v>
      </c>
      <c r="BY528" s="80">
        <v>0</v>
      </c>
      <c r="BZ528" s="80">
        <v>0</v>
      </c>
      <c r="CA528" s="80">
        <v>0</v>
      </c>
      <c r="CB528" s="80">
        <v>0</v>
      </c>
      <c r="CC528" s="80">
        <v>0</v>
      </c>
    </row>
    <row r="529" spans="1:81">
      <c r="A529" s="80" t="s">
        <v>2290</v>
      </c>
      <c r="B529" s="80">
        <v>433</v>
      </c>
      <c r="C529" s="80">
        <v>8</v>
      </c>
      <c r="D529" s="80">
        <v>26</v>
      </c>
      <c r="E529" s="80">
        <v>2011</v>
      </c>
      <c r="F529" s="80" t="s">
        <v>87</v>
      </c>
      <c r="G529" s="80" t="s">
        <v>2283</v>
      </c>
      <c r="H529" s="80" t="s">
        <v>1706</v>
      </c>
      <c r="I529" s="177"/>
      <c r="J529" s="81">
        <v>35.615060245464313</v>
      </c>
      <c r="K529" s="81">
        <v>1.9525400766799872</v>
      </c>
      <c r="L529" s="81">
        <v>8.8058072417082087</v>
      </c>
      <c r="M529" s="81">
        <v>32.219045760535067</v>
      </c>
      <c r="N529" s="81">
        <v>37.131780787211135</v>
      </c>
      <c r="O529" s="81">
        <v>28.018505521563796</v>
      </c>
      <c r="P529" s="81">
        <v>23.846616612875525</v>
      </c>
      <c r="Q529" s="81">
        <v>1.7693356972207968</v>
      </c>
      <c r="R529" s="81">
        <v>0</v>
      </c>
      <c r="S529" s="81">
        <v>3.0963205400386511</v>
      </c>
      <c r="T529" s="82"/>
      <c r="U529" s="81">
        <v>2734925</v>
      </c>
      <c r="V529" s="81">
        <v>767</v>
      </c>
      <c r="W529" s="81">
        <v>156</v>
      </c>
      <c r="X529" s="81">
        <v>6559</v>
      </c>
      <c r="Y529" s="81">
        <v>8530</v>
      </c>
      <c r="Z529" s="81">
        <v>14539</v>
      </c>
      <c r="AA529" s="81">
        <v>4819</v>
      </c>
      <c r="AB529" s="81">
        <v>25212</v>
      </c>
      <c r="AC529" s="81">
        <v>0</v>
      </c>
      <c r="AD529" s="81">
        <v>3.0963205400386511</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3.4119999999999999</v>
      </c>
      <c r="BJ529" s="81">
        <v>0</v>
      </c>
      <c r="BK529" s="81">
        <v>0</v>
      </c>
      <c r="BL529" s="81">
        <v>0</v>
      </c>
      <c r="BM529" s="82"/>
      <c r="BN529" s="81">
        <v>0</v>
      </c>
      <c r="BO529" s="81">
        <v>0</v>
      </c>
      <c r="BP529" s="81">
        <v>1</v>
      </c>
      <c r="BQ529" s="81">
        <v>0</v>
      </c>
      <c r="BR529" s="81">
        <v>0</v>
      </c>
      <c r="BS529" s="81">
        <v>0</v>
      </c>
      <c r="BT529"/>
      <c r="BU529" s="80">
        <v>3.4119999999999999</v>
      </c>
      <c r="BV529" s="80">
        <v>0</v>
      </c>
      <c r="BW529" s="80">
        <v>0</v>
      </c>
      <c r="BX529" s="80">
        <v>0</v>
      </c>
      <c r="BY529" s="80">
        <v>0</v>
      </c>
      <c r="BZ529" s="80">
        <v>0</v>
      </c>
      <c r="CA529" s="80">
        <v>0</v>
      </c>
      <c r="CB529" s="80">
        <v>0</v>
      </c>
      <c r="CC529" s="80">
        <v>0</v>
      </c>
    </row>
    <row r="530" spans="1:81">
      <c r="A530" s="80" t="s">
        <v>2291</v>
      </c>
      <c r="B530" s="80">
        <v>434</v>
      </c>
      <c r="C530" s="80">
        <v>9</v>
      </c>
      <c r="D530" s="80">
        <v>26</v>
      </c>
      <c r="E530" s="80">
        <v>2012</v>
      </c>
      <c r="F530" s="80" t="s">
        <v>88</v>
      </c>
      <c r="G530" s="80" t="s">
        <v>2283</v>
      </c>
      <c r="H530" s="80" t="s">
        <v>1706</v>
      </c>
      <c r="I530" s="177"/>
      <c r="J530" s="81">
        <v>48.028576794645282</v>
      </c>
      <c r="K530" s="81">
        <v>1.8284738219676928</v>
      </c>
      <c r="L530" s="81">
        <v>8.7823299446795939</v>
      </c>
      <c r="M530" s="81">
        <v>36.120132308662861</v>
      </c>
      <c r="N530" s="81">
        <v>39.57455428758427</v>
      </c>
      <c r="O530" s="81">
        <v>28.415586400229429</v>
      </c>
      <c r="P530" s="81">
        <v>23.842949769276256</v>
      </c>
      <c r="Q530" s="81">
        <v>1.926992015364809</v>
      </c>
      <c r="R530" s="81">
        <v>0</v>
      </c>
      <c r="S530" s="81">
        <v>3.0342459362968794</v>
      </c>
      <c r="T530" s="82"/>
      <c r="U530" s="81">
        <v>3001964</v>
      </c>
      <c r="V530" s="81">
        <v>767</v>
      </c>
      <c r="W530" s="81">
        <v>156</v>
      </c>
      <c r="X530" s="81">
        <v>6559</v>
      </c>
      <c r="Y530" s="81">
        <v>8657</v>
      </c>
      <c r="Z530" s="81">
        <v>14862</v>
      </c>
      <c r="AA530" s="81">
        <v>4791</v>
      </c>
      <c r="AB530" s="81">
        <v>25273</v>
      </c>
      <c r="AC530" s="81">
        <v>0</v>
      </c>
      <c r="AD530" s="81">
        <v>3.0342459362968794</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4.1020000000000003</v>
      </c>
      <c r="BJ530" s="81">
        <v>0</v>
      </c>
      <c r="BK530" s="81">
        <v>0</v>
      </c>
      <c r="BL530" s="81">
        <v>0</v>
      </c>
      <c r="BM530" s="82"/>
      <c r="BN530" s="81">
        <v>0</v>
      </c>
      <c r="BO530" s="81">
        <v>0</v>
      </c>
      <c r="BP530" s="81">
        <v>1</v>
      </c>
      <c r="BQ530" s="81">
        <v>0</v>
      </c>
      <c r="BR530" s="81">
        <v>0</v>
      </c>
      <c r="BS530" s="81">
        <v>0</v>
      </c>
      <c r="BT530"/>
      <c r="BU530" s="80">
        <v>4.1020000000000003</v>
      </c>
      <c r="BV530" s="80">
        <v>0</v>
      </c>
      <c r="BW530" s="80">
        <v>0</v>
      </c>
      <c r="BX530" s="80">
        <v>0</v>
      </c>
      <c r="BY530" s="80">
        <v>0</v>
      </c>
      <c r="BZ530" s="80">
        <v>0</v>
      </c>
      <c r="CA530" s="80">
        <v>0</v>
      </c>
      <c r="CB530" s="80">
        <v>0</v>
      </c>
      <c r="CC530" s="80">
        <v>0</v>
      </c>
    </row>
    <row r="531" spans="1:81">
      <c r="A531" s="80" t="s">
        <v>2292</v>
      </c>
      <c r="B531" s="80">
        <v>435</v>
      </c>
      <c r="C531" s="80">
        <v>10</v>
      </c>
      <c r="D531" s="80">
        <v>26</v>
      </c>
      <c r="E531" s="80">
        <v>2013</v>
      </c>
      <c r="F531" s="80" t="s">
        <v>89</v>
      </c>
      <c r="G531" s="80" t="s">
        <v>2283</v>
      </c>
      <c r="H531" s="80" t="s">
        <v>1706</v>
      </c>
      <c r="I531" s="177"/>
      <c r="J531" s="81">
        <v>50.626858074874541</v>
      </c>
      <c r="K531" s="81">
        <v>1.6500582648838433</v>
      </c>
      <c r="L531" s="81">
        <v>6.2117438732291417</v>
      </c>
      <c r="M531" s="81">
        <v>35.419028386652634</v>
      </c>
      <c r="N531" s="81">
        <v>39.176245040553184</v>
      </c>
      <c r="O531" s="81">
        <v>27.642196136821848</v>
      </c>
      <c r="P531" s="81">
        <v>24.417337717465884</v>
      </c>
      <c r="Q531" s="81">
        <v>1.9522388138753108</v>
      </c>
      <c r="R531" s="81">
        <v>0</v>
      </c>
      <c r="S531" s="81">
        <v>3.3291806544962856</v>
      </c>
      <c r="T531" s="82"/>
      <c r="U531" s="81">
        <v>3256621</v>
      </c>
      <c r="V531" s="81">
        <v>767</v>
      </c>
      <c r="W531" s="81">
        <v>156</v>
      </c>
      <c r="X531" s="81">
        <v>6559</v>
      </c>
      <c r="Y531" s="81">
        <v>8724</v>
      </c>
      <c r="Z531" s="81">
        <v>15103</v>
      </c>
      <c r="AA531" s="81">
        <v>4888</v>
      </c>
      <c r="AB531" s="81">
        <v>25237</v>
      </c>
      <c r="AC531" s="81">
        <v>0</v>
      </c>
      <c r="AD531" s="81">
        <v>3.3291806544962856</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4.0140000000000002</v>
      </c>
      <c r="BJ531" s="81">
        <v>0</v>
      </c>
      <c r="BK531" s="81">
        <v>0</v>
      </c>
      <c r="BL531" s="81">
        <v>0</v>
      </c>
      <c r="BM531" s="82"/>
      <c r="BN531" s="81">
        <v>0</v>
      </c>
      <c r="BO531" s="81">
        <v>0</v>
      </c>
      <c r="BP531" s="81">
        <v>1</v>
      </c>
      <c r="BQ531" s="81">
        <v>0</v>
      </c>
      <c r="BR531" s="81">
        <v>0</v>
      </c>
      <c r="BS531" s="81">
        <v>0</v>
      </c>
      <c r="BT531"/>
      <c r="BU531" s="80">
        <v>4.0140000000000002</v>
      </c>
      <c r="BV531" s="80">
        <v>0</v>
      </c>
      <c r="BW531" s="80">
        <v>0</v>
      </c>
      <c r="BX531" s="80">
        <v>0</v>
      </c>
      <c r="BY531" s="80">
        <v>0</v>
      </c>
      <c r="BZ531" s="80">
        <v>0</v>
      </c>
      <c r="CA531" s="80">
        <v>0</v>
      </c>
      <c r="CB531" s="80">
        <v>0</v>
      </c>
      <c r="CC531" s="80">
        <v>0</v>
      </c>
    </row>
    <row r="532" spans="1:81">
      <c r="A532" s="80" t="s">
        <v>2293</v>
      </c>
      <c r="B532" s="80">
        <v>436</v>
      </c>
      <c r="C532" s="80">
        <v>11</v>
      </c>
      <c r="D532" s="80">
        <v>26</v>
      </c>
      <c r="E532" s="80">
        <v>2014</v>
      </c>
      <c r="F532" s="80" t="s">
        <v>90</v>
      </c>
      <c r="G532" s="80" t="s">
        <v>2283</v>
      </c>
      <c r="H532" s="80" t="s">
        <v>1706</v>
      </c>
      <c r="I532" s="177"/>
      <c r="J532" s="81">
        <v>50.204252163799062</v>
      </c>
      <c r="K532" s="81">
        <v>1.4586182527140772</v>
      </c>
      <c r="L532" s="81">
        <v>5.6632405881637098</v>
      </c>
      <c r="M532" s="81">
        <v>32.469767443617378</v>
      </c>
      <c r="N532" s="81">
        <v>34.460351245774994</v>
      </c>
      <c r="O532" s="81">
        <v>26.494135908475474</v>
      </c>
      <c r="P532" s="81">
        <v>24.172754833158113</v>
      </c>
      <c r="Q532" s="81">
        <v>1.8749404819673363</v>
      </c>
      <c r="R532" s="81">
        <v>0</v>
      </c>
      <c r="S532" s="81">
        <v>3.5330773674046436</v>
      </c>
      <c r="T532" s="82"/>
      <c r="U532" s="81">
        <v>3567705</v>
      </c>
      <c r="V532" s="81">
        <v>686</v>
      </c>
      <c r="W532" s="81">
        <v>114</v>
      </c>
      <c r="X532" s="81">
        <v>6153</v>
      </c>
      <c r="Y532" s="81">
        <v>8882</v>
      </c>
      <c r="Z532" s="81">
        <v>15246</v>
      </c>
      <c r="AA532" s="81">
        <v>4814</v>
      </c>
      <c r="AB532" s="81">
        <v>25262</v>
      </c>
      <c r="AC532" s="81">
        <v>0</v>
      </c>
      <c r="AD532" s="81">
        <v>3.5330773674046436</v>
      </c>
      <c r="AE532" s="82"/>
      <c r="AF532" s="81">
        <v>28218112.718033243</v>
      </c>
      <c r="AG532" s="81">
        <v>1205010.5640418881</v>
      </c>
      <c r="AH532" s="81">
        <v>982696.04212516814</v>
      </c>
      <c r="AI532" s="81">
        <v>36051725.269809641</v>
      </c>
      <c r="AJ532" s="81">
        <v>40351782.459078796</v>
      </c>
      <c r="AK532" s="81">
        <v>0</v>
      </c>
      <c r="AL532" s="81">
        <v>0</v>
      </c>
      <c r="AM532" s="81">
        <v>3468095.1045034896</v>
      </c>
      <c r="AN532" s="81">
        <v>0</v>
      </c>
      <c r="AO532" s="81">
        <v>0</v>
      </c>
      <c r="AP532" s="82"/>
      <c r="AQ532" s="81">
        <v>611</v>
      </c>
      <c r="AR532" s="81">
        <v>65</v>
      </c>
      <c r="AS532" s="81">
        <v>0</v>
      </c>
      <c r="AT532" s="81">
        <v>0</v>
      </c>
      <c r="AU532" s="81">
        <v>0</v>
      </c>
      <c r="AV532" s="81">
        <v>0</v>
      </c>
      <c r="AW532" s="81" t="s">
        <v>564</v>
      </c>
      <c r="AX532" s="82"/>
      <c r="AY532" s="81">
        <v>2542.9</v>
      </c>
      <c r="AZ532" s="81">
        <v>2967.7999999999997</v>
      </c>
      <c r="BA532" s="81">
        <v>0</v>
      </c>
      <c r="BB532" s="81">
        <v>0</v>
      </c>
      <c r="BC532" s="81">
        <v>0</v>
      </c>
      <c r="BD532" s="81">
        <v>0</v>
      </c>
      <c r="BE532" s="81" t="s">
        <v>564</v>
      </c>
      <c r="BF532" s="82"/>
      <c r="BG532" s="81">
        <v>0</v>
      </c>
      <c r="BH532" s="81">
        <v>0</v>
      </c>
      <c r="BI532" s="81">
        <v>3.6440000000000001</v>
      </c>
      <c r="BJ532" s="81">
        <v>0</v>
      </c>
      <c r="BK532" s="81">
        <v>0</v>
      </c>
      <c r="BL532" s="81">
        <v>0</v>
      </c>
      <c r="BM532" s="82"/>
      <c r="BN532" s="81">
        <v>0</v>
      </c>
      <c r="BO532" s="81">
        <v>0</v>
      </c>
      <c r="BP532" s="81">
        <v>1</v>
      </c>
      <c r="BQ532" s="81">
        <v>0</v>
      </c>
      <c r="BR532" s="81">
        <v>0</v>
      </c>
      <c r="BS532" s="81">
        <v>0</v>
      </c>
      <c r="BT532"/>
      <c r="BU532" s="80">
        <v>3.6440000000000001</v>
      </c>
      <c r="BV532" s="80">
        <v>0</v>
      </c>
      <c r="BW532" s="80">
        <v>0</v>
      </c>
      <c r="BX532" s="80">
        <v>0</v>
      </c>
      <c r="BY532" s="80">
        <v>0</v>
      </c>
      <c r="BZ532" s="80">
        <v>0</v>
      </c>
      <c r="CA532" s="80">
        <v>0</v>
      </c>
      <c r="CB532" s="80">
        <v>0</v>
      </c>
      <c r="CC532" s="80">
        <v>0</v>
      </c>
    </row>
    <row r="533" spans="1:81">
      <c r="A533" s="80" t="s">
        <v>2294</v>
      </c>
      <c r="B533" s="80">
        <v>437</v>
      </c>
      <c r="C533" s="80">
        <v>12</v>
      </c>
      <c r="D533" s="80">
        <v>26</v>
      </c>
      <c r="E533" s="80">
        <v>2015</v>
      </c>
      <c r="F533" s="80" t="s">
        <v>91</v>
      </c>
      <c r="G533" s="80" t="s">
        <v>2283</v>
      </c>
      <c r="H533" s="80" t="s">
        <v>1706</v>
      </c>
      <c r="I533" s="177"/>
      <c r="J533" s="81">
        <v>46.908101804600605</v>
      </c>
      <c r="K533" s="81">
        <v>1.6314331850222268</v>
      </c>
      <c r="L533" s="81">
        <v>7.3237041273218475</v>
      </c>
      <c r="M533" s="81">
        <v>31.080410859787218</v>
      </c>
      <c r="N533" s="81">
        <v>29.911833351189397</v>
      </c>
      <c r="O533" s="81">
        <v>26.459898692929706</v>
      </c>
      <c r="P533" s="81">
        <v>23.905332497213422</v>
      </c>
      <c r="Q533" s="81">
        <v>1.8298790261622797</v>
      </c>
      <c r="R533" s="81">
        <v>0</v>
      </c>
      <c r="S533" s="81">
        <v>3.2456312767927447</v>
      </c>
      <c r="T533" s="82"/>
      <c r="U533" s="81">
        <v>3617742</v>
      </c>
      <c r="V533" s="81">
        <v>686</v>
      </c>
      <c r="W533" s="81">
        <v>114</v>
      </c>
      <c r="X533" s="81">
        <v>6153</v>
      </c>
      <c r="Y533" s="81">
        <v>8969</v>
      </c>
      <c r="Z533" s="81">
        <v>15373</v>
      </c>
      <c r="AA533" s="81">
        <v>4757</v>
      </c>
      <c r="AB533" s="81">
        <v>25185</v>
      </c>
      <c r="AC533" s="81">
        <v>0</v>
      </c>
      <c r="AD533" s="81">
        <v>3.2456312767927447</v>
      </c>
      <c r="AE533" s="82"/>
      <c r="AF533" s="81">
        <v>26470751.676322564</v>
      </c>
      <c r="AG533" s="81">
        <v>1237350.2888327122</v>
      </c>
      <c r="AH533" s="81">
        <v>1089164.5173516662</v>
      </c>
      <c r="AI533" s="81">
        <v>37985951.41898533</v>
      </c>
      <c r="AJ533" s="81">
        <v>38374157.585893482</v>
      </c>
      <c r="AK533" s="81">
        <v>0</v>
      </c>
      <c r="AL533" s="81">
        <v>0</v>
      </c>
      <c r="AM533" s="81">
        <v>3451498.6028984636</v>
      </c>
      <c r="AN533" s="81">
        <v>0</v>
      </c>
      <c r="AO533" s="81">
        <v>0</v>
      </c>
      <c r="AP533" s="82"/>
      <c r="AQ533" s="81">
        <v>704</v>
      </c>
      <c r="AR533" s="81">
        <v>115</v>
      </c>
      <c r="AS533" s="81">
        <v>0</v>
      </c>
      <c r="AT533" s="81">
        <v>0</v>
      </c>
      <c r="AU533" s="81">
        <v>0</v>
      </c>
      <c r="AV533" s="81">
        <v>0</v>
      </c>
      <c r="AW533" s="81" t="s">
        <v>564</v>
      </c>
      <c r="AX533" s="82"/>
      <c r="AY533" s="81">
        <v>3015.5</v>
      </c>
      <c r="AZ533" s="81">
        <v>4773.9000000000005</v>
      </c>
      <c r="BA533" s="81">
        <v>0</v>
      </c>
      <c r="BB533" s="81">
        <v>0</v>
      </c>
      <c r="BC533" s="81">
        <v>0</v>
      </c>
      <c r="BD533" s="81">
        <v>0</v>
      </c>
      <c r="BE533" s="81" t="s">
        <v>564</v>
      </c>
      <c r="BF533" s="82"/>
      <c r="BG533" s="81">
        <v>0</v>
      </c>
      <c r="BH533" s="81">
        <v>0</v>
      </c>
      <c r="BI533" s="81">
        <v>3.5369999999999999</v>
      </c>
      <c r="BJ533" s="81">
        <v>0</v>
      </c>
      <c r="BK533" s="81">
        <v>0</v>
      </c>
      <c r="BL533" s="81">
        <v>0</v>
      </c>
      <c r="BM533" s="82"/>
      <c r="BN533" s="81">
        <v>0</v>
      </c>
      <c r="BO533" s="81">
        <v>0</v>
      </c>
      <c r="BP533" s="81">
        <v>1</v>
      </c>
      <c r="BQ533" s="81">
        <v>0</v>
      </c>
      <c r="BR533" s="81">
        <v>0</v>
      </c>
      <c r="BS533" s="81">
        <v>0</v>
      </c>
      <c r="BT533"/>
      <c r="BU533" s="80">
        <v>3.5369999999999999</v>
      </c>
      <c r="BV533" s="80">
        <v>0</v>
      </c>
      <c r="BW533" s="80">
        <v>0</v>
      </c>
      <c r="BX533" s="80">
        <v>0</v>
      </c>
      <c r="BY533" s="80">
        <v>0</v>
      </c>
      <c r="BZ533" s="80">
        <v>0</v>
      </c>
      <c r="CA533" s="80">
        <v>0</v>
      </c>
      <c r="CB533" s="80">
        <v>0</v>
      </c>
      <c r="CC533" s="80">
        <v>0</v>
      </c>
    </row>
    <row r="534" spans="1:81">
      <c r="A534" s="80" t="s">
        <v>2295</v>
      </c>
      <c r="B534" s="80">
        <v>438</v>
      </c>
      <c r="C534" s="80">
        <v>13</v>
      </c>
      <c r="D534" s="80">
        <v>26</v>
      </c>
      <c r="E534" s="80">
        <v>2016</v>
      </c>
      <c r="F534" s="80" t="s">
        <v>92</v>
      </c>
      <c r="G534" s="80" t="s">
        <v>2283</v>
      </c>
      <c r="H534" s="80" t="s">
        <v>1706</v>
      </c>
      <c r="I534" s="177"/>
      <c r="J534" s="81">
        <v>41.899732089242178</v>
      </c>
      <c r="K534" s="81">
        <v>1.6487988178573645</v>
      </c>
      <c r="L534" s="81">
        <v>6.3930096343845406</v>
      </c>
      <c r="M534" s="81">
        <v>25.586696085209798</v>
      </c>
      <c r="N534" s="81">
        <v>29.863911573891997</v>
      </c>
      <c r="O534" s="81">
        <v>26.383426326249356</v>
      </c>
      <c r="P534" s="81">
        <v>22.938026250700652</v>
      </c>
      <c r="Q534" s="81">
        <v>1.7640348955863694</v>
      </c>
      <c r="R534" s="81">
        <v>0</v>
      </c>
      <c r="S534" s="81">
        <v>3.8619771688515101</v>
      </c>
      <c r="T534" s="82"/>
      <c r="U534" s="81">
        <v>3189854</v>
      </c>
      <c r="V534" s="81">
        <v>686</v>
      </c>
      <c r="W534" s="81">
        <v>114</v>
      </c>
      <c r="X534" s="81">
        <v>6153</v>
      </c>
      <c r="Y534" s="81">
        <v>9001</v>
      </c>
      <c r="Z534" s="81">
        <v>15517</v>
      </c>
      <c r="AA534" s="81">
        <v>4721</v>
      </c>
      <c r="AB534" s="81">
        <v>24975</v>
      </c>
      <c r="AC534" s="81">
        <v>0</v>
      </c>
      <c r="AD534" s="81">
        <v>3.8619771688515101</v>
      </c>
      <c r="AE534" s="82"/>
      <c r="AF534" s="81">
        <v>23537340.62648996</v>
      </c>
      <c r="AG534" s="81">
        <v>1197078.0733414509</v>
      </c>
      <c r="AH534" s="81">
        <v>739888.36039022054</v>
      </c>
      <c r="AI534" s="81">
        <v>35732273.48995053</v>
      </c>
      <c r="AJ534" s="81">
        <v>35935913.66242557</v>
      </c>
      <c r="AK534" s="81">
        <v>0</v>
      </c>
      <c r="AL534" s="81">
        <v>0</v>
      </c>
      <c r="AM534" s="81">
        <v>3425378.1006315802</v>
      </c>
      <c r="AN534" s="81">
        <v>0</v>
      </c>
      <c r="AO534" s="81">
        <v>0</v>
      </c>
      <c r="AP534" s="82"/>
      <c r="AQ534" s="81">
        <v>772</v>
      </c>
      <c r="AR534" s="81">
        <v>146</v>
      </c>
      <c r="AS534" s="81">
        <v>0</v>
      </c>
      <c r="AT534" s="81">
        <v>0</v>
      </c>
      <c r="AU534" s="81">
        <v>0</v>
      </c>
      <c r="AV534" s="81">
        <v>0</v>
      </c>
      <c r="AW534" s="81" t="s">
        <v>564</v>
      </c>
      <c r="AX534" s="82"/>
      <c r="AY534" s="81">
        <v>3371.7</v>
      </c>
      <c r="AZ534" s="81">
        <v>5916.5</v>
      </c>
      <c r="BA534" s="81">
        <v>0</v>
      </c>
      <c r="BB534" s="81">
        <v>0</v>
      </c>
      <c r="BC534" s="81">
        <v>0</v>
      </c>
      <c r="BD534" s="81">
        <v>0</v>
      </c>
      <c r="BE534" s="81" t="s">
        <v>564</v>
      </c>
      <c r="BF534" s="82"/>
      <c r="BG534" s="81">
        <v>0</v>
      </c>
      <c r="BH534" s="81">
        <v>0</v>
      </c>
      <c r="BI534" s="81">
        <v>3.53</v>
      </c>
      <c r="BJ534" s="81">
        <v>0</v>
      </c>
      <c r="BK534" s="81">
        <v>0</v>
      </c>
      <c r="BL534" s="81">
        <v>0</v>
      </c>
      <c r="BM534" s="82"/>
      <c r="BN534" s="81">
        <v>0</v>
      </c>
      <c r="BO534" s="81">
        <v>0</v>
      </c>
      <c r="BP534" s="81">
        <v>1</v>
      </c>
      <c r="BQ534" s="81">
        <v>0</v>
      </c>
      <c r="BR534" s="81">
        <v>0</v>
      </c>
      <c r="BS534" s="81">
        <v>0</v>
      </c>
      <c r="BT534"/>
      <c r="BU534" s="80">
        <v>3.53</v>
      </c>
      <c r="BV534" s="80">
        <v>0</v>
      </c>
      <c r="BW534" s="80">
        <v>0</v>
      </c>
      <c r="BX534" s="80">
        <v>0</v>
      </c>
      <c r="BY534" s="80">
        <v>0</v>
      </c>
      <c r="BZ534" s="80">
        <v>0</v>
      </c>
      <c r="CA534" s="80">
        <v>0</v>
      </c>
      <c r="CB534" s="80">
        <v>0</v>
      </c>
      <c r="CC534" s="80">
        <v>0</v>
      </c>
    </row>
    <row r="535" spans="1:81">
      <c r="A535" s="80" t="s">
        <v>2296</v>
      </c>
      <c r="B535" s="80">
        <v>439</v>
      </c>
      <c r="C535" s="80">
        <v>14</v>
      </c>
      <c r="D535" s="80">
        <v>26</v>
      </c>
      <c r="E535" s="80">
        <v>2017</v>
      </c>
      <c r="F535" s="80" t="s">
        <v>71</v>
      </c>
      <c r="G535" s="80" t="s">
        <v>2283</v>
      </c>
      <c r="H535" s="80" t="s">
        <v>1706</v>
      </c>
      <c r="I535" s="177"/>
      <c r="J535" s="81">
        <v>42.350487319454061</v>
      </c>
      <c r="K535" s="81">
        <v>1.686651078500633</v>
      </c>
      <c r="L535" s="81">
        <v>6.8087347524746766</v>
      </c>
      <c r="M535" s="81">
        <v>24.845669931370306</v>
      </c>
      <c r="N535" s="81">
        <v>32.484348099553763</v>
      </c>
      <c r="O535" s="81">
        <v>25.929496015664252</v>
      </c>
      <c r="P535" s="81">
        <v>22.440282157687172</v>
      </c>
      <c r="Q535" s="81">
        <v>1.6875043785886656</v>
      </c>
      <c r="R535" s="81">
        <v>0</v>
      </c>
      <c r="S535" s="81">
        <v>4.648994373737648</v>
      </c>
      <c r="T535" s="82"/>
      <c r="U535" s="81">
        <v>3511242</v>
      </c>
      <c r="V535" s="81">
        <v>686</v>
      </c>
      <c r="W535" s="81">
        <v>114</v>
      </c>
      <c r="X535" s="81">
        <v>6153</v>
      </c>
      <c r="Y535" s="81">
        <v>9052</v>
      </c>
      <c r="Z535" s="81">
        <v>15503</v>
      </c>
      <c r="AA535" s="81">
        <v>4648</v>
      </c>
      <c r="AB535" s="81">
        <v>24707</v>
      </c>
      <c r="AC535" s="81">
        <v>0</v>
      </c>
      <c r="AD535" s="81">
        <v>4.648994373737648</v>
      </c>
      <c r="AE535" s="82"/>
      <c r="AF535" s="81">
        <v>25102206.825479049</v>
      </c>
      <c r="AG535" s="81">
        <v>1215189.3435380911</v>
      </c>
      <c r="AH535" s="81">
        <v>1104334.1963134301</v>
      </c>
      <c r="AI535" s="81">
        <v>36505594.635821067</v>
      </c>
      <c r="AJ535" s="81">
        <v>39906898.126692228</v>
      </c>
      <c r="AK535" s="81">
        <v>0</v>
      </c>
      <c r="AL535" s="81">
        <v>0</v>
      </c>
      <c r="AM535" s="81">
        <v>3393923.5579083259</v>
      </c>
      <c r="AN535" s="81">
        <v>0</v>
      </c>
      <c r="AO535" s="81">
        <v>0</v>
      </c>
      <c r="AP535" s="82"/>
      <c r="AQ535" s="81">
        <v>817</v>
      </c>
      <c r="AR535" s="81">
        <v>162</v>
      </c>
      <c r="AS535" s="81">
        <v>0</v>
      </c>
      <c r="AT535" s="81">
        <v>0</v>
      </c>
      <c r="AU535" s="81">
        <v>0</v>
      </c>
      <c r="AV535" s="81">
        <v>0</v>
      </c>
      <c r="AW535" s="81" t="s">
        <v>564</v>
      </c>
      <c r="AX535" s="82"/>
      <c r="AY535" s="81">
        <v>3604.8</v>
      </c>
      <c r="AZ535" s="81">
        <v>6470.5999999999995</v>
      </c>
      <c r="BA535" s="81">
        <v>0</v>
      </c>
      <c r="BB535" s="81">
        <v>0</v>
      </c>
      <c r="BC535" s="81">
        <v>0</v>
      </c>
      <c r="BD535" s="81">
        <v>0</v>
      </c>
      <c r="BE535" s="81" t="s">
        <v>564</v>
      </c>
      <c r="BF535" s="82"/>
      <c r="BG535" s="81">
        <v>0</v>
      </c>
      <c r="BH535" s="81">
        <v>0</v>
      </c>
      <c r="BI535" s="81">
        <v>3.4910000000000001</v>
      </c>
      <c r="BJ535" s="81">
        <v>0</v>
      </c>
      <c r="BK535" s="81">
        <v>0</v>
      </c>
      <c r="BL535" s="81">
        <v>0</v>
      </c>
      <c r="BM535" s="82"/>
      <c r="BN535" s="81">
        <v>0</v>
      </c>
      <c r="BO535" s="81">
        <v>0</v>
      </c>
      <c r="BP535" s="81">
        <v>1</v>
      </c>
      <c r="BQ535" s="81">
        <v>0</v>
      </c>
      <c r="BR535" s="81">
        <v>0</v>
      </c>
      <c r="BS535" s="81">
        <v>0</v>
      </c>
      <c r="BT535"/>
      <c r="BU535" s="80">
        <v>3.4910000000000001</v>
      </c>
      <c r="BV535" s="80">
        <v>0</v>
      </c>
      <c r="BW535" s="80">
        <v>0</v>
      </c>
      <c r="BX535" s="80">
        <v>0</v>
      </c>
      <c r="BY535" s="80">
        <v>0</v>
      </c>
      <c r="BZ535" s="80">
        <v>0</v>
      </c>
      <c r="CA535" s="80">
        <v>0</v>
      </c>
      <c r="CB535" s="80">
        <v>0</v>
      </c>
      <c r="CC535" s="80">
        <v>0</v>
      </c>
    </row>
    <row r="536" spans="1:81">
      <c r="A536" s="80" t="s">
        <v>2297</v>
      </c>
      <c r="B536" s="80">
        <v>440</v>
      </c>
      <c r="C536" s="80">
        <v>15</v>
      </c>
      <c r="D536" s="80">
        <v>26</v>
      </c>
      <c r="E536" s="80">
        <v>2018</v>
      </c>
      <c r="F536" s="80" t="s">
        <v>93</v>
      </c>
      <c r="G536" s="80" t="s">
        <v>2283</v>
      </c>
      <c r="H536" s="80" t="s">
        <v>1706</v>
      </c>
      <c r="I536" s="177"/>
      <c r="J536" s="81">
        <v>39.546849061663551</v>
      </c>
      <c r="K536" s="81">
        <v>1.5648057730996674</v>
      </c>
      <c r="L536" s="81">
        <v>6.3070189940842951</v>
      </c>
      <c r="M536" s="81">
        <v>26.492930066402632</v>
      </c>
      <c r="N536" s="81">
        <v>30.495742829520321</v>
      </c>
      <c r="O536" s="81">
        <v>25.658965675100358</v>
      </c>
      <c r="P536" s="81">
        <v>21.963572348808484</v>
      </c>
      <c r="Q536" s="81">
        <v>1.5589471498325311</v>
      </c>
      <c r="R536" s="81">
        <v>0</v>
      </c>
      <c r="S536" s="81">
        <v>4.4904675025122742</v>
      </c>
      <c r="T536" s="82"/>
      <c r="U536" s="81">
        <v>3489361</v>
      </c>
      <c r="V536" s="81">
        <v>686</v>
      </c>
      <c r="W536" s="81">
        <v>114</v>
      </c>
      <c r="X536" s="81">
        <v>6153</v>
      </c>
      <c r="Y536" s="81">
        <v>9106</v>
      </c>
      <c r="Z536" s="81">
        <v>15635</v>
      </c>
      <c r="AA536" s="81">
        <v>4595</v>
      </c>
      <c r="AB536" s="81">
        <v>24597</v>
      </c>
      <c r="AC536" s="81">
        <v>0</v>
      </c>
      <c r="AD536" s="81">
        <v>4.4904675025122742</v>
      </c>
      <c r="AE536" s="82"/>
      <c r="AF536" s="81">
        <v>22449583.946882281</v>
      </c>
      <c r="AG536" s="81">
        <v>1072592.5343364109</v>
      </c>
      <c r="AH536" s="81">
        <v>1037367.548535922</v>
      </c>
      <c r="AI536" s="81">
        <v>34739868.57971818</v>
      </c>
      <c r="AJ536" s="81">
        <v>39987183.837800346</v>
      </c>
      <c r="AK536" s="81">
        <v>0</v>
      </c>
      <c r="AL536" s="81">
        <v>0</v>
      </c>
      <c r="AM536" s="81">
        <v>3385804.3701744271</v>
      </c>
      <c r="AN536" s="81">
        <v>0</v>
      </c>
      <c r="AO536" s="81">
        <v>0</v>
      </c>
      <c r="AP536" s="82"/>
      <c r="AQ536" s="81">
        <v>876</v>
      </c>
      <c r="AR536" s="81">
        <v>181</v>
      </c>
      <c r="AS536" s="81">
        <v>0</v>
      </c>
      <c r="AT536" s="81">
        <v>0</v>
      </c>
      <c r="AU536" s="81">
        <v>0</v>
      </c>
      <c r="AV536" s="81">
        <v>0</v>
      </c>
      <c r="AW536" s="81" t="s">
        <v>564</v>
      </c>
      <c r="AX536" s="82"/>
      <c r="AY536" s="81">
        <v>3906.4999999999991</v>
      </c>
      <c r="AZ536" s="81">
        <v>7499.1</v>
      </c>
      <c r="BA536" s="81">
        <v>0</v>
      </c>
      <c r="BB536" s="81">
        <v>0</v>
      </c>
      <c r="BC536" s="81">
        <v>0</v>
      </c>
      <c r="BD536" s="81">
        <v>0</v>
      </c>
      <c r="BE536" s="81" t="s">
        <v>564</v>
      </c>
      <c r="BF536" s="82"/>
      <c r="BG536" s="81">
        <v>0</v>
      </c>
      <c r="BH536" s="81">
        <v>0</v>
      </c>
      <c r="BI536" s="81">
        <v>3.1240000000000001</v>
      </c>
      <c r="BJ536" s="81">
        <v>0</v>
      </c>
      <c r="BK536" s="81">
        <v>0</v>
      </c>
      <c r="BL536" s="81">
        <v>0</v>
      </c>
      <c r="BM536" s="82"/>
      <c r="BN536" s="81">
        <v>0</v>
      </c>
      <c r="BO536" s="81">
        <v>0</v>
      </c>
      <c r="BP536" s="81">
        <v>1</v>
      </c>
      <c r="BQ536" s="81">
        <v>0</v>
      </c>
      <c r="BR536" s="81">
        <v>0</v>
      </c>
      <c r="BS536" s="81">
        <v>0</v>
      </c>
      <c r="BT536"/>
      <c r="BU536" s="80">
        <v>3.1240000000000001</v>
      </c>
      <c r="BV536" s="80">
        <v>0</v>
      </c>
      <c r="BW536" s="80">
        <v>0</v>
      </c>
      <c r="BX536" s="80">
        <v>0</v>
      </c>
      <c r="BY536" s="80">
        <v>0</v>
      </c>
      <c r="BZ536" s="80">
        <v>0</v>
      </c>
      <c r="CA536" s="80">
        <v>0</v>
      </c>
      <c r="CB536" s="80">
        <v>0</v>
      </c>
      <c r="CC536" s="80">
        <v>0</v>
      </c>
    </row>
    <row r="537" spans="1:81">
      <c r="A537" s="80" t="s">
        <v>2298</v>
      </c>
      <c r="B537" s="80">
        <v>441</v>
      </c>
      <c r="C537" s="80">
        <v>16</v>
      </c>
      <c r="D537" s="80">
        <v>26</v>
      </c>
      <c r="E537" s="80">
        <v>2019</v>
      </c>
      <c r="F537" s="80" t="s">
        <v>73</v>
      </c>
      <c r="G537" s="80" t="s">
        <v>2283</v>
      </c>
      <c r="H537" s="80" t="s">
        <v>1706</v>
      </c>
      <c r="I537" s="177"/>
      <c r="J537" s="81">
        <v>37.482470304922707</v>
      </c>
      <c r="K537" s="81">
        <v>1.4571271669089467</v>
      </c>
      <c r="L537" s="81">
        <v>6.375571368617913</v>
      </c>
      <c r="M537" s="81">
        <v>25.331091943468273</v>
      </c>
      <c r="N537" s="81">
        <v>26.705810973082293</v>
      </c>
      <c r="O537" s="81">
        <v>24.831147788762753</v>
      </c>
      <c r="P537" s="81">
        <v>21.512758175577478</v>
      </c>
      <c r="Q537" s="81">
        <v>1.5053859301177122</v>
      </c>
      <c r="R537" s="81">
        <v>0</v>
      </c>
      <c r="S537" s="81">
        <v>4.6968502548359687</v>
      </c>
      <c r="T537" s="82"/>
      <c r="U537" s="81">
        <v>3402215</v>
      </c>
      <c r="V537" s="81">
        <v>686</v>
      </c>
      <c r="W537" s="81">
        <v>114</v>
      </c>
      <c r="X537" s="81">
        <v>6153</v>
      </c>
      <c r="Y537" s="81">
        <v>9133</v>
      </c>
      <c r="Z537" s="81">
        <v>15546</v>
      </c>
      <c r="AA537" s="81">
        <v>4467</v>
      </c>
      <c r="AB537" s="81">
        <v>24395</v>
      </c>
      <c r="AC537" s="81">
        <v>0</v>
      </c>
      <c r="AD537" s="81">
        <v>4.6968502548359687</v>
      </c>
      <c r="AE537" s="82"/>
      <c r="AF537" s="81">
        <v>22150781.86036418</v>
      </c>
      <c r="AG537" s="81">
        <v>1046198.7959172589</v>
      </c>
      <c r="AH537" s="81">
        <v>1125505.310564578</v>
      </c>
      <c r="AI537" s="81">
        <v>34685250.760999911</v>
      </c>
      <c r="AJ537" s="81">
        <v>34824665.002254792</v>
      </c>
      <c r="AK537" s="81">
        <v>0</v>
      </c>
      <c r="AL537" s="81">
        <v>0</v>
      </c>
      <c r="AM537" s="81">
        <v>3322415.3545383229</v>
      </c>
      <c r="AN537" s="81">
        <v>0</v>
      </c>
      <c r="AO537" s="81">
        <v>0</v>
      </c>
      <c r="AP537" s="82"/>
      <c r="AQ537" s="81">
        <v>930</v>
      </c>
      <c r="AR537" s="81">
        <v>203</v>
      </c>
      <c r="AS537" s="81">
        <v>0</v>
      </c>
      <c r="AT537" s="81">
        <v>0</v>
      </c>
      <c r="AU537" s="81">
        <v>0</v>
      </c>
      <c r="AV537" s="81">
        <v>0</v>
      </c>
      <c r="AW537" s="81" t="s">
        <v>564</v>
      </c>
      <c r="AX537" s="82"/>
      <c r="AY537" s="81">
        <v>4166.2000000000007</v>
      </c>
      <c r="AZ537" s="81">
        <v>8350.9</v>
      </c>
      <c r="BA537" s="81">
        <v>0</v>
      </c>
      <c r="BB537" s="81">
        <v>0</v>
      </c>
      <c r="BC537" s="81">
        <v>0</v>
      </c>
      <c r="BD537" s="81">
        <v>0</v>
      </c>
      <c r="BE537" s="81" t="s">
        <v>564</v>
      </c>
      <c r="BF537" s="82"/>
      <c r="BG537" s="81">
        <v>0</v>
      </c>
      <c r="BH537" s="81">
        <v>0</v>
      </c>
      <c r="BI537" s="81">
        <v>2.919</v>
      </c>
      <c r="BJ537" s="81">
        <v>0</v>
      </c>
      <c r="BK537" s="81">
        <v>0</v>
      </c>
      <c r="BL537" s="81">
        <v>0</v>
      </c>
      <c r="BM537" s="82"/>
      <c r="BN537" s="81">
        <v>0</v>
      </c>
      <c r="BO537" s="81">
        <v>0</v>
      </c>
      <c r="BP537" s="81">
        <v>1</v>
      </c>
      <c r="BQ537" s="81">
        <v>0</v>
      </c>
      <c r="BR537" s="81">
        <v>0</v>
      </c>
      <c r="BS537" s="81">
        <v>0</v>
      </c>
      <c r="BT537"/>
      <c r="BU537" s="80">
        <v>2.919</v>
      </c>
      <c r="BV537" s="80">
        <v>0</v>
      </c>
      <c r="BW537" s="80">
        <v>0</v>
      </c>
      <c r="BX537" s="80">
        <v>0</v>
      </c>
      <c r="BY537" s="80">
        <v>0</v>
      </c>
      <c r="BZ537" s="80">
        <v>0</v>
      </c>
      <c r="CA537" s="80">
        <v>0</v>
      </c>
      <c r="CB537" s="80">
        <v>0</v>
      </c>
      <c r="CC537" s="80">
        <v>0</v>
      </c>
    </row>
    <row r="538" spans="1:81">
      <c r="A538" s="80" t="s">
        <v>2299</v>
      </c>
      <c r="B538" s="80">
        <v>442</v>
      </c>
      <c r="C538" s="80">
        <v>17</v>
      </c>
      <c r="D538" s="80">
        <v>26</v>
      </c>
      <c r="E538" s="80">
        <v>2020</v>
      </c>
      <c r="F538" s="80" t="s">
        <v>218</v>
      </c>
      <c r="G538" s="80" t="s">
        <v>2283</v>
      </c>
      <c r="H538" s="80" t="s">
        <v>1706</v>
      </c>
      <c r="I538" s="177"/>
      <c r="J538" s="81">
        <v>47.555969539146211</v>
      </c>
      <c r="K538" s="81">
        <v>1.4400428015253284</v>
      </c>
      <c r="L538" s="81">
        <v>19.803484180776309</v>
      </c>
      <c r="M538" s="81">
        <v>19.867384604076111</v>
      </c>
      <c r="N538" s="81">
        <v>27.796417531087112</v>
      </c>
      <c r="O538" s="81">
        <v>21.758397975754072</v>
      </c>
      <c r="P538" s="81">
        <v>19.942204536631781</v>
      </c>
      <c r="Q538" s="81">
        <v>1.4276752606868712</v>
      </c>
      <c r="R538" s="81">
        <v>0</v>
      </c>
      <c r="S538" s="81">
        <v>4.3145139806133894</v>
      </c>
      <c r="T538" s="82"/>
      <c r="U538" s="81">
        <v>4639540</v>
      </c>
      <c r="V538" s="81">
        <v>651</v>
      </c>
      <c r="W538" s="81">
        <v>487</v>
      </c>
      <c r="X538" s="81">
        <v>5664</v>
      </c>
      <c r="Y538" s="81">
        <v>9238</v>
      </c>
      <c r="Z538" s="81">
        <v>15548</v>
      </c>
      <c r="AA538" s="81">
        <v>4499</v>
      </c>
      <c r="AB538" s="81">
        <v>24213</v>
      </c>
      <c r="AC538" s="81">
        <v>0</v>
      </c>
      <c r="AD538" s="81">
        <v>4.3145139806133894</v>
      </c>
      <c r="AE538" s="82"/>
      <c r="AF538" s="81">
        <v>29162042.397884719</v>
      </c>
      <c r="AG538" s="81">
        <v>1006552.852216126</v>
      </c>
      <c r="AH538" s="81">
        <v>3769683.9379587416</v>
      </c>
      <c r="AI538" s="81">
        <v>28726767.730683263</v>
      </c>
      <c r="AJ538" s="81">
        <v>36322133.71727898</v>
      </c>
      <c r="AK538" s="81"/>
      <c r="AL538" s="81"/>
      <c r="AM538" s="81">
        <v>3160065.5120407967</v>
      </c>
      <c r="AN538" s="81"/>
      <c r="AO538" s="81"/>
      <c r="AP538" s="82"/>
      <c r="AQ538" s="81">
        <v>946</v>
      </c>
      <c r="AR538" s="81">
        <v>215</v>
      </c>
      <c r="AS538" s="81">
        <v>0</v>
      </c>
      <c r="AT538" s="81">
        <v>0</v>
      </c>
      <c r="AU538" s="81">
        <v>0</v>
      </c>
      <c r="AV538" s="81">
        <v>0</v>
      </c>
      <c r="AW538" s="81">
        <v>0</v>
      </c>
      <c r="AX538" s="82"/>
      <c r="AY538" s="81">
        <v>4249</v>
      </c>
      <c r="AZ538" s="81">
        <v>8910.5999999999967</v>
      </c>
      <c r="BA538" s="81">
        <v>0</v>
      </c>
      <c r="BB538" s="81">
        <v>0</v>
      </c>
      <c r="BC538" s="81">
        <v>0</v>
      </c>
      <c r="BD538" s="81">
        <v>0</v>
      </c>
      <c r="BE538" s="81">
        <v>0</v>
      </c>
      <c r="BF538" s="82"/>
      <c r="BG538" s="81">
        <v>0</v>
      </c>
      <c r="BH538" s="81">
        <v>0</v>
      </c>
      <c r="BI538" s="81">
        <v>2.7959999999999998</v>
      </c>
      <c r="BJ538" s="81">
        <v>0</v>
      </c>
      <c r="BK538" s="81">
        <v>0</v>
      </c>
      <c r="BL538" s="81">
        <v>0</v>
      </c>
      <c r="BM538" s="82"/>
      <c r="BN538" s="81">
        <v>0</v>
      </c>
      <c r="BO538" s="81">
        <v>0</v>
      </c>
      <c r="BP538" s="81">
        <v>1</v>
      </c>
      <c r="BQ538" s="81">
        <v>0</v>
      </c>
      <c r="BR538" s="81">
        <v>0</v>
      </c>
      <c r="BS538" s="81">
        <v>0</v>
      </c>
      <c r="BT538"/>
      <c r="BU538" s="80">
        <v>2.7959999999999998</v>
      </c>
      <c r="BV538" s="80">
        <v>0</v>
      </c>
      <c r="BW538" s="80">
        <v>0</v>
      </c>
      <c r="BX538" s="80">
        <v>0</v>
      </c>
      <c r="BY538" s="80">
        <v>0</v>
      </c>
      <c r="BZ538" s="80">
        <v>0</v>
      </c>
      <c r="CA538" s="80">
        <v>0</v>
      </c>
      <c r="CB538" s="80">
        <v>0</v>
      </c>
      <c r="CC538" s="80">
        <v>0</v>
      </c>
    </row>
    <row r="539" spans="1:81">
      <c r="A539" s="80" t="s">
        <v>2300</v>
      </c>
      <c r="B539" s="80">
        <v>442</v>
      </c>
      <c r="C539" s="80">
        <v>18</v>
      </c>
      <c r="D539" s="80">
        <v>26</v>
      </c>
      <c r="E539" s="80">
        <v>2021</v>
      </c>
      <c r="F539" s="80" t="s">
        <v>75</v>
      </c>
      <c r="G539" s="174" t="s">
        <v>2283</v>
      </c>
      <c r="H539" s="80" t="s">
        <v>1706</v>
      </c>
      <c r="I539" s="177"/>
      <c r="J539" s="81">
        <v>54.200765829269372</v>
      </c>
      <c r="K539" s="81">
        <v>1.5406941740221136</v>
      </c>
      <c r="L539" s="81">
        <v>19.750273620421954</v>
      </c>
      <c r="M539" s="81">
        <v>22.411488430021407</v>
      </c>
      <c r="N539" s="81">
        <v>25.2400322285812</v>
      </c>
      <c r="O539" s="81">
        <v>21.061801028679689</v>
      </c>
      <c r="P539" s="81">
        <v>20.194731964041274</v>
      </c>
      <c r="Q539" s="81">
        <v>1.4228496756079303</v>
      </c>
      <c r="R539" s="81">
        <v>0</v>
      </c>
      <c r="S539" s="81">
        <v>3.511261650985654</v>
      </c>
      <c r="T539" s="82"/>
      <c r="U539" s="81">
        <v>5573853</v>
      </c>
      <c r="V539" s="81">
        <v>651</v>
      </c>
      <c r="W539" s="81">
        <v>487</v>
      </c>
      <c r="X539" s="81">
        <v>5664</v>
      </c>
      <c r="Y539" s="81">
        <v>9243</v>
      </c>
      <c r="Z539" s="81">
        <v>15497</v>
      </c>
      <c r="AA539" s="81">
        <v>4443</v>
      </c>
      <c r="AB539" s="81">
        <v>23845</v>
      </c>
      <c r="AC539" s="81">
        <v>0</v>
      </c>
      <c r="AD539" s="81">
        <v>3.511261650985654</v>
      </c>
      <c r="AE539" s="82"/>
      <c r="AF539" s="81">
        <v>34843755.21468588</v>
      </c>
      <c r="AG539" s="81">
        <v>1070603.1480861942</v>
      </c>
      <c r="AH539" s="81">
        <v>3159642.8233196572</v>
      </c>
      <c r="AI539" s="81">
        <v>32966895.525067329</v>
      </c>
      <c r="AJ539" s="81">
        <v>32759686.191195577</v>
      </c>
      <c r="AK539" s="81">
        <v>0</v>
      </c>
      <c r="AL539" s="81">
        <v>0</v>
      </c>
      <c r="AM539" s="81">
        <v>3129987.4047770607</v>
      </c>
      <c r="AN539" s="81">
        <v>0</v>
      </c>
      <c r="AO539" s="81">
        <v>0</v>
      </c>
      <c r="AP539" s="82"/>
      <c r="AQ539" s="81">
        <v>988</v>
      </c>
      <c r="AR539" s="81">
        <v>226</v>
      </c>
      <c r="AS539" s="81">
        <v>0</v>
      </c>
      <c r="AT539" s="81">
        <v>0</v>
      </c>
      <c r="AU539" s="81">
        <v>0</v>
      </c>
      <c r="AV539" s="81">
        <v>0</v>
      </c>
      <c r="AW539" s="81"/>
      <c r="AX539" s="82"/>
      <c r="AY539" s="81">
        <v>4504.3</v>
      </c>
      <c r="AZ539" s="81">
        <v>9403.2999999999993</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2301</v>
      </c>
      <c r="B540" s="80">
        <v>442</v>
      </c>
      <c r="C540" s="80">
        <v>19</v>
      </c>
      <c r="D540" s="80">
        <v>26</v>
      </c>
      <c r="E540" s="80">
        <v>2022</v>
      </c>
      <c r="F540" s="80" t="s">
        <v>568</v>
      </c>
      <c r="G540" s="174" t="s">
        <v>2283</v>
      </c>
      <c r="H540" s="80" t="s">
        <v>1706</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1032</v>
      </c>
      <c r="AR540" s="81">
        <v>230</v>
      </c>
      <c r="AS540" s="81">
        <v>0</v>
      </c>
      <c r="AT540" s="81">
        <v>0</v>
      </c>
      <c r="AU540" s="81">
        <v>0</v>
      </c>
      <c r="AV540" s="81">
        <v>0</v>
      </c>
      <c r="AW540" s="81"/>
      <c r="AX540" s="82"/>
      <c r="AY540" s="81">
        <v>4782.0000000000027</v>
      </c>
      <c r="AZ540" s="81">
        <v>9612.5999999999985</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2302</v>
      </c>
      <c r="B541" s="80">
        <v>18</v>
      </c>
      <c r="C541" s="80">
        <v>1</v>
      </c>
      <c r="D541" s="80">
        <v>2</v>
      </c>
      <c r="E541" s="80">
        <v>1990</v>
      </c>
      <c r="F541" s="80" t="s">
        <v>562</v>
      </c>
      <c r="G541" s="80" t="s">
        <v>2303</v>
      </c>
      <c r="H541" s="80" t="s">
        <v>2304</v>
      </c>
      <c r="I541" s="177"/>
      <c r="J541" s="81">
        <v>54.519854960277819</v>
      </c>
      <c r="K541" s="81">
        <v>1.9158391398160659</v>
      </c>
      <c r="L541" s="81">
        <v>7.8461425262810316</v>
      </c>
      <c r="M541" s="81">
        <v>8.0205064225393521</v>
      </c>
      <c r="N541" s="81">
        <v>17.929951638960606</v>
      </c>
      <c r="O541" s="81">
        <v>17.594928882670622</v>
      </c>
      <c r="P541" s="81">
        <v>28.874298539512985</v>
      </c>
      <c r="Q541" s="81">
        <v>1.5094906058322475</v>
      </c>
      <c r="R541" s="81">
        <v>0</v>
      </c>
      <c r="S541" s="81">
        <v>1.3676616014176108</v>
      </c>
      <c r="T541" s="82"/>
      <c r="U541" s="81">
        <v>3214136</v>
      </c>
      <c r="V541" s="81">
        <v>554</v>
      </c>
      <c r="W541" s="81">
        <v>87</v>
      </c>
      <c r="X541" s="81">
        <v>3096</v>
      </c>
      <c r="Y541" s="81">
        <v>6478</v>
      </c>
      <c r="Z541" s="81">
        <v>7237</v>
      </c>
      <c r="AA541" s="81">
        <v>7011</v>
      </c>
      <c r="AB541" s="81">
        <v>24509</v>
      </c>
      <c r="AC541" s="81">
        <v>0</v>
      </c>
      <c r="AD541" s="81">
        <v>1.3676616014176108</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2305</v>
      </c>
      <c r="B542" s="80">
        <v>19</v>
      </c>
      <c r="C542" s="80">
        <v>2</v>
      </c>
      <c r="D542" s="80">
        <v>2</v>
      </c>
      <c r="E542" s="80">
        <v>2005</v>
      </c>
      <c r="F542" s="80" t="s">
        <v>565</v>
      </c>
      <c r="G542" s="80" t="s">
        <v>2303</v>
      </c>
      <c r="H542" s="80" t="s">
        <v>2304</v>
      </c>
      <c r="I542" s="177"/>
      <c r="J542" s="81">
        <v>78.799247552487628</v>
      </c>
      <c r="K542" s="81">
        <v>1.937868524173894</v>
      </c>
      <c r="L542" s="81">
        <v>12.685490083529022</v>
      </c>
      <c r="M542" s="81">
        <v>21.492858047284113</v>
      </c>
      <c r="N542" s="81">
        <v>29.587295899026497</v>
      </c>
      <c r="O542" s="81">
        <v>31.166088124149198</v>
      </c>
      <c r="P542" s="81">
        <v>34.169768537092537</v>
      </c>
      <c r="Q542" s="81">
        <v>1.5547027335582995</v>
      </c>
      <c r="R542" s="81">
        <v>0</v>
      </c>
      <c r="S542" s="81">
        <v>0.45937785307294177</v>
      </c>
      <c r="T542" s="82"/>
      <c r="U542" s="81">
        <v>4294759</v>
      </c>
      <c r="V542" s="81">
        <v>817</v>
      </c>
      <c r="W542" s="81">
        <v>138</v>
      </c>
      <c r="X542" s="81">
        <v>4677</v>
      </c>
      <c r="Y542" s="81">
        <v>8995</v>
      </c>
      <c r="Z542" s="81">
        <v>14834</v>
      </c>
      <c r="AA542" s="81">
        <v>6795</v>
      </c>
      <c r="AB542" s="81">
        <v>26389</v>
      </c>
      <c r="AC542" s="81">
        <v>0</v>
      </c>
      <c r="AD542" s="81">
        <v>0.45937785307294177</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2306</v>
      </c>
      <c r="B543" s="80">
        <v>20</v>
      </c>
      <c r="C543" s="80">
        <v>3</v>
      </c>
      <c r="D543" s="80">
        <v>2</v>
      </c>
      <c r="E543" s="80">
        <v>2006</v>
      </c>
      <c r="F543" s="80" t="s">
        <v>566</v>
      </c>
      <c r="G543" s="80" t="s">
        <v>2303</v>
      </c>
      <c r="H543" s="80" t="s">
        <v>2304</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2307</v>
      </c>
      <c r="B544" s="80">
        <v>21</v>
      </c>
      <c r="C544" s="80">
        <v>4</v>
      </c>
      <c r="D544" s="80">
        <v>2</v>
      </c>
      <c r="E544" s="80">
        <v>2007</v>
      </c>
      <c r="F544" s="80" t="s">
        <v>567</v>
      </c>
      <c r="G544" s="80" t="s">
        <v>2303</v>
      </c>
      <c r="H544" s="80" t="s">
        <v>2304</v>
      </c>
      <c r="I544" s="177"/>
      <c r="J544" s="81">
        <v>68.951917486548595</v>
      </c>
      <c r="K544" s="81">
        <v>1.8333457000656677</v>
      </c>
      <c r="L544" s="81">
        <v>8.3189573302408988</v>
      </c>
      <c r="M544" s="81">
        <v>26.113317506043625</v>
      </c>
      <c r="N544" s="81">
        <v>29.128995531105488</v>
      </c>
      <c r="O544" s="81">
        <v>30.519939644678072</v>
      </c>
      <c r="P544" s="81">
        <v>33.585459776120459</v>
      </c>
      <c r="Q544" s="81">
        <v>1.617814808906874</v>
      </c>
      <c r="R544" s="81">
        <v>0</v>
      </c>
      <c r="S544" s="81">
        <v>0</v>
      </c>
      <c r="T544" s="82"/>
      <c r="U544" s="81">
        <v>4702033</v>
      </c>
      <c r="V544" s="81">
        <v>776</v>
      </c>
      <c r="W544" s="81">
        <v>114</v>
      </c>
      <c r="X544" s="81">
        <v>6231</v>
      </c>
      <c r="Y544" s="81">
        <v>9123</v>
      </c>
      <c r="Z544" s="81">
        <v>15101</v>
      </c>
      <c r="AA544" s="81">
        <v>6577</v>
      </c>
      <c r="AB544" s="81">
        <v>26008</v>
      </c>
      <c r="AC544" s="81">
        <v>0</v>
      </c>
      <c r="AD544" s="81">
        <v>0</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2308</v>
      </c>
      <c r="B545" s="80">
        <v>22</v>
      </c>
      <c r="C545" s="80">
        <v>5</v>
      </c>
      <c r="D545" s="80">
        <v>2</v>
      </c>
      <c r="E545" s="80">
        <v>2008</v>
      </c>
      <c r="F545" s="80" t="s">
        <v>84</v>
      </c>
      <c r="G545" s="80" t="s">
        <v>2303</v>
      </c>
      <c r="H545" s="80" t="s">
        <v>2304</v>
      </c>
      <c r="I545" s="177"/>
      <c r="J545" s="81">
        <v>62.627645218335402</v>
      </c>
      <c r="K545" s="81">
        <v>1.3588543520502268</v>
      </c>
      <c r="L545" s="81">
        <v>7.3368935238351956</v>
      </c>
      <c r="M545" s="81">
        <v>27.312576033626801</v>
      </c>
      <c r="N545" s="81">
        <v>29.056609203875102</v>
      </c>
      <c r="O545" s="81">
        <v>29.43625241610787</v>
      </c>
      <c r="P545" s="81">
        <v>33.31765349252754</v>
      </c>
      <c r="Q545" s="81">
        <v>1.5808893808832492</v>
      </c>
      <c r="R545" s="81">
        <v>0</v>
      </c>
      <c r="S545" s="81">
        <v>0</v>
      </c>
      <c r="T545" s="82"/>
      <c r="U545" s="81">
        <v>4662993</v>
      </c>
      <c r="V545" s="81">
        <v>776</v>
      </c>
      <c r="W545" s="81">
        <v>114</v>
      </c>
      <c r="X545" s="81">
        <v>6231</v>
      </c>
      <c r="Y545" s="81">
        <v>9196</v>
      </c>
      <c r="Z545" s="81">
        <v>15076</v>
      </c>
      <c r="AA545" s="81">
        <v>6532</v>
      </c>
      <c r="AB545" s="81">
        <v>25832</v>
      </c>
      <c r="AC545" s="81">
        <v>0</v>
      </c>
      <c r="AD545" s="81">
        <v>0</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2309</v>
      </c>
      <c r="B546" s="80">
        <v>23</v>
      </c>
      <c r="C546" s="80">
        <v>6</v>
      </c>
      <c r="D546" s="80">
        <v>2</v>
      </c>
      <c r="E546" s="80">
        <v>2009</v>
      </c>
      <c r="F546" s="80" t="s">
        <v>85</v>
      </c>
      <c r="G546" s="80" t="s">
        <v>2303</v>
      </c>
      <c r="H546" s="80" t="s">
        <v>2304</v>
      </c>
      <c r="I546" s="177"/>
      <c r="J546" s="81">
        <v>58.240339590445885</v>
      </c>
      <c r="K546" s="81">
        <v>1.4907679371307831</v>
      </c>
      <c r="L546" s="81">
        <v>7.3864438954211478</v>
      </c>
      <c r="M546" s="81">
        <v>36.715792977261685</v>
      </c>
      <c r="N546" s="81">
        <v>29.394916818849872</v>
      </c>
      <c r="O546" s="81">
        <v>30.071741889480204</v>
      </c>
      <c r="P546" s="81">
        <v>31.972020012368688</v>
      </c>
      <c r="Q546" s="81">
        <v>1.4932505470854631</v>
      </c>
      <c r="R546" s="81">
        <v>0</v>
      </c>
      <c r="S546" s="81">
        <v>0</v>
      </c>
      <c r="T546" s="82"/>
      <c r="U546" s="81">
        <v>4303388</v>
      </c>
      <c r="V546" s="81">
        <v>805</v>
      </c>
      <c r="W546" s="81">
        <v>204</v>
      </c>
      <c r="X546" s="81">
        <v>7879</v>
      </c>
      <c r="Y546" s="81">
        <v>9253</v>
      </c>
      <c r="Z546" s="81">
        <v>15202</v>
      </c>
      <c r="AA546" s="81">
        <v>6435</v>
      </c>
      <c r="AB546" s="81">
        <v>25614</v>
      </c>
      <c r="AC546" s="81">
        <v>0</v>
      </c>
      <c r="AD546" s="81">
        <v>0</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2.84</v>
      </c>
      <c r="BJ546" s="81">
        <v>0</v>
      </c>
      <c r="BK546" s="81">
        <v>4.75</v>
      </c>
      <c r="BL546" s="81">
        <v>0</v>
      </c>
      <c r="BM546" s="82"/>
      <c r="BN546" s="81">
        <v>0</v>
      </c>
      <c r="BO546" s="81">
        <v>0</v>
      </c>
      <c r="BP546" s="81">
        <v>1</v>
      </c>
      <c r="BQ546" s="81">
        <v>0</v>
      </c>
      <c r="BR546" s="81">
        <v>1</v>
      </c>
      <c r="BS546" s="81">
        <v>0</v>
      </c>
      <c r="BT546"/>
      <c r="BU546" s="80"/>
      <c r="BV546" s="80"/>
      <c r="BW546" s="80"/>
      <c r="BX546" s="80"/>
      <c r="BY546" s="80"/>
      <c r="BZ546" s="80"/>
      <c r="CA546" s="80"/>
      <c r="CB546" s="80"/>
      <c r="CC546" s="80"/>
    </row>
    <row r="547" spans="1:81">
      <c r="A547" s="80" t="s">
        <v>2310</v>
      </c>
      <c r="B547" s="80">
        <v>24</v>
      </c>
      <c r="C547" s="80">
        <v>7</v>
      </c>
      <c r="D547" s="80">
        <v>2</v>
      </c>
      <c r="E547" s="80">
        <v>2010</v>
      </c>
      <c r="F547" s="80" t="s">
        <v>86</v>
      </c>
      <c r="G547" s="80" t="s">
        <v>2303</v>
      </c>
      <c r="H547" s="80" t="s">
        <v>2304</v>
      </c>
      <c r="I547" s="177"/>
      <c r="J547" s="81">
        <v>55.056507494798495</v>
      </c>
      <c r="K547" s="81">
        <v>1.4373897894838048</v>
      </c>
      <c r="L547" s="81">
        <v>7.0034049517856669</v>
      </c>
      <c r="M547" s="81">
        <v>35.107063527993752</v>
      </c>
      <c r="N547" s="81">
        <v>27.678905521661079</v>
      </c>
      <c r="O547" s="81">
        <v>30.298883795276645</v>
      </c>
      <c r="P547" s="81">
        <v>32.525953313627625</v>
      </c>
      <c r="Q547" s="81">
        <v>1.545185825124034</v>
      </c>
      <c r="R547" s="81">
        <v>0</v>
      </c>
      <c r="S547" s="81">
        <v>0</v>
      </c>
      <c r="T547" s="82"/>
      <c r="U547" s="81">
        <v>4044621</v>
      </c>
      <c r="V547" s="81">
        <v>805</v>
      </c>
      <c r="W547" s="81">
        <v>204</v>
      </c>
      <c r="X547" s="81">
        <v>7879</v>
      </c>
      <c r="Y547" s="81">
        <v>9279</v>
      </c>
      <c r="Z547" s="81">
        <v>15388</v>
      </c>
      <c r="AA547" s="81">
        <v>6383</v>
      </c>
      <c r="AB547" s="81">
        <v>25397</v>
      </c>
      <c r="AC547" s="81">
        <v>0</v>
      </c>
      <c r="AD547" s="81">
        <v>0</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2.871</v>
      </c>
      <c r="BJ547" s="81">
        <v>0</v>
      </c>
      <c r="BK547" s="81">
        <v>4.9710000000000001</v>
      </c>
      <c r="BL547" s="81">
        <v>0</v>
      </c>
      <c r="BM547" s="82"/>
      <c r="BN547" s="81">
        <v>0</v>
      </c>
      <c r="BO547" s="81">
        <v>0</v>
      </c>
      <c r="BP547" s="81">
        <v>1</v>
      </c>
      <c r="BQ547" s="81">
        <v>0</v>
      </c>
      <c r="BR547" s="81">
        <v>1</v>
      </c>
      <c r="BS547" s="81">
        <v>0</v>
      </c>
      <c r="BT547"/>
      <c r="BU547" s="80">
        <v>7.8419999999999996</v>
      </c>
      <c r="BV547" s="80">
        <v>0</v>
      </c>
      <c r="BW547" s="80">
        <v>0</v>
      </c>
      <c r="BX547" s="80">
        <v>0</v>
      </c>
      <c r="BY547" s="80">
        <v>0</v>
      </c>
      <c r="BZ547" s="80">
        <v>0</v>
      </c>
      <c r="CA547" s="80">
        <v>0</v>
      </c>
      <c r="CB547" s="80">
        <v>0</v>
      </c>
      <c r="CC547" s="80">
        <v>0</v>
      </c>
    </row>
    <row r="548" spans="1:81">
      <c r="A548" s="80" t="s">
        <v>2311</v>
      </c>
      <c r="B548" s="80">
        <v>25</v>
      </c>
      <c r="C548" s="80">
        <v>8</v>
      </c>
      <c r="D548" s="80">
        <v>2</v>
      </c>
      <c r="E548" s="80">
        <v>2011</v>
      </c>
      <c r="F548" s="80" t="s">
        <v>87</v>
      </c>
      <c r="G548" s="80" t="s">
        <v>2303</v>
      </c>
      <c r="H548" s="80" t="s">
        <v>2304</v>
      </c>
      <c r="I548" s="177"/>
      <c r="J548" s="81">
        <v>59.786395765987074</v>
      </c>
      <c r="K548" s="81">
        <v>2.2906846827425817</v>
      </c>
      <c r="L548" s="81">
        <v>9.107520468452897</v>
      </c>
      <c r="M548" s="81">
        <v>46.460455319099843</v>
      </c>
      <c r="N548" s="81">
        <v>38.166618578355902</v>
      </c>
      <c r="O548" s="81">
        <v>30.223139287068232</v>
      </c>
      <c r="P548" s="81">
        <v>31.264354380607504</v>
      </c>
      <c r="Q548" s="81">
        <v>1.7649846416429891</v>
      </c>
      <c r="R548" s="81">
        <v>0</v>
      </c>
      <c r="S548" s="81">
        <v>0</v>
      </c>
      <c r="T548" s="82"/>
      <c r="U548" s="81">
        <v>4035725</v>
      </c>
      <c r="V548" s="81">
        <v>805</v>
      </c>
      <c r="W548" s="81">
        <v>204</v>
      </c>
      <c r="X548" s="81">
        <v>7879</v>
      </c>
      <c r="Y548" s="81">
        <v>9337</v>
      </c>
      <c r="Z548" s="81">
        <v>15683</v>
      </c>
      <c r="AA548" s="81">
        <v>6318</v>
      </c>
      <c r="AB548" s="81">
        <v>25150</v>
      </c>
      <c r="AC548" s="81">
        <v>0</v>
      </c>
      <c r="AD548" s="81">
        <v>0</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2.69</v>
      </c>
      <c r="BJ548" s="81">
        <v>0</v>
      </c>
      <c r="BK548" s="81">
        <v>3.661</v>
      </c>
      <c r="BL548" s="81">
        <v>0</v>
      </c>
      <c r="BM548" s="82"/>
      <c r="BN548" s="81">
        <v>0</v>
      </c>
      <c r="BO548" s="81">
        <v>0</v>
      </c>
      <c r="BP548" s="81">
        <v>1</v>
      </c>
      <c r="BQ548" s="81">
        <v>0</v>
      </c>
      <c r="BR548" s="81">
        <v>1</v>
      </c>
      <c r="BS548" s="81">
        <v>0</v>
      </c>
      <c r="BT548"/>
      <c r="BU548" s="80">
        <v>6.351</v>
      </c>
      <c r="BV548" s="80">
        <v>0</v>
      </c>
      <c r="BW548" s="80">
        <v>0</v>
      </c>
      <c r="BX548" s="80">
        <v>0</v>
      </c>
      <c r="BY548" s="80">
        <v>0</v>
      </c>
      <c r="BZ548" s="80">
        <v>0</v>
      </c>
      <c r="CA548" s="80">
        <v>0</v>
      </c>
      <c r="CB548" s="80">
        <v>0</v>
      </c>
      <c r="CC548" s="80">
        <v>0</v>
      </c>
    </row>
    <row r="549" spans="1:81">
      <c r="A549" s="80" t="s">
        <v>2312</v>
      </c>
      <c r="B549" s="80">
        <v>26</v>
      </c>
      <c r="C549" s="80">
        <v>9</v>
      </c>
      <c r="D549" s="80">
        <v>2</v>
      </c>
      <c r="E549" s="80">
        <v>2012</v>
      </c>
      <c r="F549" s="80" t="s">
        <v>88</v>
      </c>
      <c r="G549" s="80" t="s">
        <v>2303</v>
      </c>
      <c r="H549" s="80" t="s">
        <v>2304</v>
      </c>
      <c r="I549" s="177"/>
      <c r="J549" s="81">
        <v>66.15332542317536</v>
      </c>
      <c r="K549" s="81">
        <v>2.2971803210695754</v>
      </c>
      <c r="L549" s="81">
        <v>9.5599064584060898</v>
      </c>
      <c r="M549" s="81">
        <v>50.8452941741049</v>
      </c>
      <c r="N549" s="81">
        <v>50.018405104743508</v>
      </c>
      <c r="O549" s="81">
        <v>30.027370772143932</v>
      </c>
      <c r="P549" s="81">
        <v>30.700721587698858</v>
      </c>
      <c r="Q549" s="81">
        <v>1.9175373795912467</v>
      </c>
      <c r="R549" s="81">
        <v>0</v>
      </c>
      <c r="S549" s="81">
        <v>0</v>
      </c>
      <c r="T549" s="82"/>
      <c r="U549" s="81">
        <v>4544775</v>
      </c>
      <c r="V549" s="81">
        <v>805</v>
      </c>
      <c r="W549" s="81">
        <v>204</v>
      </c>
      <c r="X549" s="81">
        <v>7879</v>
      </c>
      <c r="Y549" s="81">
        <v>9511</v>
      </c>
      <c r="Z549" s="81">
        <v>15705</v>
      </c>
      <c r="AA549" s="81">
        <v>6169</v>
      </c>
      <c r="AB549" s="81">
        <v>25149</v>
      </c>
      <c r="AC549" s="81">
        <v>0</v>
      </c>
      <c r="AD549" s="81">
        <v>0</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3.984</v>
      </c>
      <c r="BJ549" s="81">
        <v>0</v>
      </c>
      <c r="BK549" s="81">
        <v>10.91</v>
      </c>
      <c r="BL549" s="81">
        <v>0</v>
      </c>
      <c r="BM549" s="82"/>
      <c r="BN549" s="81">
        <v>0</v>
      </c>
      <c r="BO549" s="81">
        <v>0</v>
      </c>
      <c r="BP549" s="81">
        <v>1</v>
      </c>
      <c r="BQ549" s="81">
        <v>0</v>
      </c>
      <c r="BR549" s="81">
        <v>2</v>
      </c>
      <c r="BS549" s="81">
        <v>0</v>
      </c>
      <c r="BT549"/>
      <c r="BU549" s="80">
        <v>14.894</v>
      </c>
      <c r="BV549" s="80">
        <v>0</v>
      </c>
      <c r="BW549" s="80">
        <v>0</v>
      </c>
      <c r="BX549" s="80">
        <v>0</v>
      </c>
      <c r="BY549" s="80">
        <v>0</v>
      </c>
      <c r="BZ549" s="80">
        <v>0</v>
      </c>
      <c r="CA549" s="80">
        <v>0</v>
      </c>
      <c r="CB549" s="80">
        <v>0</v>
      </c>
      <c r="CC549" s="80">
        <v>0</v>
      </c>
    </row>
    <row r="550" spans="1:81">
      <c r="A550" s="80" t="s">
        <v>2313</v>
      </c>
      <c r="B550" s="80">
        <v>27</v>
      </c>
      <c r="C550" s="80">
        <v>10</v>
      </c>
      <c r="D550" s="80">
        <v>2</v>
      </c>
      <c r="E550" s="80">
        <v>2013</v>
      </c>
      <c r="F550" s="80" t="s">
        <v>89</v>
      </c>
      <c r="G550" s="80" t="s">
        <v>2303</v>
      </c>
      <c r="H550" s="80" t="s">
        <v>2304</v>
      </c>
      <c r="I550" s="177"/>
      <c r="J550" s="81">
        <v>88.751368622430476</v>
      </c>
      <c r="K550" s="81">
        <v>1.876199897479375</v>
      </c>
      <c r="L550" s="81">
        <v>8.5301784411497366</v>
      </c>
      <c r="M550" s="81">
        <v>50.866122733849757</v>
      </c>
      <c r="N550" s="81">
        <v>54.352513635636008</v>
      </c>
      <c r="O550" s="81">
        <v>29.309549687814677</v>
      </c>
      <c r="P550" s="81">
        <v>30.316862235536092</v>
      </c>
      <c r="Q550" s="81">
        <v>1.9333638972613878</v>
      </c>
      <c r="R550" s="81">
        <v>0</v>
      </c>
      <c r="S550" s="81">
        <v>0</v>
      </c>
      <c r="T550" s="82"/>
      <c r="U550" s="81">
        <v>4691174</v>
      </c>
      <c r="V550" s="81">
        <v>805</v>
      </c>
      <c r="W550" s="81">
        <v>204</v>
      </c>
      <c r="X550" s="81">
        <v>7879</v>
      </c>
      <c r="Y550" s="81">
        <v>9554</v>
      </c>
      <c r="Z550" s="81">
        <v>16014</v>
      </c>
      <c r="AA550" s="81">
        <v>6069</v>
      </c>
      <c r="AB550" s="81">
        <v>24993</v>
      </c>
      <c r="AC550" s="81">
        <v>0</v>
      </c>
      <c r="AD550" s="81">
        <v>0</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5.3570000000000002</v>
      </c>
      <c r="BJ550" s="81">
        <v>0</v>
      </c>
      <c r="BK550" s="81">
        <v>12.266</v>
      </c>
      <c r="BL550" s="81">
        <v>0</v>
      </c>
      <c r="BM550" s="82"/>
      <c r="BN550" s="81">
        <v>0</v>
      </c>
      <c r="BO550" s="81">
        <v>0</v>
      </c>
      <c r="BP550" s="81">
        <v>1</v>
      </c>
      <c r="BQ550" s="81">
        <v>0</v>
      </c>
      <c r="BR550" s="81">
        <v>2</v>
      </c>
      <c r="BS550" s="81">
        <v>0</v>
      </c>
      <c r="BT550"/>
      <c r="BU550" s="80">
        <v>17.623000000000001</v>
      </c>
      <c r="BV550" s="80">
        <v>0</v>
      </c>
      <c r="BW550" s="80">
        <v>0</v>
      </c>
      <c r="BX550" s="80">
        <v>0</v>
      </c>
      <c r="BY550" s="80">
        <v>0</v>
      </c>
      <c r="BZ550" s="80">
        <v>0</v>
      </c>
      <c r="CA550" s="80">
        <v>0</v>
      </c>
      <c r="CB550" s="80">
        <v>0</v>
      </c>
      <c r="CC550" s="80">
        <v>0</v>
      </c>
    </row>
    <row r="551" spans="1:81">
      <c r="A551" s="80" t="s">
        <v>2314</v>
      </c>
      <c r="B551" s="80">
        <v>28</v>
      </c>
      <c r="C551" s="80">
        <v>11</v>
      </c>
      <c r="D551" s="80">
        <v>2</v>
      </c>
      <c r="E551" s="80">
        <v>2014</v>
      </c>
      <c r="F551" s="80" t="s">
        <v>90</v>
      </c>
      <c r="G551" s="80" t="s">
        <v>2303</v>
      </c>
      <c r="H551" s="80" t="s">
        <v>2304</v>
      </c>
      <c r="I551" s="177"/>
      <c r="J551" s="81">
        <v>76.393157197521688</v>
      </c>
      <c r="K551" s="81">
        <v>2.0231395994289136</v>
      </c>
      <c r="L551" s="81">
        <v>10.739883122414328</v>
      </c>
      <c r="M551" s="81">
        <v>43.787736216907007</v>
      </c>
      <c r="N551" s="81">
        <v>46.48319843738593</v>
      </c>
      <c r="O551" s="81">
        <v>28.252765420437772</v>
      </c>
      <c r="P551" s="81">
        <v>30.610119123999137</v>
      </c>
      <c r="Q551" s="81">
        <v>1.843397068744467</v>
      </c>
      <c r="R551" s="81">
        <v>0</v>
      </c>
      <c r="S551" s="81">
        <v>0</v>
      </c>
      <c r="T551" s="82"/>
      <c r="U551" s="81">
        <v>4464290</v>
      </c>
      <c r="V551" s="81">
        <v>761</v>
      </c>
      <c r="W551" s="81">
        <v>216</v>
      </c>
      <c r="X551" s="81">
        <v>7439</v>
      </c>
      <c r="Y551" s="81">
        <v>9644</v>
      </c>
      <c r="Z551" s="81">
        <v>16258</v>
      </c>
      <c r="AA551" s="81">
        <v>6096</v>
      </c>
      <c r="AB551" s="81">
        <v>24837</v>
      </c>
      <c r="AC551" s="81">
        <v>0</v>
      </c>
      <c r="AD551" s="81">
        <v>0</v>
      </c>
      <c r="AE551" s="82"/>
      <c r="AF551" s="81">
        <v>43392795.387410834</v>
      </c>
      <c r="AG551" s="81">
        <v>1491134.9025018101</v>
      </c>
      <c r="AH551" s="81">
        <v>2664040.5195492106</v>
      </c>
      <c r="AI551" s="81">
        <v>42630590.85949447</v>
      </c>
      <c r="AJ551" s="81">
        <v>56830303.441312708</v>
      </c>
      <c r="AK551" s="81">
        <v>0</v>
      </c>
      <c r="AL551" s="81">
        <v>0</v>
      </c>
      <c r="AM551" s="81">
        <v>3409748.9553698516</v>
      </c>
      <c r="AN551" s="81">
        <v>0</v>
      </c>
      <c r="AO551" s="81">
        <v>0</v>
      </c>
      <c r="AP551" s="82"/>
      <c r="AQ551" s="81">
        <v>629</v>
      </c>
      <c r="AR551" s="81">
        <v>142</v>
      </c>
      <c r="AS551" s="81">
        <v>0</v>
      </c>
      <c r="AT551" s="81">
        <v>0</v>
      </c>
      <c r="AU551" s="81">
        <v>0</v>
      </c>
      <c r="AV551" s="81">
        <v>0</v>
      </c>
      <c r="AW551" s="81" t="s">
        <v>564</v>
      </c>
      <c r="AX551" s="82"/>
      <c r="AY551" s="81">
        <v>2831.846</v>
      </c>
      <c r="AZ551" s="81">
        <v>10218.200000000001</v>
      </c>
      <c r="BA551" s="81">
        <v>0</v>
      </c>
      <c r="BB551" s="81">
        <v>0</v>
      </c>
      <c r="BC551" s="81">
        <v>0</v>
      </c>
      <c r="BD551" s="81">
        <v>0</v>
      </c>
      <c r="BE551" s="81" t="s">
        <v>564</v>
      </c>
      <c r="BF551" s="82"/>
      <c r="BG551" s="81">
        <v>0</v>
      </c>
      <c r="BH551" s="81">
        <v>0</v>
      </c>
      <c r="BI551" s="81">
        <v>9.8819999999999997</v>
      </c>
      <c r="BJ551" s="81">
        <v>0</v>
      </c>
      <c r="BK551" s="81">
        <v>37.087000000000003</v>
      </c>
      <c r="BL551" s="81">
        <v>0</v>
      </c>
      <c r="BM551" s="82"/>
      <c r="BN551" s="81">
        <v>0</v>
      </c>
      <c r="BO551" s="81">
        <v>0</v>
      </c>
      <c r="BP551" s="81">
        <v>2</v>
      </c>
      <c r="BQ551" s="81">
        <v>0</v>
      </c>
      <c r="BR551" s="81">
        <v>3</v>
      </c>
      <c r="BS551" s="81">
        <v>0</v>
      </c>
      <c r="BT551"/>
      <c r="BU551" s="80">
        <v>24.789000000000001</v>
      </c>
      <c r="BV551" s="80">
        <v>22.18</v>
      </c>
      <c r="BW551" s="80">
        <v>0</v>
      </c>
      <c r="BX551" s="80">
        <v>0</v>
      </c>
      <c r="BY551" s="80">
        <v>0</v>
      </c>
      <c r="BZ551" s="80">
        <v>0</v>
      </c>
      <c r="CA551" s="80">
        <v>0</v>
      </c>
      <c r="CB551" s="80">
        <v>0</v>
      </c>
      <c r="CC551" s="80">
        <v>0</v>
      </c>
    </row>
    <row r="552" spans="1:81">
      <c r="A552" s="80" t="s">
        <v>2315</v>
      </c>
      <c r="B552" s="80">
        <v>29</v>
      </c>
      <c r="C552" s="80">
        <v>12</v>
      </c>
      <c r="D552" s="80">
        <v>2</v>
      </c>
      <c r="E552" s="80">
        <v>2015</v>
      </c>
      <c r="F552" s="80" t="s">
        <v>91</v>
      </c>
      <c r="G552" s="80" t="s">
        <v>2303</v>
      </c>
      <c r="H552" s="80" t="s">
        <v>2304</v>
      </c>
      <c r="I552" s="177"/>
      <c r="J552" s="81">
        <v>79.816686024842951</v>
      </c>
      <c r="K552" s="81">
        <v>1.9367717930330111</v>
      </c>
      <c r="L552" s="81">
        <v>12.67310056192305</v>
      </c>
      <c r="M552" s="81">
        <v>45.711191467368899</v>
      </c>
      <c r="N552" s="81">
        <v>39.650222781004459</v>
      </c>
      <c r="O552" s="81">
        <v>27.802429167169294</v>
      </c>
      <c r="P552" s="81">
        <v>30.503545986564113</v>
      </c>
      <c r="Q552" s="81">
        <v>1.7976917556206919</v>
      </c>
      <c r="R552" s="81">
        <v>0</v>
      </c>
      <c r="S552" s="81">
        <v>0</v>
      </c>
      <c r="T552" s="82"/>
      <c r="U552" s="81">
        <v>5039100</v>
      </c>
      <c r="V552" s="81">
        <v>761</v>
      </c>
      <c r="W552" s="81">
        <v>216</v>
      </c>
      <c r="X552" s="81">
        <v>7439</v>
      </c>
      <c r="Y552" s="81">
        <v>9745</v>
      </c>
      <c r="Z552" s="81">
        <v>16153</v>
      </c>
      <c r="AA552" s="81">
        <v>6070</v>
      </c>
      <c r="AB552" s="81">
        <v>24742</v>
      </c>
      <c r="AC552" s="81">
        <v>0</v>
      </c>
      <c r="AD552" s="81">
        <v>0</v>
      </c>
      <c r="AE552" s="82"/>
      <c r="AF552" s="81">
        <v>49690797.272872008</v>
      </c>
      <c r="AG552" s="81">
        <v>1342517.279310259</v>
      </c>
      <c r="AH552" s="81">
        <v>2540982.0294863074</v>
      </c>
      <c r="AI552" s="81">
        <v>45408488.80422873</v>
      </c>
      <c r="AJ552" s="81">
        <v>51468263.925221145</v>
      </c>
      <c r="AK552" s="81">
        <v>0</v>
      </c>
      <c r="AL552" s="81">
        <v>0</v>
      </c>
      <c r="AM552" s="81">
        <v>3390787.3112135711</v>
      </c>
      <c r="AN552" s="81">
        <v>0</v>
      </c>
      <c r="AO552" s="81">
        <v>0</v>
      </c>
      <c r="AP552" s="82"/>
      <c r="AQ552" s="81">
        <v>678</v>
      </c>
      <c r="AR552" s="81">
        <v>225</v>
      </c>
      <c r="AS552" s="81">
        <v>0</v>
      </c>
      <c r="AT552" s="81">
        <v>0</v>
      </c>
      <c r="AU552" s="81">
        <v>0</v>
      </c>
      <c r="AV552" s="81">
        <v>0</v>
      </c>
      <c r="AW552" s="81" t="s">
        <v>564</v>
      </c>
      <c r="AX552" s="82"/>
      <c r="AY552" s="81">
        <v>3117.1149999999998</v>
      </c>
      <c r="AZ552" s="81">
        <v>14628.4</v>
      </c>
      <c r="BA552" s="81">
        <v>0</v>
      </c>
      <c r="BB552" s="81">
        <v>0</v>
      </c>
      <c r="BC552" s="81">
        <v>0</v>
      </c>
      <c r="BD552" s="81">
        <v>0</v>
      </c>
      <c r="BE552" s="81" t="s">
        <v>564</v>
      </c>
      <c r="BF552" s="82"/>
      <c r="BG552" s="81">
        <v>0</v>
      </c>
      <c r="BH552" s="81">
        <v>0</v>
      </c>
      <c r="BI552" s="81">
        <v>9.1479999999999997</v>
      </c>
      <c r="BJ552" s="81">
        <v>0</v>
      </c>
      <c r="BK552" s="81">
        <v>46.510000000000005</v>
      </c>
      <c r="BL552" s="81">
        <v>0</v>
      </c>
      <c r="BM552" s="82"/>
      <c r="BN552" s="81">
        <v>0</v>
      </c>
      <c r="BO552" s="81">
        <v>0</v>
      </c>
      <c r="BP552" s="81">
        <v>2</v>
      </c>
      <c r="BQ552" s="81">
        <v>0</v>
      </c>
      <c r="BR552" s="81">
        <v>3</v>
      </c>
      <c r="BS552" s="81">
        <v>0</v>
      </c>
      <c r="BT552"/>
      <c r="BU552" s="80">
        <v>24.422000000000001</v>
      </c>
      <c r="BV552" s="80">
        <v>31.236000000000001</v>
      </c>
      <c r="BW552" s="80">
        <v>0</v>
      </c>
      <c r="BX552" s="80">
        <v>0</v>
      </c>
      <c r="BY552" s="80">
        <v>0</v>
      </c>
      <c r="BZ552" s="80">
        <v>0</v>
      </c>
      <c r="CA552" s="80">
        <v>0</v>
      </c>
      <c r="CB552" s="80">
        <v>0</v>
      </c>
      <c r="CC552" s="80">
        <v>0</v>
      </c>
    </row>
    <row r="553" spans="1:81">
      <c r="A553" s="80" t="s">
        <v>2316</v>
      </c>
      <c r="B553" s="80">
        <v>30</v>
      </c>
      <c r="C553" s="80">
        <v>13</v>
      </c>
      <c r="D553" s="80">
        <v>2</v>
      </c>
      <c r="E553" s="80">
        <v>2016</v>
      </c>
      <c r="F553" s="80" t="s">
        <v>92</v>
      </c>
      <c r="G553" s="80" t="s">
        <v>2303</v>
      </c>
      <c r="H553" s="80" t="s">
        <v>2304</v>
      </c>
      <c r="I553" s="177"/>
      <c r="J553" s="81">
        <v>94.793413658174572</v>
      </c>
      <c r="K553" s="81">
        <v>1.7972196959172249</v>
      </c>
      <c r="L553" s="81">
        <v>13.764813269237129</v>
      </c>
      <c r="M553" s="81">
        <v>34.261610144499336</v>
      </c>
      <c r="N553" s="81">
        <v>34.498225453359659</v>
      </c>
      <c r="O553" s="81">
        <v>27.684149477604691</v>
      </c>
      <c r="P553" s="81">
        <v>29.293234540452072</v>
      </c>
      <c r="Q553" s="81">
        <v>1.7365590367522112</v>
      </c>
      <c r="R553" s="81">
        <v>0</v>
      </c>
      <c r="S553" s="81">
        <v>0</v>
      </c>
      <c r="T553" s="82"/>
      <c r="U553" s="81">
        <v>6429591</v>
      </c>
      <c r="V553" s="81">
        <v>761</v>
      </c>
      <c r="W553" s="81">
        <v>216</v>
      </c>
      <c r="X553" s="81">
        <v>7439</v>
      </c>
      <c r="Y553" s="81">
        <v>9795</v>
      </c>
      <c r="Z553" s="81">
        <v>16282</v>
      </c>
      <c r="AA553" s="81">
        <v>6029</v>
      </c>
      <c r="AB553" s="81">
        <v>24586</v>
      </c>
      <c r="AC553" s="81">
        <v>0</v>
      </c>
      <c r="AD553" s="81">
        <v>0</v>
      </c>
      <c r="AE553" s="82"/>
      <c r="AF553" s="81">
        <v>62993988.683148406</v>
      </c>
      <c r="AG553" s="81">
        <v>1315930.176583648</v>
      </c>
      <c r="AH553" s="81">
        <v>2308945.457548324</v>
      </c>
      <c r="AI553" s="81">
        <v>51972163.892700322</v>
      </c>
      <c r="AJ553" s="81">
        <v>54952985.607198037</v>
      </c>
      <c r="AK553" s="81">
        <v>0</v>
      </c>
      <c r="AL553" s="81">
        <v>0</v>
      </c>
      <c r="AM553" s="81">
        <v>3372025.865150271</v>
      </c>
      <c r="AN553" s="81">
        <v>0</v>
      </c>
      <c r="AO553" s="81">
        <v>0</v>
      </c>
      <c r="AP553" s="82"/>
      <c r="AQ553" s="81">
        <v>734</v>
      </c>
      <c r="AR553" s="81">
        <v>261</v>
      </c>
      <c r="AS553" s="81">
        <v>0</v>
      </c>
      <c r="AT553" s="81">
        <v>0</v>
      </c>
      <c r="AU553" s="81">
        <v>0</v>
      </c>
      <c r="AV553" s="81">
        <v>0</v>
      </c>
      <c r="AW553" s="81" t="s">
        <v>564</v>
      </c>
      <c r="AX553" s="82"/>
      <c r="AY553" s="81">
        <v>3426.4549999999999</v>
      </c>
      <c r="AZ553" s="81">
        <v>19697.2</v>
      </c>
      <c r="BA553" s="81">
        <v>0</v>
      </c>
      <c r="BB553" s="81">
        <v>0</v>
      </c>
      <c r="BC553" s="81">
        <v>0</v>
      </c>
      <c r="BD553" s="81">
        <v>0</v>
      </c>
      <c r="BE553" s="81" t="s">
        <v>564</v>
      </c>
      <c r="BF553" s="82"/>
      <c r="BG553" s="81">
        <v>0</v>
      </c>
      <c r="BH553" s="81">
        <v>0</v>
      </c>
      <c r="BI553" s="81">
        <v>9.3079999999999998</v>
      </c>
      <c r="BJ553" s="81">
        <v>0</v>
      </c>
      <c r="BK553" s="81">
        <v>39.241999999999997</v>
      </c>
      <c r="BL553" s="81">
        <v>0</v>
      </c>
      <c r="BM553" s="82"/>
      <c r="BN553" s="81">
        <v>0</v>
      </c>
      <c r="BO553" s="81">
        <v>0</v>
      </c>
      <c r="BP553" s="81">
        <v>2</v>
      </c>
      <c r="BQ553" s="81">
        <v>0</v>
      </c>
      <c r="BR553" s="81">
        <v>3</v>
      </c>
      <c r="BS553" s="81">
        <v>0</v>
      </c>
      <c r="BT553"/>
      <c r="BU553" s="80">
        <v>23.423999999999999</v>
      </c>
      <c r="BV553" s="80">
        <v>25.126000000000001</v>
      </c>
      <c r="BW553" s="80">
        <v>0</v>
      </c>
      <c r="BX553" s="80">
        <v>0</v>
      </c>
      <c r="BY553" s="80">
        <v>0</v>
      </c>
      <c r="BZ553" s="80">
        <v>0</v>
      </c>
      <c r="CA553" s="80">
        <v>0</v>
      </c>
      <c r="CB553" s="80">
        <v>0</v>
      </c>
      <c r="CC553" s="80">
        <v>0</v>
      </c>
    </row>
    <row r="554" spans="1:81">
      <c r="A554" s="80" t="s">
        <v>2317</v>
      </c>
      <c r="B554" s="80">
        <v>31</v>
      </c>
      <c r="C554" s="80">
        <v>14</v>
      </c>
      <c r="D554" s="80">
        <v>2</v>
      </c>
      <c r="E554" s="80">
        <v>2017</v>
      </c>
      <c r="F554" s="80" t="s">
        <v>71</v>
      </c>
      <c r="G554" s="80" t="s">
        <v>2303</v>
      </c>
      <c r="H554" s="80" t="s">
        <v>2304</v>
      </c>
      <c r="I554" s="177"/>
      <c r="J554" s="81">
        <v>94.326750861235496</v>
      </c>
      <c r="K554" s="81">
        <v>1.762149042763004</v>
      </c>
      <c r="L554" s="81">
        <v>13.002771013617714</v>
      </c>
      <c r="M554" s="81">
        <v>29.068597704055417</v>
      </c>
      <c r="N554" s="81">
        <v>36.684099187049505</v>
      </c>
      <c r="O554" s="81">
        <v>27.08020834610204</v>
      </c>
      <c r="P554" s="81">
        <v>28.996629655565648</v>
      </c>
      <c r="Q554" s="81">
        <v>1.6703609132134378</v>
      </c>
      <c r="R554" s="81">
        <v>0</v>
      </c>
      <c r="S554" s="81">
        <v>0</v>
      </c>
      <c r="T554" s="82"/>
      <c r="U554" s="81">
        <v>6656903</v>
      </c>
      <c r="V554" s="81">
        <v>761</v>
      </c>
      <c r="W554" s="81">
        <v>216</v>
      </c>
      <c r="X554" s="81">
        <v>7439</v>
      </c>
      <c r="Y554" s="81">
        <v>9863</v>
      </c>
      <c r="Z554" s="81">
        <v>16191</v>
      </c>
      <c r="AA554" s="81">
        <v>6006</v>
      </c>
      <c r="AB554" s="81">
        <v>24456</v>
      </c>
      <c r="AC554" s="81">
        <v>0</v>
      </c>
      <c r="AD554" s="81">
        <v>0</v>
      </c>
      <c r="AE554" s="82"/>
      <c r="AF554" s="81">
        <v>64120601.331572279</v>
      </c>
      <c r="AG554" s="81">
        <v>1305223.2237734001</v>
      </c>
      <c r="AH554" s="81">
        <v>2915593.1552245738</v>
      </c>
      <c r="AI554" s="81">
        <v>43222197.470448561</v>
      </c>
      <c r="AJ554" s="81">
        <v>55005845.670245007</v>
      </c>
      <c r="AK554" s="81">
        <v>0</v>
      </c>
      <c r="AL554" s="81">
        <v>0</v>
      </c>
      <c r="AM554" s="81">
        <v>3359444.470482294</v>
      </c>
      <c r="AN554" s="81">
        <v>0</v>
      </c>
      <c r="AO554" s="81">
        <v>0</v>
      </c>
      <c r="AP554" s="82"/>
      <c r="AQ554" s="81">
        <v>775</v>
      </c>
      <c r="AR554" s="81">
        <v>308</v>
      </c>
      <c r="AS554" s="81">
        <v>0</v>
      </c>
      <c r="AT554" s="81">
        <v>0</v>
      </c>
      <c r="AU554" s="81">
        <v>0</v>
      </c>
      <c r="AV554" s="81">
        <v>0</v>
      </c>
      <c r="AW554" s="81" t="s">
        <v>564</v>
      </c>
      <c r="AX554" s="82"/>
      <c r="AY554" s="81">
        <v>3638.355</v>
      </c>
      <c r="AZ554" s="81">
        <v>21399.499999999989</v>
      </c>
      <c r="BA554" s="81">
        <v>0</v>
      </c>
      <c r="BB554" s="81">
        <v>0</v>
      </c>
      <c r="BC554" s="81">
        <v>0</v>
      </c>
      <c r="BD554" s="81">
        <v>0</v>
      </c>
      <c r="BE554" s="81" t="s">
        <v>564</v>
      </c>
      <c r="BF554" s="82"/>
      <c r="BG554" s="81">
        <v>0</v>
      </c>
      <c r="BH554" s="81">
        <v>0</v>
      </c>
      <c r="BI554" s="81">
        <v>11.051</v>
      </c>
      <c r="BJ554" s="81">
        <v>0</v>
      </c>
      <c r="BK554" s="81">
        <v>37.311999999999998</v>
      </c>
      <c r="BL554" s="81">
        <v>0</v>
      </c>
      <c r="BM554" s="82"/>
      <c r="BN554" s="81">
        <v>0</v>
      </c>
      <c r="BO554" s="81">
        <v>0</v>
      </c>
      <c r="BP554" s="81">
        <v>3</v>
      </c>
      <c r="BQ554" s="81">
        <v>0</v>
      </c>
      <c r="BR554" s="81">
        <v>3</v>
      </c>
      <c r="BS554" s="81">
        <v>0</v>
      </c>
      <c r="BT554"/>
      <c r="BU554" s="80">
        <v>24.036000000000001</v>
      </c>
      <c r="BV554" s="80">
        <v>24.327000000000002</v>
      </c>
      <c r="BW554" s="80">
        <v>0</v>
      </c>
      <c r="BX554" s="80">
        <v>0</v>
      </c>
      <c r="BY554" s="80">
        <v>0</v>
      </c>
      <c r="BZ554" s="80">
        <v>0</v>
      </c>
      <c r="CA554" s="80">
        <v>0</v>
      </c>
      <c r="CB554" s="80">
        <v>0</v>
      </c>
      <c r="CC554" s="80">
        <v>0</v>
      </c>
    </row>
    <row r="555" spans="1:81">
      <c r="A555" s="80" t="s">
        <v>2318</v>
      </c>
      <c r="B555" s="80">
        <v>32</v>
      </c>
      <c r="C555" s="80">
        <v>15</v>
      </c>
      <c r="D555" s="80">
        <v>2</v>
      </c>
      <c r="E555" s="80">
        <v>2018</v>
      </c>
      <c r="F555" s="80" t="s">
        <v>93</v>
      </c>
      <c r="G555" s="80" t="s">
        <v>2303</v>
      </c>
      <c r="H555" s="80" t="s">
        <v>2304</v>
      </c>
      <c r="I555" s="177"/>
      <c r="J555" s="81">
        <v>88.315507735900965</v>
      </c>
      <c r="K555" s="81">
        <v>1.6588994787772964</v>
      </c>
      <c r="L555" s="81">
        <v>12.132035586496233</v>
      </c>
      <c r="M555" s="81">
        <v>30.064048646041982</v>
      </c>
      <c r="N555" s="81">
        <v>33.261320514544245</v>
      </c>
      <c r="O555" s="81">
        <v>26.458192811894342</v>
      </c>
      <c r="P555" s="81">
        <v>28.244341460089082</v>
      </c>
      <c r="Q555" s="81">
        <v>1.5372713387481418</v>
      </c>
      <c r="R555" s="81">
        <v>0</v>
      </c>
      <c r="S555" s="81">
        <v>0</v>
      </c>
      <c r="T555" s="82"/>
      <c r="U555" s="81">
        <v>6881534</v>
      </c>
      <c r="V555" s="81">
        <v>761</v>
      </c>
      <c r="W555" s="81">
        <v>216</v>
      </c>
      <c r="X555" s="81">
        <v>7439</v>
      </c>
      <c r="Y555" s="81">
        <v>9964</v>
      </c>
      <c r="Z555" s="81">
        <v>16122</v>
      </c>
      <c r="AA555" s="81">
        <v>5909</v>
      </c>
      <c r="AB555" s="81">
        <v>24255</v>
      </c>
      <c r="AC555" s="81">
        <v>0</v>
      </c>
      <c r="AD555" s="81">
        <v>0</v>
      </c>
      <c r="AE555" s="82"/>
      <c r="AF555" s="81">
        <v>57787577.18333295</v>
      </c>
      <c r="AG555" s="81">
        <v>1162762.326322411</v>
      </c>
      <c r="AH555" s="81">
        <v>2685911.0563214412</v>
      </c>
      <c r="AI555" s="81">
        <v>45212277.60579408</v>
      </c>
      <c r="AJ555" s="81">
        <v>51419233.773302399</v>
      </c>
      <c r="AK555" s="81">
        <v>0</v>
      </c>
      <c r="AL555" s="81">
        <v>0</v>
      </c>
      <c r="AM555" s="81">
        <v>3338727.6903110431</v>
      </c>
      <c r="AN555" s="81">
        <v>0</v>
      </c>
      <c r="AO555" s="81">
        <v>0</v>
      </c>
      <c r="AP555" s="82"/>
      <c r="AQ555" s="81">
        <v>838</v>
      </c>
      <c r="AR555" s="81">
        <v>330</v>
      </c>
      <c r="AS555" s="81">
        <v>0</v>
      </c>
      <c r="AT555" s="81">
        <v>0</v>
      </c>
      <c r="AU555" s="81">
        <v>0</v>
      </c>
      <c r="AV555" s="81">
        <v>0</v>
      </c>
      <c r="AW555" s="81" t="s">
        <v>564</v>
      </c>
      <c r="AX555" s="82"/>
      <c r="AY555" s="81">
        <v>3996.1549999999979</v>
      </c>
      <c r="AZ555" s="81">
        <v>23620</v>
      </c>
      <c r="BA555" s="81">
        <v>0</v>
      </c>
      <c r="BB555" s="81">
        <v>0</v>
      </c>
      <c r="BC555" s="81">
        <v>0</v>
      </c>
      <c r="BD555" s="81">
        <v>0</v>
      </c>
      <c r="BE555" s="81" t="s">
        <v>564</v>
      </c>
      <c r="BF555" s="82"/>
      <c r="BG555" s="81">
        <v>0</v>
      </c>
      <c r="BH555" s="81">
        <v>0</v>
      </c>
      <c r="BI555" s="81">
        <v>12.052</v>
      </c>
      <c r="BJ555" s="81">
        <v>0</v>
      </c>
      <c r="BK555" s="81">
        <v>39.818999999999996</v>
      </c>
      <c r="BL555" s="81">
        <v>0</v>
      </c>
      <c r="BM555" s="82"/>
      <c r="BN555" s="81">
        <v>0</v>
      </c>
      <c r="BO555" s="81">
        <v>0</v>
      </c>
      <c r="BP555" s="81">
        <v>3</v>
      </c>
      <c r="BQ555" s="81">
        <v>0</v>
      </c>
      <c r="BR555" s="81">
        <v>3</v>
      </c>
      <c r="BS555" s="81">
        <v>0</v>
      </c>
      <c r="BT555"/>
      <c r="BU555" s="80">
        <v>26.683</v>
      </c>
      <c r="BV555" s="80">
        <v>25.187999999999999</v>
      </c>
      <c r="BW555" s="80">
        <v>0</v>
      </c>
      <c r="BX555" s="80">
        <v>0</v>
      </c>
      <c r="BY555" s="80">
        <v>0</v>
      </c>
      <c r="BZ555" s="80">
        <v>0</v>
      </c>
      <c r="CA555" s="80">
        <v>0</v>
      </c>
      <c r="CB555" s="80">
        <v>0</v>
      </c>
      <c r="CC555" s="80">
        <v>0</v>
      </c>
    </row>
    <row r="556" spans="1:81">
      <c r="A556" s="80" t="s">
        <v>2319</v>
      </c>
      <c r="B556" s="80">
        <v>33</v>
      </c>
      <c r="C556" s="80">
        <v>16</v>
      </c>
      <c r="D556" s="80">
        <v>2</v>
      </c>
      <c r="E556" s="80">
        <v>2019</v>
      </c>
      <c r="F556" s="80" t="s">
        <v>73</v>
      </c>
      <c r="G556" s="80" t="s">
        <v>2303</v>
      </c>
      <c r="H556" s="80" t="s">
        <v>2304</v>
      </c>
      <c r="I556" s="177"/>
      <c r="J556" s="81">
        <v>80.248907761252852</v>
      </c>
      <c r="K556" s="81">
        <v>1.3981652860401657</v>
      </c>
      <c r="L556" s="81">
        <v>11.927774504926466</v>
      </c>
      <c r="M556" s="81">
        <v>23.424618714043589</v>
      </c>
      <c r="N556" s="81">
        <v>25.15738072840632</v>
      </c>
      <c r="O556" s="81">
        <v>25.930069034013538</v>
      </c>
      <c r="P556" s="81">
        <v>28.057606700450947</v>
      </c>
      <c r="Q556" s="81">
        <v>1.4854539909732964</v>
      </c>
      <c r="R556" s="81">
        <v>0</v>
      </c>
      <c r="S556" s="81">
        <v>0</v>
      </c>
      <c r="T556" s="82"/>
      <c r="U556" s="81">
        <v>7044129</v>
      </c>
      <c r="V556" s="81">
        <v>761</v>
      </c>
      <c r="W556" s="81">
        <v>216</v>
      </c>
      <c r="X556" s="81">
        <v>7439</v>
      </c>
      <c r="Y556" s="81">
        <v>10026</v>
      </c>
      <c r="Z556" s="81">
        <v>16234</v>
      </c>
      <c r="AA556" s="81">
        <v>5826</v>
      </c>
      <c r="AB556" s="81">
        <v>24072</v>
      </c>
      <c r="AC556" s="81">
        <v>0</v>
      </c>
      <c r="AD556" s="81">
        <v>0</v>
      </c>
      <c r="AE556" s="82"/>
      <c r="AF556" s="81">
        <v>60885933.291624017</v>
      </c>
      <c r="AG556" s="81">
        <v>1123729.798011627</v>
      </c>
      <c r="AH556" s="81">
        <v>2977504.903802461</v>
      </c>
      <c r="AI556" s="81">
        <v>42846448.552637577</v>
      </c>
      <c r="AJ556" s="81">
        <v>47973354.005471751</v>
      </c>
      <c r="AK556" s="81">
        <v>0</v>
      </c>
      <c r="AL556" s="81">
        <v>0</v>
      </c>
      <c r="AM556" s="81">
        <v>3278425.1860810211</v>
      </c>
      <c r="AN556" s="81">
        <v>0</v>
      </c>
      <c r="AO556" s="81">
        <v>0</v>
      </c>
      <c r="AP556" s="82"/>
      <c r="AQ556" s="81">
        <v>890</v>
      </c>
      <c r="AR556" s="81">
        <v>365</v>
      </c>
      <c r="AS556" s="81">
        <v>0</v>
      </c>
      <c r="AT556" s="81">
        <v>0</v>
      </c>
      <c r="AU556" s="81">
        <v>0</v>
      </c>
      <c r="AV556" s="81">
        <v>0</v>
      </c>
      <c r="AW556" s="81" t="s">
        <v>564</v>
      </c>
      <c r="AX556" s="82"/>
      <c r="AY556" s="81">
        <v>4275.2130000000016</v>
      </c>
      <c r="AZ556" s="81">
        <v>28404.9</v>
      </c>
      <c r="BA556" s="81">
        <v>0</v>
      </c>
      <c r="BB556" s="81">
        <v>0</v>
      </c>
      <c r="BC556" s="81">
        <v>0</v>
      </c>
      <c r="BD556" s="81">
        <v>0</v>
      </c>
      <c r="BE556" s="81" t="s">
        <v>564</v>
      </c>
      <c r="BF556" s="82"/>
      <c r="BG556" s="81">
        <v>0</v>
      </c>
      <c r="BH556" s="81">
        <v>0</v>
      </c>
      <c r="BI556" s="81">
        <v>11.592000000000001</v>
      </c>
      <c r="BJ556" s="81">
        <v>0</v>
      </c>
      <c r="BK556" s="81">
        <v>37.146999999999998</v>
      </c>
      <c r="BL556" s="81">
        <v>0</v>
      </c>
      <c r="BM556" s="82"/>
      <c r="BN556" s="81">
        <v>0</v>
      </c>
      <c r="BO556" s="81">
        <v>0</v>
      </c>
      <c r="BP556" s="81">
        <v>3</v>
      </c>
      <c r="BQ556" s="81">
        <v>0</v>
      </c>
      <c r="BR556" s="81">
        <v>3</v>
      </c>
      <c r="BS556" s="81">
        <v>0</v>
      </c>
      <c r="BT556"/>
      <c r="BU556" s="80">
        <v>23.311</v>
      </c>
      <c r="BV556" s="80">
        <v>25.428000000000001</v>
      </c>
      <c r="BW556" s="80">
        <v>0</v>
      </c>
      <c r="BX556" s="80">
        <v>0</v>
      </c>
      <c r="BY556" s="80">
        <v>0</v>
      </c>
      <c r="BZ556" s="80">
        <v>0</v>
      </c>
      <c r="CA556" s="80">
        <v>0</v>
      </c>
      <c r="CB556" s="80">
        <v>0</v>
      </c>
      <c r="CC556" s="80">
        <v>0</v>
      </c>
    </row>
    <row r="557" spans="1:81">
      <c r="A557" s="80" t="s">
        <v>2320</v>
      </c>
      <c r="B557" s="80">
        <v>34</v>
      </c>
      <c r="C557" s="80">
        <v>17</v>
      </c>
      <c r="D557" s="80">
        <v>2</v>
      </c>
      <c r="E557" s="80">
        <v>2020</v>
      </c>
      <c r="F557" s="80" t="s">
        <v>218</v>
      </c>
      <c r="G557" s="80" t="s">
        <v>2303</v>
      </c>
      <c r="H557" s="80" t="s">
        <v>2304</v>
      </c>
      <c r="I557" s="177"/>
      <c r="J557" s="81">
        <v>79.657600294364357</v>
      </c>
      <c r="K557" s="81">
        <v>1.608561726740813</v>
      </c>
      <c r="L557" s="81">
        <v>18.971893917545348</v>
      </c>
      <c r="M557" s="81">
        <v>31.327975771908847</v>
      </c>
      <c r="N557" s="81">
        <v>35.699721050236995</v>
      </c>
      <c r="O557" s="81">
        <v>22.577066795912042</v>
      </c>
      <c r="P557" s="81">
        <v>26.068038426301733</v>
      </c>
      <c r="Q557" s="81">
        <v>1.40403102909494</v>
      </c>
      <c r="R557" s="81">
        <v>0</v>
      </c>
      <c r="S557" s="81">
        <v>0</v>
      </c>
      <c r="T557" s="82"/>
      <c r="U557" s="81">
        <v>6382545</v>
      </c>
      <c r="V557" s="81">
        <v>716</v>
      </c>
      <c r="W557" s="81">
        <v>342</v>
      </c>
      <c r="X557" s="81">
        <v>7723</v>
      </c>
      <c r="Y557" s="81">
        <v>10043</v>
      </c>
      <c r="Z557" s="81">
        <v>16133</v>
      </c>
      <c r="AA557" s="81">
        <v>5881</v>
      </c>
      <c r="AB557" s="81">
        <v>23812</v>
      </c>
      <c r="AC557" s="81">
        <v>0</v>
      </c>
      <c r="AD557" s="81">
        <v>0</v>
      </c>
      <c r="AE557" s="82"/>
      <c r="AF557" s="81">
        <v>56075221.12858177</v>
      </c>
      <c r="AG557" s="81">
        <v>1074915.1253680303</v>
      </c>
      <c r="AH557" s="81">
        <v>5031311.3120559789</v>
      </c>
      <c r="AI557" s="81">
        <v>44183013.759358875</v>
      </c>
      <c r="AJ557" s="81">
        <v>51825640.723137163</v>
      </c>
      <c r="AK557" s="81"/>
      <c r="AL557" s="81"/>
      <c r="AM557" s="81">
        <v>3107730.556837874</v>
      </c>
      <c r="AN557" s="81"/>
      <c r="AO557" s="81"/>
      <c r="AP557" s="82"/>
      <c r="AQ557" s="81">
        <v>929</v>
      </c>
      <c r="AR557" s="81">
        <v>378</v>
      </c>
      <c r="AS557" s="81">
        <v>0</v>
      </c>
      <c r="AT557" s="81">
        <v>0</v>
      </c>
      <c r="AU557" s="81">
        <v>0</v>
      </c>
      <c r="AV557" s="81">
        <v>0</v>
      </c>
      <c r="AW557" s="81">
        <v>0</v>
      </c>
      <c r="AX557" s="82"/>
      <c r="AY557" s="81">
        <v>4508.2030000000004</v>
      </c>
      <c r="AZ557" s="81">
        <v>29288.799999999999</v>
      </c>
      <c r="BA557" s="81">
        <v>0</v>
      </c>
      <c r="BB557" s="81">
        <v>0</v>
      </c>
      <c r="BC557" s="81">
        <v>0</v>
      </c>
      <c r="BD557" s="81">
        <v>0</v>
      </c>
      <c r="BE557" s="81">
        <v>0</v>
      </c>
      <c r="BF557" s="82"/>
      <c r="BG557" s="81">
        <v>0</v>
      </c>
      <c r="BH557" s="81">
        <v>0</v>
      </c>
      <c r="BI557" s="81">
        <v>8.7249999999999996</v>
      </c>
      <c r="BJ557" s="81">
        <v>0</v>
      </c>
      <c r="BK557" s="81">
        <v>37.794000000000004</v>
      </c>
      <c r="BL557" s="81">
        <v>0</v>
      </c>
      <c r="BM557" s="82"/>
      <c r="BN557" s="81">
        <v>0</v>
      </c>
      <c r="BO557" s="81">
        <v>0</v>
      </c>
      <c r="BP557" s="81">
        <v>3</v>
      </c>
      <c r="BQ557" s="81">
        <v>0</v>
      </c>
      <c r="BR557" s="81">
        <v>3</v>
      </c>
      <c r="BS557" s="81">
        <v>0</v>
      </c>
      <c r="BT557"/>
      <c r="BU557" s="80">
        <v>19.834</v>
      </c>
      <c r="BV557" s="80">
        <v>26.684999999999999</v>
      </c>
      <c r="BW557" s="80">
        <v>0</v>
      </c>
      <c r="BX557" s="80">
        <v>0</v>
      </c>
      <c r="BY557" s="80">
        <v>0</v>
      </c>
      <c r="BZ557" s="80">
        <v>0</v>
      </c>
      <c r="CA557" s="80">
        <v>0</v>
      </c>
      <c r="CB557" s="80">
        <v>0</v>
      </c>
      <c r="CC557" s="80">
        <v>0</v>
      </c>
    </row>
    <row r="558" spans="1:81">
      <c r="A558" s="80" t="s">
        <v>2321</v>
      </c>
      <c r="B558" s="80">
        <v>34</v>
      </c>
      <c r="C558" s="80">
        <v>18</v>
      </c>
      <c r="D558" s="80">
        <v>2</v>
      </c>
      <c r="E558" s="80">
        <v>2021</v>
      </c>
      <c r="F558" s="80" t="s">
        <v>75</v>
      </c>
      <c r="G558" s="174" t="s">
        <v>2303</v>
      </c>
      <c r="H558" s="80" t="s">
        <v>2304</v>
      </c>
      <c r="I558" s="177"/>
      <c r="J558" s="81">
        <v>58.846254297059573</v>
      </c>
      <c r="K558" s="81">
        <v>1.5983158325530034</v>
      </c>
      <c r="L558" s="81">
        <v>15.099179009807164</v>
      </c>
      <c r="M558" s="81">
        <v>31.132795005689943</v>
      </c>
      <c r="N558" s="81">
        <v>32.41678476391165</v>
      </c>
      <c r="O558" s="81">
        <v>21.809299935937467</v>
      </c>
      <c r="P558" s="81">
        <v>26.608138851563726</v>
      </c>
      <c r="Q558" s="81">
        <v>1.4060225165170754</v>
      </c>
      <c r="R558" s="81">
        <v>0</v>
      </c>
      <c r="S558" s="81">
        <v>0</v>
      </c>
      <c r="T558" s="82"/>
      <c r="U558" s="81">
        <v>5900959</v>
      </c>
      <c r="V558" s="81">
        <v>716</v>
      </c>
      <c r="W558" s="81">
        <v>342</v>
      </c>
      <c r="X558" s="81">
        <v>7723</v>
      </c>
      <c r="Y558" s="81">
        <v>10024</v>
      </c>
      <c r="Z558" s="81">
        <v>16047</v>
      </c>
      <c r="AA558" s="81">
        <v>5854</v>
      </c>
      <c r="AB558" s="81">
        <v>23563</v>
      </c>
      <c r="AC558" s="81">
        <v>0</v>
      </c>
      <c r="AD558" s="81">
        <v>0</v>
      </c>
      <c r="AE558" s="82"/>
      <c r="AF558" s="81">
        <v>45159552.13330064</v>
      </c>
      <c r="AG558" s="81">
        <v>1114446.7336795281</v>
      </c>
      <c r="AH558" s="81">
        <v>4113365.8464443544</v>
      </c>
      <c r="AI558" s="81">
        <v>48294006.808380164</v>
      </c>
      <c r="AJ558" s="81">
        <v>49998788.24708014</v>
      </c>
      <c r="AK558" s="81">
        <v>0</v>
      </c>
      <c r="AL558" s="81">
        <v>0</v>
      </c>
      <c r="AM558" s="81">
        <v>3092970.9884152599</v>
      </c>
      <c r="AN558" s="81">
        <v>0</v>
      </c>
      <c r="AO558" s="81">
        <v>0</v>
      </c>
      <c r="AP558" s="82"/>
      <c r="AQ558" s="81">
        <v>956</v>
      </c>
      <c r="AR558" s="81">
        <v>386</v>
      </c>
      <c r="AS558" s="81">
        <v>0</v>
      </c>
      <c r="AT558" s="81">
        <v>0</v>
      </c>
      <c r="AU558" s="81">
        <v>0</v>
      </c>
      <c r="AV558" s="81">
        <v>0</v>
      </c>
      <c r="AW558" s="81"/>
      <c r="AX558" s="82"/>
      <c r="AY558" s="81">
        <v>4668.7560000000012</v>
      </c>
      <c r="AZ558" s="81">
        <v>30008.5</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2322</v>
      </c>
      <c r="B559" s="80">
        <v>34</v>
      </c>
      <c r="C559" s="80">
        <v>19</v>
      </c>
      <c r="D559" s="80">
        <v>2</v>
      </c>
      <c r="E559" s="80">
        <v>2022</v>
      </c>
      <c r="F559" s="80" t="s">
        <v>568</v>
      </c>
      <c r="G559" s="174" t="s">
        <v>2303</v>
      </c>
      <c r="H559" s="80" t="s">
        <v>2304</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1018</v>
      </c>
      <c r="AR559" s="81">
        <v>391</v>
      </c>
      <c r="AS559" s="81">
        <v>0</v>
      </c>
      <c r="AT559" s="81">
        <v>0</v>
      </c>
      <c r="AU559" s="81">
        <v>0</v>
      </c>
      <c r="AV559" s="81">
        <v>0</v>
      </c>
      <c r="AW559" s="81"/>
      <c r="AX559" s="82"/>
      <c r="AY559" s="81">
        <v>5069.4560000000019</v>
      </c>
      <c r="AZ559" s="81">
        <v>31101.000000000004</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2431</v>
      </c>
      <c r="B560" s="80">
        <v>511</v>
      </c>
      <c r="C560" s="80">
        <v>1</v>
      </c>
      <c r="D560" s="80">
        <v>31</v>
      </c>
      <c r="E560" s="80">
        <v>1990</v>
      </c>
      <c r="F560" s="80" t="s">
        <v>562</v>
      </c>
      <c r="G560" s="80" t="s">
        <v>2432</v>
      </c>
      <c r="H560" s="80" t="s">
        <v>2433</v>
      </c>
      <c r="I560" s="177"/>
      <c r="J560" s="81">
        <v>1567.5202146320564</v>
      </c>
      <c r="K560" s="81">
        <v>304.54680055376679</v>
      </c>
      <c r="L560" s="81">
        <v>1078.0809632760611</v>
      </c>
      <c r="M560" s="81">
        <v>1348.6528423168065</v>
      </c>
      <c r="N560" s="81">
        <v>1392.531075620311</v>
      </c>
      <c r="O560" s="81">
        <v>1159.1452595538028</v>
      </c>
      <c r="P560" s="81">
        <v>1876.6193652415695</v>
      </c>
      <c r="Q560" s="81">
        <v>110.72660814148897</v>
      </c>
      <c r="R560" s="81">
        <v>737.04243302263444</v>
      </c>
      <c r="S560" s="81">
        <v>88.450670000000002</v>
      </c>
      <c r="T560" s="82"/>
      <c r="U560" s="81">
        <v>163817914</v>
      </c>
      <c r="V560" s="81">
        <v>75770</v>
      </c>
      <c r="W560" s="81">
        <v>11892</v>
      </c>
      <c r="X560" s="81">
        <v>503693</v>
      </c>
      <c r="Y560" s="81">
        <v>659880</v>
      </c>
      <c r="Z560" s="81">
        <v>476770</v>
      </c>
      <c r="AA560" s="81">
        <v>455664</v>
      </c>
      <c r="AB560" s="81">
        <v>1797824</v>
      </c>
      <c r="AC560" s="81">
        <v>127657076</v>
      </c>
      <c r="AD560" s="81">
        <v>88.450670000000017</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2434</v>
      </c>
      <c r="B561" s="80">
        <v>512</v>
      </c>
      <c r="C561" s="80">
        <v>2</v>
      </c>
      <c r="D561" s="80">
        <v>31</v>
      </c>
      <c r="E561" s="80">
        <v>2005</v>
      </c>
      <c r="F561" s="80" t="s">
        <v>565</v>
      </c>
      <c r="G561" s="80" t="s">
        <v>2432</v>
      </c>
      <c r="H561" s="80" t="s">
        <v>2433</v>
      </c>
      <c r="I561" s="177"/>
      <c r="J561" s="81">
        <v>1676.6375742181401</v>
      </c>
      <c r="K561" s="81">
        <v>177.74108146230571</v>
      </c>
      <c r="L561" s="81">
        <v>916.33754482853669</v>
      </c>
      <c r="M561" s="81">
        <v>2122.269441440691</v>
      </c>
      <c r="N561" s="81">
        <v>1925.2225752449108</v>
      </c>
      <c r="O561" s="81">
        <v>1840.7405142382929</v>
      </c>
      <c r="P561" s="81">
        <v>1997.8427537704235</v>
      </c>
      <c r="Q561" s="81">
        <v>103.6694329116625</v>
      </c>
      <c r="R561" s="81">
        <v>1000.6667893240814</v>
      </c>
      <c r="S561" s="81">
        <v>124.15968819203998</v>
      </c>
      <c r="T561" s="82"/>
      <c r="U561" s="81">
        <v>181046257</v>
      </c>
      <c r="V561" s="81">
        <v>66042</v>
      </c>
      <c r="W561" s="81">
        <v>9746</v>
      </c>
      <c r="X561" s="81">
        <v>454955</v>
      </c>
      <c r="Y561" s="81">
        <v>771145</v>
      </c>
      <c r="Z561" s="81">
        <v>876130</v>
      </c>
      <c r="AA561" s="81">
        <v>397291</v>
      </c>
      <c r="AB561" s="81">
        <v>1759650</v>
      </c>
      <c r="AC561" s="81">
        <v>176947202</v>
      </c>
      <c r="AD561" s="81">
        <v>124.15968819204001</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2435</v>
      </c>
      <c r="B562" s="80">
        <v>513</v>
      </c>
      <c r="C562" s="80">
        <v>3</v>
      </c>
      <c r="D562" s="80">
        <v>31</v>
      </c>
      <c r="E562" s="80">
        <v>2006</v>
      </c>
      <c r="F562" s="80" t="s">
        <v>566</v>
      </c>
      <c r="G562" s="80" t="s">
        <v>2432</v>
      </c>
      <c r="H562" s="80" t="s">
        <v>2433</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2436</v>
      </c>
      <c r="B563" s="80">
        <v>514</v>
      </c>
      <c r="C563" s="80">
        <v>4</v>
      </c>
      <c r="D563" s="80">
        <v>31</v>
      </c>
      <c r="E563" s="80">
        <v>2007</v>
      </c>
      <c r="F563" s="80" t="s">
        <v>567</v>
      </c>
      <c r="G563" s="80" t="s">
        <v>2432</v>
      </c>
      <c r="H563" s="80" t="s">
        <v>2433</v>
      </c>
      <c r="I563" s="177"/>
      <c r="J563" s="81">
        <v>1475.4006971353499</v>
      </c>
      <c r="K563" s="81">
        <v>163.62015682267449</v>
      </c>
      <c r="L563" s="81">
        <v>698.23337448089922</v>
      </c>
      <c r="M563" s="81">
        <v>2216.3656631188715</v>
      </c>
      <c r="N563" s="81">
        <v>1931.2820846764864</v>
      </c>
      <c r="O563" s="81">
        <v>1794.8072976064227</v>
      </c>
      <c r="P563" s="81">
        <v>1974.9955919829899</v>
      </c>
      <c r="Q563" s="81">
        <v>108.17830239925105</v>
      </c>
      <c r="R563" s="81">
        <v>970.44686458785645</v>
      </c>
      <c r="S563" s="81">
        <v>168.26156298750999</v>
      </c>
      <c r="T563" s="82"/>
      <c r="U563" s="81">
        <v>199029167</v>
      </c>
      <c r="V563" s="81">
        <v>62743</v>
      </c>
      <c r="W563" s="81">
        <v>9980</v>
      </c>
      <c r="X563" s="81">
        <v>556285</v>
      </c>
      <c r="Y563" s="81">
        <v>778579</v>
      </c>
      <c r="Z563" s="81">
        <v>888055</v>
      </c>
      <c r="AA563" s="81">
        <v>386761</v>
      </c>
      <c r="AB563" s="81">
        <v>1739075</v>
      </c>
      <c r="AC563" s="81">
        <v>176527178</v>
      </c>
      <c r="AD563" s="81">
        <v>168.26156298750996</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2437</v>
      </c>
      <c r="B564" s="80">
        <v>515</v>
      </c>
      <c r="C564" s="80">
        <v>5</v>
      </c>
      <c r="D564" s="80">
        <v>31</v>
      </c>
      <c r="E564" s="80">
        <v>2008</v>
      </c>
      <c r="F564" s="80" t="s">
        <v>84</v>
      </c>
      <c r="G564" s="80" t="s">
        <v>2432</v>
      </c>
      <c r="H564" s="80" t="s">
        <v>2433</v>
      </c>
      <c r="I564" s="177"/>
      <c r="J564" s="81">
        <v>1404.9676842329059</v>
      </c>
      <c r="K564" s="81">
        <v>127.63124876623496</v>
      </c>
      <c r="L564" s="81">
        <v>603.54361991771236</v>
      </c>
      <c r="M564" s="81">
        <v>2359.3784792988931</v>
      </c>
      <c r="N564" s="81">
        <v>1746.7995447886158</v>
      </c>
      <c r="O564" s="81">
        <v>1742.0790457977812</v>
      </c>
      <c r="P564" s="81">
        <v>1927.6088589510205</v>
      </c>
      <c r="Q564" s="81">
        <v>105.78556297937689</v>
      </c>
      <c r="R564" s="81">
        <v>966.0010389746601</v>
      </c>
      <c r="S564" s="81">
        <v>168.87716473217657</v>
      </c>
      <c r="T564" s="82"/>
      <c r="U564" s="81">
        <v>204983638</v>
      </c>
      <c r="V564" s="81">
        <v>62743</v>
      </c>
      <c r="W564" s="81">
        <v>9980</v>
      </c>
      <c r="X564" s="81">
        <v>556285</v>
      </c>
      <c r="Y564" s="81">
        <v>782188</v>
      </c>
      <c r="Z564" s="81">
        <v>892219</v>
      </c>
      <c r="AA564" s="81">
        <v>377912</v>
      </c>
      <c r="AB564" s="81">
        <v>1728554</v>
      </c>
      <c r="AC564" s="81">
        <v>182464305</v>
      </c>
      <c r="AD564" s="81">
        <v>168.87716473217657</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2438</v>
      </c>
      <c r="B565" s="80">
        <v>516</v>
      </c>
      <c r="C565" s="80">
        <v>6</v>
      </c>
      <c r="D565" s="80">
        <v>31</v>
      </c>
      <c r="E565" s="80">
        <v>2009</v>
      </c>
      <c r="F565" s="80" t="s">
        <v>85</v>
      </c>
      <c r="G565" s="80" t="s">
        <v>2432</v>
      </c>
      <c r="H565" s="80" t="s">
        <v>2433</v>
      </c>
      <c r="I565" s="177"/>
      <c r="J565" s="81">
        <v>1236.1793291275098</v>
      </c>
      <c r="K565" s="81">
        <v>130.47310708193135</v>
      </c>
      <c r="L565" s="81">
        <v>695.09280778103653</v>
      </c>
      <c r="M565" s="81">
        <v>2269.5409138642267</v>
      </c>
      <c r="N565" s="81">
        <v>1649.1312952518108</v>
      </c>
      <c r="O565" s="81">
        <v>1781.1305588736623</v>
      </c>
      <c r="P565" s="81">
        <v>1848.5640661696805</v>
      </c>
      <c r="Q565" s="81">
        <v>100.4131415847871</v>
      </c>
      <c r="R565" s="81">
        <v>997.17473901386495</v>
      </c>
      <c r="S565" s="81">
        <v>152.90749841826749</v>
      </c>
      <c r="T565" s="82"/>
      <c r="U565" s="81">
        <v>171445596</v>
      </c>
      <c r="V565" s="81">
        <v>60502</v>
      </c>
      <c r="W565" s="81">
        <v>16993</v>
      </c>
      <c r="X565" s="81">
        <v>596389</v>
      </c>
      <c r="Y565" s="81">
        <v>786259</v>
      </c>
      <c r="Z565" s="81">
        <v>900405</v>
      </c>
      <c r="AA565" s="81">
        <v>372060</v>
      </c>
      <c r="AB565" s="81">
        <v>1722405</v>
      </c>
      <c r="AC565" s="81">
        <v>183753047</v>
      </c>
      <c r="AD565" s="81">
        <v>152.90749841826744</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19.128999999999998</v>
      </c>
      <c r="BH565" s="81">
        <v>11.5</v>
      </c>
      <c r="BI565" s="81">
        <v>922.79900000000009</v>
      </c>
      <c r="BJ565" s="81">
        <v>51.238999999999997</v>
      </c>
      <c r="BK565" s="81">
        <v>251.68800000000002</v>
      </c>
      <c r="BL565" s="81">
        <v>0</v>
      </c>
      <c r="BM565" s="82"/>
      <c r="BN565" s="81">
        <v>3</v>
      </c>
      <c r="BO565" s="81">
        <v>1</v>
      </c>
      <c r="BP565" s="81">
        <v>57</v>
      </c>
      <c r="BQ565" s="81">
        <v>11</v>
      </c>
      <c r="BR565" s="81">
        <v>38</v>
      </c>
      <c r="BS565" s="81">
        <v>0</v>
      </c>
      <c r="BT565"/>
      <c r="BU565" s="80"/>
      <c r="BV565" s="80"/>
      <c r="BW565" s="80"/>
      <c r="BX565" s="80"/>
      <c r="BY565" s="80"/>
      <c r="BZ565" s="80"/>
      <c r="CA565" s="80"/>
      <c r="CB565" s="80"/>
      <c r="CC565" s="80"/>
    </row>
    <row r="566" spans="1:81">
      <c r="A566" s="80" t="s">
        <v>2439</v>
      </c>
      <c r="B566" s="80">
        <v>517</v>
      </c>
      <c r="C566" s="80">
        <v>7</v>
      </c>
      <c r="D566" s="80">
        <v>31</v>
      </c>
      <c r="E566" s="80">
        <v>2010</v>
      </c>
      <c r="F566" s="80" t="s">
        <v>86</v>
      </c>
      <c r="G566" s="80" t="s">
        <v>2432</v>
      </c>
      <c r="H566" s="80" t="s">
        <v>2433</v>
      </c>
      <c r="I566" s="177"/>
      <c r="J566" s="81">
        <v>1241.2339237444373</v>
      </c>
      <c r="K566" s="81">
        <v>138.6383630254949</v>
      </c>
      <c r="L566" s="81">
        <v>639.92423863582155</v>
      </c>
      <c r="M566" s="81">
        <v>2446.0893653853068</v>
      </c>
      <c r="N566" s="81">
        <v>1951.3595707864649</v>
      </c>
      <c r="O566" s="81">
        <v>1786.5984529363786</v>
      </c>
      <c r="P566" s="81">
        <v>1867.4422197563927</v>
      </c>
      <c r="Q566" s="81">
        <v>104.28096945660478</v>
      </c>
      <c r="R566" s="81">
        <v>1011.1784008401582</v>
      </c>
      <c r="S566" s="81">
        <v>179.28368013873921</v>
      </c>
      <c r="T566" s="82"/>
      <c r="U566" s="81">
        <v>181179844</v>
      </c>
      <c r="V566" s="81">
        <v>60502</v>
      </c>
      <c r="W566" s="81">
        <v>16993</v>
      </c>
      <c r="X566" s="81">
        <v>596389</v>
      </c>
      <c r="Y566" s="81">
        <v>789406</v>
      </c>
      <c r="Z566" s="81">
        <v>907366</v>
      </c>
      <c r="AA566" s="81">
        <v>366473</v>
      </c>
      <c r="AB566" s="81">
        <v>1713984</v>
      </c>
      <c r="AC566" s="81">
        <v>176580634</v>
      </c>
      <c r="AD566" s="81">
        <v>179.28368013873919</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21.608000000000001</v>
      </c>
      <c r="BH566" s="81">
        <v>11.7</v>
      </c>
      <c r="BI566" s="81">
        <v>978.63499999999999</v>
      </c>
      <c r="BJ566" s="81">
        <v>61.856999999999999</v>
      </c>
      <c r="BK566" s="81">
        <v>317.30080000000004</v>
      </c>
      <c r="BL566" s="81">
        <v>0</v>
      </c>
      <c r="BM566" s="82"/>
      <c r="BN566" s="81">
        <v>3</v>
      </c>
      <c r="BO566" s="81">
        <v>1</v>
      </c>
      <c r="BP566" s="81">
        <v>58</v>
      </c>
      <c r="BQ566" s="81">
        <v>11</v>
      </c>
      <c r="BR566" s="81">
        <v>41</v>
      </c>
      <c r="BS566" s="81">
        <v>0</v>
      </c>
      <c r="BT566"/>
      <c r="BU566" s="80">
        <v>1135.3607999999999</v>
      </c>
      <c r="BV566" s="80">
        <v>163.047</v>
      </c>
      <c r="BW566" s="80">
        <v>0</v>
      </c>
      <c r="BX566" s="80">
        <v>2.6389999999999998</v>
      </c>
      <c r="BY566" s="80">
        <v>4.6070000000000002</v>
      </c>
      <c r="BZ566" s="80">
        <v>0</v>
      </c>
      <c r="CA566" s="80">
        <v>36.03</v>
      </c>
      <c r="CB566" s="80">
        <v>49.417000000000002</v>
      </c>
      <c r="CC566" s="80">
        <v>0</v>
      </c>
    </row>
    <row r="567" spans="1:81">
      <c r="A567" s="80" t="s">
        <v>2440</v>
      </c>
      <c r="B567" s="80">
        <v>518</v>
      </c>
      <c r="C567" s="80">
        <v>8</v>
      </c>
      <c r="D567" s="80">
        <v>31</v>
      </c>
      <c r="E567" s="80">
        <v>2011</v>
      </c>
      <c r="F567" s="80" t="s">
        <v>87</v>
      </c>
      <c r="G567" s="80" t="s">
        <v>2432</v>
      </c>
      <c r="H567" s="80" t="s">
        <v>2433</v>
      </c>
      <c r="I567" s="177"/>
      <c r="J567" s="81">
        <v>1484.0929926141018</v>
      </c>
      <c r="K567" s="81">
        <v>183.4062949691494</v>
      </c>
      <c r="L567" s="81">
        <v>861.02480598289549</v>
      </c>
      <c r="M567" s="81">
        <v>2911.5513280837445</v>
      </c>
      <c r="N567" s="81">
        <v>2413.0949438775888</v>
      </c>
      <c r="O567" s="81">
        <v>1772.9764952812372</v>
      </c>
      <c r="P567" s="81">
        <v>1799.3284193969953</v>
      </c>
      <c r="Q567" s="81">
        <v>119.72989114906213</v>
      </c>
      <c r="R567" s="81">
        <v>998.04003430219461</v>
      </c>
      <c r="S567" s="81">
        <v>182.12798578235771</v>
      </c>
      <c r="T567" s="82"/>
      <c r="U567" s="81">
        <v>182566398</v>
      </c>
      <c r="V567" s="81">
        <v>60502</v>
      </c>
      <c r="W567" s="81">
        <v>16993</v>
      </c>
      <c r="X567" s="81">
        <v>596389</v>
      </c>
      <c r="Y567" s="81">
        <v>792803</v>
      </c>
      <c r="Z567" s="81">
        <v>920010</v>
      </c>
      <c r="AA567" s="81">
        <v>363614</v>
      </c>
      <c r="AB567" s="81">
        <v>1706081</v>
      </c>
      <c r="AC567" s="81">
        <v>173998052</v>
      </c>
      <c r="AD567" s="81">
        <v>182.12798578235771</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21.782</v>
      </c>
      <c r="BH567" s="81">
        <v>11.906000000000001</v>
      </c>
      <c r="BI567" s="81">
        <v>954.62300000000005</v>
      </c>
      <c r="BJ567" s="81">
        <v>131.84899999999999</v>
      </c>
      <c r="BK567" s="81">
        <v>309.63100000000003</v>
      </c>
      <c r="BL567" s="81">
        <v>0</v>
      </c>
      <c r="BM567" s="82"/>
      <c r="BN567" s="81">
        <v>4</v>
      </c>
      <c r="BO567" s="81">
        <v>1</v>
      </c>
      <c r="BP567" s="81">
        <v>59</v>
      </c>
      <c r="BQ567" s="81">
        <v>12</v>
      </c>
      <c r="BR567" s="81">
        <v>43</v>
      </c>
      <c r="BS567" s="81">
        <v>0</v>
      </c>
      <c r="BT567"/>
      <c r="BU567" s="80">
        <v>1194.5309999999999</v>
      </c>
      <c r="BV567" s="80">
        <v>161.50399999999999</v>
      </c>
      <c r="BW567" s="80">
        <v>0</v>
      </c>
      <c r="BX567" s="80">
        <v>2.4910000000000001</v>
      </c>
      <c r="BY567" s="80">
        <v>3.4750000000000001</v>
      </c>
      <c r="BZ567" s="80">
        <v>0</v>
      </c>
      <c r="CA567" s="80">
        <v>24.39</v>
      </c>
      <c r="CB567" s="80">
        <v>43.4</v>
      </c>
      <c r="CC567" s="80">
        <v>0</v>
      </c>
    </row>
    <row r="568" spans="1:81">
      <c r="A568" s="80" t="s">
        <v>2441</v>
      </c>
      <c r="B568" s="80">
        <v>519</v>
      </c>
      <c r="C568" s="80">
        <v>9</v>
      </c>
      <c r="D568" s="80">
        <v>31</v>
      </c>
      <c r="E568" s="80">
        <v>2012</v>
      </c>
      <c r="F568" s="80" t="s">
        <v>88</v>
      </c>
      <c r="G568" s="80" t="s">
        <v>2432</v>
      </c>
      <c r="H568" s="80" t="s">
        <v>2433</v>
      </c>
      <c r="I568" s="177"/>
      <c r="J568" s="81">
        <v>1464.3708919723474</v>
      </c>
      <c r="K568" s="81">
        <v>187.83309255954291</v>
      </c>
      <c r="L568" s="81">
        <v>872.56503522748517</v>
      </c>
      <c r="M568" s="81">
        <v>3256.7630976752998</v>
      </c>
      <c r="N568" s="81">
        <v>2502.9442496719098</v>
      </c>
      <c r="O568" s="81">
        <v>1784.122934110542</v>
      </c>
      <c r="P568" s="81">
        <v>1784.3195686132494</v>
      </c>
      <c r="Q568" s="81">
        <v>129.72576124898055</v>
      </c>
      <c r="R568" s="81">
        <v>1025.4042614913833</v>
      </c>
      <c r="S568" s="81">
        <v>159.90066198815492</v>
      </c>
      <c r="T568" s="82"/>
      <c r="U568" s="81">
        <v>174871521</v>
      </c>
      <c r="V568" s="81">
        <v>60502</v>
      </c>
      <c r="W568" s="81">
        <v>16993</v>
      </c>
      <c r="X568" s="81">
        <v>596389</v>
      </c>
      <c r="Y568" s="81">
        <v>797800</v>
      </c>
      <c r="Z568" s="81">
        <v>933137</v>
      </c>
      <c r="AA568" s="81">
        <v>358541</v>
      </c>
      <c r="AB568" s="81">
        <v>1701387</v>
      </c>
      <c r="AC568" s="81">
        <v>174138470</v>
      </c>
      <c r="AD568" s="81">
        <v>159.90066198815492</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21.736000000000001</v>
      </c>
      <c r="BH568" s="81">
        <v>15.087999999999999</v>
      </c>
      <c r="BI568" s="81">
        <v>1113.365</v>
      </c>
      <c r="BJ568" s="81">
        <v>210.864</v>
      </c>
      <c r="BK568" s="81">
        <v>339.00599999999997</v>
      </c>
      <c r="BL568" s="81">
        <v>0</v>
      </c>
      <c r="BM568" s="82"/>
      <c r="BN568" s="81">
        <v>4</v>
      </c>
      <c r="BO568" s="81">
        <v>1</v>
      </c>
      <c r="BP568" s="81">
        <v>62</v>
      </c>
      <c r="BQ568" s="81">
        <v>12</v>
      </c>
      <c r="BR568" s="81">
        <v>42</v>
      </c>
      <c r="BS568" s="81">
        <v>0</v>
      </c>
      <c r="BT568"/>
      <c r="BU568" s="80">
        <v>1508.944</v>
      </c>
      <c r="BV568" s="80">
        <v>149.46</v>
      </c>
      <c r="BW568" s="80">
        <v>0</v>
      </c>
      <c r="BX568" s="80">
        <v>0</v>
      </c>
      <c r="BY568" s="80">
        <v>0.115</v>
      </c>
      <c r="BZ568" s="80">
        <v>0</v>
      </c>
      <c r="CA568" s="80">
        <v>17.835999999999999</v>
      </c>
      <c r="CB568" s="80">
        <v>23.704000000000001</v>
      </c>
      <c r="CC568" s="80">
        <v>0</v>
      </c>
    </row>
    <row r="569" spans="1:81">
      <c r="A569" s="80" t="s">
        <v>2442</v>
      </c>
      <c r="B569" s="80">
        <v>520</v>
      </c>
      <c r="C569" s="80">
        <v>10</v>
      </c>
      <c r="D569" s="80">
        <v>31</v>
      </c>
      <c r="E569" s="80">
        <v>2013</v>
      </c>
      <c r="F569" s="80" t="s">
        <v>89</v>
      </c>
      <c r="G569" s="80" t="s">
        <v>2432</v>
      </c>
      <c r="H569" s="80" t="s">
        <v>2433</v>
      </c>
      <c r="I569" s="177"/>
      <c r="J569" s="81">
        <v>1679.2373444944858</v>
      </c>
      <c r="K569" s="81">
        <v>165.39760282793492</v>
      </c>
      <c r="L569" s="81">
        <v>798.64420818009739</v>
      </c>
      <c r="M569" s="81">
        <v>3262.0465206930626</v>
      </c>
      <c r="N569" s="81">
        <v>2703.0178430059386</v>
      </c>
      <c r="O569" s="81">
        <v>1730.8740475249447</v>
      </c>
      <c r="P569" s="81">
        <v>1767.6494046700168</v>
      </c>
      <c r="Q569" s="81">
        <v>131.72146777024031</v>
      </c>
      <c r="R569" s="81">
        <v>1072.2944467587126</v>
      </c>
      <c r="S569" s="81">
        <v>160.36147089384841</v>
      </c>
      <c r="T569" s="82"/>
      <c r="U569" s="81">
        <v>180209262</v>
      </c>
      <c r="V569" s="81">
        <v>60502</v>
      </c>
      <c r="W569" s="81">
        <v>16993</v>
      </c>
      <c r="X569" s="81">
        <v>596389</v>
      </c>
      <c r="Y569" s="81">
        <v>802845</v>
      </c>
      <c r="Z569" s="81">
        <v>945706</v>
      </c>
      <c r="AA569" s="81">
        <v>353858</v>
      </c>
      <c r="AB569" s="81">
        <v>1702791</v>
      </c>
      <c r="AC569" s="81">
        <v>177756191</v>
      </c>
      <c r="AD569" s="81">
        <v>160.36147089384841</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22.186</v>
      </c>
      <c r="BH569" s="81">
        <v>17.725999999999999</v>
      </c>
      <c r="BI569" s="81">
        <v>1184.0340000000001</v>
      </c>
      <c r="BJ569" s="81">
        <v>197.00299999999999</v>
      </c>
      <c r="BK569" s="81">
        <v>382.08400000000006</v>
      </c>
      <c r="BL569" s="81">
        <v>0</v>
      </c>
      <c r="BM569" s="82"/>
      <c r="BN569" s="81">
        <v>4</v>
      </c>
      <c r="BO569" s="81">
        <v>1</v>
      </c>
      <c r="BP569" s="81">
        <v>62</v>
      </c>
      <c r="BQ569" s="81">
        <v>12</v>
      </c>
      <c r="BR569" s="81">
        <v>42</v>
      </c>
      <c r="BS569" s="81">
        <v>0</v>
      </c>
      <c r="BT569"/>
      <c r="BU569" s="80">
        <v>1604.3140000000001</v>
      </c>
      <c r="BV569" s="80">
        <v>152.72800000000001</v>
      </c>
      <c r="BW569" s="80">
        <v>0</v>
      </c>
      <c r="BX569" s="80">
        <v>0</v>
      </c>
      <c r="BY569" s="80">
        <v>0</v>
      </c>
      <c r="BZ569" s="80">
        <v>0</v>
      </c>
      <c r="CA569" s="80">
        <v>16.844999999999999</v>
      </c>
      <c r="CB569" s="80">
        <v>29.146000000000001</v>
      </c>
      <c r="CC569" s="80">
        <v>0</v>
      </c>
    </row>
    <row r="570" spans="1:81">
      <c r="A570" s="80" t="s">
        <v>2443</v>
      </c>
      <c r="B570" s="80">
        <v>521</v>
      </c>
      <c r="C570" s="80">
        <v>11</v>
      </c>
      <c r="D570" s="80">
        <v>31</v>
      </c>
      <c r="E570" s="80">
        <v>2014</v>
      </c>
      <c r="F570" s="80" t="s">
        <v>90</v>
      </c>
      <c r="G570" s="80" t="s">
        <v>2432</v>
      </c>
      <c r="H570" s="80" t="s">
        <v>2433</v>
      </c>
      <c r="I570" s="177"/>
      <c r="J570" s="81">
        <v>1533.2563244028058</v>
      </c>
      <c r="K570" s="81">
        <v>165.23616663511325</v>
      </c>
      <c r="L570" s="81">
        <v>694.86563033246728</v>
      </c>
      <c r="M570" s="81">
        <v>3018.9563066471983</v>
      </c>
      <c r="N570" s="81">
        <v>2595.111901533166</v>
      </c>
      <c r="O570" s="81">
        <v>1661.018622943599</v>
      </c>
      <c r="P570" s="81">
        <v>1752.800899378999</v>
      </c>
      <c r="Q570" s="81">
        <v>125.53736658192406</v>
      </c>
      <c r="R570" s="81">
        <v>1093.0928849629152</v>
      </c>
      <c r="S570" s="81">
        <v>155.51362735429632</v>
      </c>
      <c r="T570" s="82"/>
      <c r="U570" s="81">
        <v>191042935</v>
      </c>
      <c r="V570" s="81">
        <v>52771</v>
      </c>
      <c r="W570" s="81">
        <v>14874</v>
      </c>
      <c r="X570" s="81">
        <v>594637</v>
      </c>
      <c r="Y570" s="81">
        <v>804220</v>
      </c>
      <c r="Z570" s="81">
        <v>955830</v>
      </c>
      <c r="AA570" s="81">
        <v>349070</v>
      </c>
      <c r="AB570" s="81">
        <v>1691427</v>
      </c>
      <c r="AC570" s="81">
        <v>181773759</v>
      </c>
      <c r="AD570" s="81">
        <v>155.51362735429626</v>
      </c>
      <c r="AE570" s="82"/>
      <c r="AF570" s="81">
        <v>1841904889.8268082</v>
      </c>
      <c r="AG570" s="81">
        <v>134924298.65367776</v>
      </c>
      <c r="AH570" s="81">
        <v>146230257.04835916</v>
      </c>
      <c r="AI570" s="81">
        <v>3522030791.0885406</v>
      </c>
      <c r="AJ570" s="81">
        <v>3590624044.4231668</v>
      </c>
      <c r="AK570" s="81">
        <v>0</v>
      </c>
      <c r="AL570" s="81">
        <v>0</v>
      </c>
      <c r="AM570" s="81">
        <v>232207651.74273708</v>
      </c>
      <c r="AN570" s="81">
        <v>0</v>
      </c>
      <c r="AO570" s="81">
        <v>0</v>
      </c>
      <c r="AP570" s="82"/>
      <c r="AQ570" s="81">
        <v>39080</v>
      </c>
      <c r="AR570" s="81">
        <v>8836</v>
      </c>
      <c r="AS570" s="81">
        <v>26</v>
      </c>
      <c r="AT570" s="81">
        <v>7</v>
      </c>
      <c r="AU570" s="81">
        <v>1</v>
      </c>
      <c r="AV570" s="81">
        <v>3</v>
      </c>
      <c r="AW570" s="81" t="s">
        <v>564</v>
      </c>
      <c r="AX570" s="82"/>
      <c r="AY570" s="81">
        <v>173516.51399999997</v>
      </c>
      <c r="AZ570" s="81">
        <v>681692.8</v>
      </c>
      <c r="BA570" s="81">
        <v>253061.5</v>
      </c>
      <c r="BB570" s="81">
        <v>4089.9</v>
      </c>
      <c r="BC570" s="81">
        <v>1800</v>
      </c>
      <c r="BD570" s="81">
        <v>8530.7999999999993</v>
      </c>
      <c r="BE570" s="81" t="s">
        <v>564</v>
      </c>
      <c r="BF570" s="82"/>
      <c r="BG570" s="81">
        <v>23.936999999999998</v>
      </c>
      <c r="BH570" s="81">
        <v>17.829999999999998</v>
      </c>
      <c r="BI570" s="81">
        <v>1150.6559999999999</v>
      </c>
      <c r="BJ570" s="81">
        <v>179.51</v>
      </c>
      <c r="BK570" s="81">
        <v>354.28900000000004</v>
      </c>
      <c r="BL570" s="81">
        <v>0</v>
      </c>
      <c r="BM570" s="82"/>
      <c r="BN570" s="81">
        <v>4</v>
      </c>
      <c r="BO570" s="81">
        <v>1</v>
      </c>
      <c r="BP570" s="81">
        <v>61</v>
      </c>
      <c r="BQ570" s="81">
        <v>11</v>
      </c>
      <c r="BR570" s="81">
        <v>39</v>
      </c>
      <c r="BS570" s="81">
        <v>0</v>
      </c>
      <c r="BT570"/>
      <c r="BU570" s="80">
        <v>1531.242</v>
      </c>
      <c r="BV570" s="80">
        <v>154.37799999999999</v>
      </c>
      <c r="BW570" s="80">
        <v>0</v>
      </c>
      <c r="BX570" s="80">
        <v>0</v>
      </c>
      <c r="BY570" s="80">
        <v>0</v>
      </c>
      <c r="BZ570" s="80">
        <v>0</v>
      </c>
      <c r="CA570" s="80">
        <v>14.984999999999999</v>
      </c>
      <c r="CB570" s="80">
        <v>25.617000000000001</v>
      </c>
      <c r="CC570" s="80">
        <v>0</v>
      </c>
    </row>
    <row r="571" spans="1:81">
      <c r="A571" s="80" t="s">
        <v>2444</v>
      </c>
      <c r="B571" s="80">
        <v>522</v>
      </c>
      <c r="C571" s="80">
        <v>12</v>
      </c>
      <c r="D571" s="80">
        <v>31</v>
      </c>
      <c r="E571" s="80">
        <v>2015</v>
      </c>
      <c r="F571" s="80" t="s">
        <v>91</v>
      </c>
      <c r="G571" s="80" t="s">
        <v>2432</v>
      </c>
      <c r="H571" s="80" t="s">
        <v>2433</v>
      </c>
      <c r="I571" s="177"/>
      <c r="J571" s="81">
        <v>1432.407575110569</v>
      </c>
      <c r="K571" s="81">
        <v>138.16351584202658</v>
      </c>
      <c r="L571" s="81">
        <v>746.17746877098898</v>
      </c>
      <c r="M571" s="81">
        <v>3021.7553510647217</v>
      </c>
      <c r="N571" s="81">
        <v>2267.5590919832175</v>
      </c>
      <c r="O571" s="81">
        <v>1655.161070674179</v>
      </c>
      <c r="P571" s="81">
        <v>1733.6165218044341</v>
      </c>
      <c r="Q571" s="81">
        <v>122.02840914026606</v>
      </c>
      <c r="R571" s="81">
        <v>1036.9467719299</v>
      </c>
      <c r="S571" s="81">
        <v>155.10054662006183</v>
      </c>
      <c r="T571" s="82"/>
      <c r="U571" s="81">
        <v>205097155</v>
      </c>
      <c r="V571" s="81">
        <v>52771</v>
      </c>
      <c r="W571" s="81">
        <v>14874</v>
      </c>
      <c r="X571" s="81">
        <v>594637</v>
      </c>
      <c r="Y571" s="81">
        <v>805329</v>
      </c>
      <c r="Z571" s="81">
        <v>961636</v>
      </c>
      <c r="AA571" s="81">
        <v>344978</v>
      </c>
      <c r="AB571" s="81">
        <v>1679502</v>
      </c>
      <c r="AC571" s="81">
        <v>177631880</v>
      </c>
      <c r="AD571" s="81">
        <v>155.10054662006172</v>
      </c>
      <c r="AE571" s="82"/>
      <c r="AF571" s="81">
        <v>1938688118.8096926</v>
      </c>
      <c r="AG571" s="81">
        <v>118593034.81431666</v>
      </c>
      <c r="AH571" s="81">
        <v>124789496.38421611</v>
      </c>
      <c r="AI571" s="81">
        <v>3652558521.5031433</v>
      </c>
      <c r="AJ571" s="81">
        <v>3323521725.2515554</v>
      </c>
      <c r="AK571" s="81">
        <v>0</v>
      </c>
      <c r="AL571" s="81">
        <v>0</v>
      </c>
      <c r="AM571" s="81">
        <v>230168703.85408673</v>
      </c>
      <c r="AN571" s="81">
        <v>0</v>
      </c>
      <c r="AO571" s="81">
        <v>0</v>
      </c>
      <c r="AP571" s="82"/>
      <c r="AQ571" s="81">
        <v>42012</v>
      </c>
      <c r="AR571" s="81">
        <v>11216</v>
      </c>
      <c r="AS571" s="81">
        <v>27</v>
      </c>
      <c r="AT571" s="81">
        <v>10</v>
      </c>
      <c r="AU571" s="81">
        <v>1</v>
      </c>
      <c r="AV571" s="81">
        <v>7</v>
      </c>
      <c r="AW571" s="81" t="s">
        <v>564</v>
      </c>
      <c r="AX571" s="82"/>
      <c r="AY571" s="81">
        <v>191202.90599999993</v>
      </c>
      <c r="AZ571" s="81">
        <v>939067.99999999977</v>
      </c>
      <c r="BA571" s="81">
        <v>259961.5</v>
      </c>
      <c r="BB571" s="81">
        <v>6868.6</v>
      </c>
      <c r="BC571" s="81">
        <v>1410</v>
      </c>
      <c r="BD571" s="81">
        <v>42564.800000000003</v>
      </c>
      <c r="BE571" s="81" t="s">
        <v>564</v>
      </c>
      <c r="BF571" s="82"/>
      <c r="BG571" s="81">
        <v>25.204000000000001</v>
      </c>
      <c r="BH571" s="81">
        <v>17.209</v>
      </c>
      <c r="BI571" s="81">
        <v>1137.972</v>
      </c>
      <c r="BJ571" s="81">
        <v>111.377</v>
      </c>
      <c r="BK571" s="81">
        <v>332.37200000000001</v>
      </c>
      <c r="BL571" s="81">
        <v>0</v>
      </c>
      <c r="BM571" s="82"/>
      <c r="BN571" s="81">
        <v>5</v>
      </c>
      <c r="BO571" s="81">
        <v>1</v>
      </c>
      <c r="BP571" s="81">
        <v>62</v>
      </c>
      <c r="BQ571" s="81">
        <v>11</v>
      </c>
      <c r="BR571" s="81">
        <v>39</v>
      </c>
      <c r="BS571" s="81">
        <v>0</v>
      </c>
      <c r="BT571"/>
      <c r="BU571" s="80">
        <v>1406.779</v>
      </c>
      <c r="BV571" s="80">
        <v>149.25399999999999</v>
      </c>
      <c r="BW571" s="80">
        <v>0</v>
      </c>
      <c r="BX571" s="80">
        <v>0</v>
      </c>
      <c r="BY571" s="80">
        <v>0</v>
      </c>
      <c r="BZ571" s="80">
        <v>0</v>
      </c>
      <c r="CA571" s="80">
        <v>28.728999999999999</v>
      </c>
      <c r="CB571" s="80">
        <v>39.372</v>
      </c>
      <c r="CC571" s="80">
        <v>0</v>
      </c>
    </row>
    <row r="572" spans="1:81">
      <c r="A572" s="80" t="s">
        <v>2445</v>
      </c>
      <c r="B572" s="80">
        <v>523</v>
      </c>
      <c r="C572" s="80">
        <v>13</v>
      </c>
      <c r="D572" s="80">
        <v>31</v>
      </c>
      <c r="E572" s="80">
        <v>2016</v>
      </c>
      <c r="F572" s="80" t="s">
        <v>92</v>
      </c>
      <c r="G572" s="80" t="s">
        <v>2432</v>
      </c>
      <c r="H572" s="80" t="s">
        <v>2433</v>
      </c>
      <c r="I572" s="177"/>
      <c r="J572" s="81">
        <v>1275.7237652731847</v>
      </c>
      <c r="K572" s="81">
        <v>133.65624944604562</v>
      </c>
      <c r="L572" s="81">
        <v>658.75188460907941</v>
      </c>
      <c r="M572" s="81">
        <v>2348.3691838297541</v>
      </c>
      <c r="N572" s="81">
        <v>2089.2478827702607</v>
      </c>
      <c r="O572" s="81">
        <v>1647.3854245460971</v>
      </c>
      <c r="P572" s="81">
        <v>1706.2713926376402</v>
      </c>
      <c r="Q572" s="81">
        <v>117.81443435206208</v>
      </c>
      <c r="R572" s="81">
        <v>1064.2753970056347</v>
      </c>
      <c r="S572" s="81">
        <v>151.2058204496158</v>
      </c>
      <c r="T572" s="82"/>
      <c r="U572" s="81">
        <v>195756003</v>
      </c>
      <c r="V572" s="81">
        <v>52771</v>
      </c>
      <c r="W572" s="81">
        <v>14874</v>
      </c>
      <c r="X572" s="81">
        <v>594637</v>
      </c>
      <c r="Y572" s="81">
        <v>807169</v>
      </c>
      <c r="Z572" s="81">
        <v>968884</v>
      </c>
      <c r="AA572" s="81">
        <v>351177</v>
      </c>
      <c r="AB572" s="81">
        <v>1668003</v>
      </c>
      <c r="AC572" s="81">
        <v>181767761.634927</v>
      </c>
      <c r="AD572" s="81">
        <v>151.2058204496158</v>
      </c>
      <c r="AE572" s="82"/>
      <c r="AF572" s="81">
        <v>1780080299.933846</v>
      </c>
      <c r="AG572" s="81">
        <v>114284702.0212108</v>
      </c>
      <c r="AH572" s="81">
        <v>105164566.43715329</v>
      </c>
      <c r="AI572" s="81">
        <v>3676269914.1850328</v>
      </c>
      <c r="AJ572" s="81">
        <v>3388214121.972055</v>
      </c>
      <c r="AK572" s="81"/>
      <c r="AL572" s="81"/>
      <c r="AM572" s="81">
        <v>228770408.3278389</v>
      </c>
      <c r="AN572" s="81"/>
      <c r="AO572" s="81"/>
      <c r="AP572" s="82"/>
      <c r="AQ572" s="81">
        <v>44771</v>
      </c>
      <c r="AR572" s="81">
        <v>13209</v>
      </c>
      <c r="AS572" s="81">
        <v>32</v>
      </c>
      <c r="AT572" s="81">
        <v>12</v>
      </c>
      <c r="AU572" s="81">
        <v>1</v>
      </c>
      <c r="AV572" s="81">
        <v>7</v>
      </c>
      <c r="AW572" s="81" t="s">
        <v>564</v>
      </c>
      <c r="AX572" s="82"/>
      <c r="AY572" s="81">
        <v>207389.75599999999</v>
      </c>
      <c r="AZ572" s="81">
        <v>1141235.3</v>
      </c>
      <c r="BA572" s="81">
        <v>260056.7</v>
      </c>
      <c r="BB572" s="81">
        <v>9848.6</v>
      </c>
      <c r="BC572" s="81">
        <v>1410</v>
      </c>
      <c r="BD572" s="81">
        <v>42564.800000000003</v>
      </c>
      <c r="BE572" s="81" t="s">
        <v>564</v>
      </c>
      <c r="BF572" s="82"/>
      <c r="BG572" s="81">
        <v>21.599</v>
      </c>
      <c r="BH572" s="81">
        <v>15.863</v>
      </c>
      <c r="BI572" s="81">
        <v>1137.665</v>
      </c>
      <c r="BJ572" s="81">
        <v>54.863999999999997</v>
      </c>
      <c r="BK572" s="81">
        <v>329.05900000000003</v>
      </c>
      <c r="BL572" s="81">
        <v>0</v>
      </c>
      <c r="BM572" s="82"/>
      <c r="BN572" s="81">
        <v>5</v>
      </c>
      <c r="BO572" s="81">
        <v>1</v>
      </c>
      <c r="BP572" s="81">
        <v>63</v>
      </c>
      <c r="BQ572" s="81">
        <v>11</v>
      </c>
      <c r="BR572" s="81">
        <v>43</v>
      </c>
      <c r="BS572" s="81">
        <v>0</v>
      </c>
      <c r="BT572"/>
      <c r="BU572" s="80">
        <v>1344.2080000000001</v>
      </c>
      <c r="BV572" s="80">
        <v>144.001</v>
      </c>
      <c r="BW572" s="80">
        <v>0</v>
      </c>
      <c r="BX572" s="80">
        <v>0</v>
      </c>
      <c r="BY572" s="80">
        <v>0</v>
      </c>
      <c r="BZ572" s="80">
        <v>3.2149999999999999</v>
      </c>
      <c r="CA572" s="80">
        <v>42.709000000000003</v>
      </c>
      <c r="CB572" s="80">
        <v>24.917000000000002</v>
      </c>
      <c r="CC572" s="80">
        <v>0</v>
      </c>
    </row>
    <row r="573" spans="1:81">
      <c r="A573" s="80" t="s">
        <v>2446</v>
      </c>
      <c r="B573" s="80">
        <v>524</v>
      </c>
      <c r="C573" s="80">
        <v>14</v>
      </c>
      <c r="D573" s="80">
        <v>31</v>
      </c>
      <c r="E573" s="80">
        <v>2017</v>
      </c>
      <c r="F573" s="80" t="s">
        <v>71</v>
      </c>
      <c r="G573" s="80" t="s">
        <v>2432</v>
      </c>
      <c r="H573" s="80" t="s">
        <v>2433</v>
      </c>
      <c r="I573" s="177"/>
      <c r="J573" s="81">
        <v>1168.4579572292037</v>
      </c>
      <c r="K573" s="81">
        <v>138.66841507370467</v>
      </c>
      <c r="L573" s="81">
        <v>601.07681719328832</v>
      </c>
      <c r="M573" s="81">
        <v>2127.0133453886133</v>
      </c>
      <c r="N573" s="81">
        <v>2156.0290830109311</v>
      </c>
      <c r="O573" s="81">
        <v>1634.4513890805304</v>
      </c>
      <c r="P573" s="81">
        <v>1684.2281477429362</v>
      </c>
      <c r="Q573" s="81">
        <v>113.09824140739174</v>
      </c>
      <c r="R573" s="81">
        <v>1044.2177108387332</v>
      </c>
      <c r="S573" s="81">
        <v>164.73140438065266</v>
      </c>
      <c r="T573" s="82"/>
      <c r="U573" s="81">
        <v>206737995</v>
      </c>
      <c r="V573" s="81">
        <v>52771</v>
      </c>
      <c r="W573" s="81">
        <v>14874</v>
      </c>
      <c r="X573" s="81">
        <v>594637</v>
      </c>
      <c r="Y573" s="81">
        <v>807682</v>
      </c>
      <c r="Z573" s="81">
        <v>977223</v>
      </c>
      <c r="AA573" s="81">
        <v>348850</v>
      </c>
      <c r="AB573" s="81">
        <v>1655888</v>
      </c>
      <c r="AC573" s="81">
        <v>181880785</v>
      </c>
      <c r="AD573" s="81">
        <v>164.73140438065269</v>
      </c>
      <c r="AE573" s="82"/>
      <c r="AF573" s="81">
        <v>1748888401.882551</v>
      </c>
      <c r="AG573" s="81">
        <v>118842246.0865106</v>
      </c>
      <c r="AH573" s="81">
        <v>123685957.51305281</v>
      </c>
      <c r="AI573" s="81">
        <v>3513286300.737041</v>
      </c>
      <c r="AJ573" s="81">
        <v>3791446368.7669158</v>
      </c>
      <c r="AK573" s="81"/>
      <c r="AL573" s="81"/>
      <c r="AM573" s="81">
        <v>227464171.79170689</v>
      </c>
      <c r="AN573" s="81"/>
      <c r="AO573" s="81"/>
      <c r="AP573" s="82"/>
      <c r="AQ573" s="81">
        <v>47285</v>
      </c>
      <c r="AR573" s="81">
        <v>14506</v>
      </c>
      <c r="AS573" s="81">
        <v>41</v>
      </c>
      <c r="AT573" s="81">
        <v>16</v>
      </c>
      <c r="AU573" s="81">
        <v>2</v>
      </c>
      <c r="AV573" s="81">
        <v>7</v>
      </c>
      <c r="AW573" s="81" t="s">
        <v>564</v>
      </c>
      <c r="AX573" s="82"/>
      <c r="AY573" s="81">
        <v>221784.666</v>
      </c>
      <c r="AZ573" s="81">
        <v>1356313.6000000001</v>
      </c>
      <c r="BA573" s="81">
        <v>260221.1</v>
      </c>
      <c r="BB573" s="81">
        <v>11425.1</v>
      </c>
      <c r="BC573" s="81">
        <v>5410</v>
      </c>
      <c r="BD573" s="81">
        <v>42564.800000000003</v>
      </c>
      <c r="BE573" s="81" t="s">
        <v>564</v>
      </c>
      <c r="BF573" s="82"/>
      <c r="BG573" s="81">
        <v>22.421889999999998</v>
      </c>
      <c r="BH573" s="81">
        <v>13.923999999999999</v>
      </c>
      <c r="BI573" s="81">
        <v>1033.11446</v>
      </c>
      <c r="BJ573" s="81">
        <v>58.661999999999999</v>
      </c>
      <c r="BK573" s="81">
        <v>303.74099999999999</v>
      </c>
      <c r="BL573" s="81">
        <v>0</v>
      </c>
      <c r="BM573" s="82"/>
      <c r="BN573" s="81">
        <v>5</v>
      </c>
      <c r="BO573" s="81">
        <v>1</v>
      </c>
      <c r="BP573" s="81">
        <v>59</v>
      </c>
      <c r="BQ573" s="81">
        <v>11</v>
      </c>
      <c r="BR573" s="81">
        <v>40</v>
      </c>
      <c r="BS573" s="81">
        <v>0</v>
      </c>
      <c r="BT573"/>
      <c r="BU573" s="80">
        <v>1236.8710000000001</v>
      </c>
      <c r="BV573" s="80">
        <v>134.66800000000001</v>
      </c>
      <c r="BW573" s="80">
        <v>0</v>
      </c>
      <c r="BX573" s="80">
        <v>7.7512999999999996</v>
      </c>
      <c r="BY573" s="80">
        <v>4.4560500000000003</v>
      </c>
      <c r="BZ573" s="80">
        <v>0</v>
      </c>
      <c r="CA573" s="80">
        <v>23.838999999999999</v>
      </c>
      <c r="CB573" s="80">
        <v>24.277999999999999</v>
      </c>
      <c r="CC573" s="80">
        <v>0</v>
      </c>
    </row>
    <row r="574" spans="1:81">
      <c r="A574" s="80" t="s">
        <v>2447</v>
      </c>
      <c r="B574" s="80">
        <v>525</v>
      </c>
      <c r="C574" s="80">
        <v>15</v>
      </c>
      <c r="D574" s="80">
        <v>31</v>
      </c>
      <c r="E574" s="80">
        <v>2018</v>
      </c>
      <c r="F574" s="80" t="s">
        <v>93</v>
      </c>
      <c r="G574" s="80" t="s">
        <v>2432</v>
      </c>
      <c r="H574" s="80" t="s">
        <v>2433</v>
      </c>
      <c r="I574" s="177"/>
      <c r="J574" s="81">
        <v>1004.306614559831</v>
      </c>
      <c r="K574" s="81">
        <v>120.41726148253512</v>
      </c>
      <c r="L574" s="81">
        <v>534.438251759016</v>
      </c>
      <c r="M574" s="81">
        <v>1901.4481413033627</v>
      </c>
      <c r="N574" s="81">
        <v>1524.8831239494382</v>
      </c>
      <c r="O574" s="81">
        <v>1610.0340408923096</v>
      </c>
      <c r="P574" s="81">
        <v>1659.0073241342329</v>
      </c>
      <c r="Q574" s="81">
        <v>104.16032146519193</v>
      </c>
      <c r="R574" s="81">
        <v>988.742857502888</v>
      </c>
      <c r="S574" s="81">
        <v>148.58708849478637</v>
      </c>
      <c r="T574" s="82"/>
      <c r="U574" s="81">
        <v>206961574</v>
      </c>
      <c r="V574" s="81">
        <v>52771</v>
      </c>
      <c r="W574" s="81">
        <v>14874</v>
      </c>
      <c r="X574" s="81">
        <v>594637</v>
      </c>
      <c r="Y574" s="81">
        <v>808564</v>
      </c>
      <c r="Z574" s="81">
        <v>981056</v>
      </c>
      <c r="AA574" s="81">
        <v>347081</v>
      </c>
      <c r="AB574" s="81">
        <v>1643437</v>
      </c>
      <c r="AC574" s="81">
        <v>171543284</v>
      </c>
      <c r="AD574" s="81">
        <v>148.5870884947864</v>
      </c>
      <c r="AE574" s="82"/>
      <c r="AF574" s="81">
        <v>1784766901.6604259</v>
      </c>
      <c r="AG574" s="81">
        <v>108949830.9464661</v>
      </c>
      <c r="AH574" s="81">
        <v>109776575.19135471</v>
      </c>
      <c r="AI574" s="81">
        <v>3362562803.87497</v>
      </c>
      <c r="AJ574" s="81">
        <v>3621270811.4498048</v>
      </c>
      <c r="AK574" s="81"/>
      <c r="AL574" s="81"/>
      <c r="AM574" s="81">
        <v>226220928.43461999</v>
      </c>
      <c r="AN574" s="81"/>
      <c r="AO574" s="81"/>
      <c r="AP574" s="82"/>
      <c r="AQ574" s="81">
        <v>49836</v>
      </c>
      <c r="AR574" s="81">
        <v>15795</v>
      </c>
      <c r="AS574" s="81">
        <v>59</v>
      </c>
      <c r="AT574" s="81">
        <v>20</v>
      </c>
      <c r="AU574" s="81">
        <v>3</v>
      </c>
      <c r="AV574" s="81">
        <v>8</v>
      </c>
      <c r="AW574" s="81" t="s">
        <v>564</v>
      </c>
      <c r="AX574" s="82"/>
      <c r="AY574" s="81">
        <v>236014.45900000009</v>
      </c>
      <c r="AZ574" s="81">
        <v>1464652.8</v>
      </c>
      <c r="BA574" s="81">
        <v>260573</v>
      </c>
      <c r="BB574" s="81">
        <v>11915</v>
      </c>
      <c r="BC574" s="81">
        <v>6010</v>
      </c>
      <c r="BD574" s="81">
        <v>91704.8</v>
      </c>
      <c r="BE574" s="81" t="s">
        <v>564</v>
      </c>
      <c r="BF574" s="82"/>
      <c r="BG574" s="81">
        <v>32.224109999999996</v>
      </c>
      <c r="BH574" s="81">
        <v>13.295</v>
      </c>
      <c r="BI574" s="81">
        <v>994.38256000000001</v>
      </c>
      <c r="BJ574" s="81">
        <v>39.097000000000001</v>
      </c>
      <c r="BK574" s="81">
        <v>273.86399999999998</v>
      </c>
      <c r="BL574" s="81">
        <v>0</v>
      </c>
      <c r="BM574" s="82"/>
      <c r="BN574" s="81">
        <v>5</v>
      </c>
      <c r="BO574" s="81">
        <v>1</v>
      </c>
      <c r="BP574" s="81">
        <v>58</v>
      </c>
      <c r="BQ574" s="81">
        <v>11</v>
      </c>
      <c r="BR574" s="81">
        <v>37</v>
      </c>
      <c r="BS574" s="81">
        <v>0</v>
      </c>
      <c r="BT574"/>
      <c r="BU574" s="80">
        <v>1172.27</v>
      </c>
      <c r="BV574" s="80">
        <v>132.49799999999999</v>
      </c>
      <c r="BW574" s="80">
        <v>0</v>
      </c>
      <c r="BX574" s="80">
        <v>17.089490000000001</v>
      </c>
      <c r="BY574" s="80">
        <v>4.22018</v>
      </c>
      <c r="BZ574" s="80">
        <v>0</v>
      </c>
      <c r="CA574" s="80">
        <v>17.587</v>
      </c>
      <c r="CB574" s="80">
        <v>9.1980000000000004</v>
      </c>
      <c r="CC574" s="80">
        <v>0</v>
      </c>
    </row>
    <row r="575" spans="1:81">
      <c r="A575" s="80" t="s">
        <v>2448</v>
      </c>
      <c r="B575" s="80">
        <v>526</v>
      </c>
      <c r="C575" s="80">
        <v>16</v>
      </c>
      <c r="D575" s="80">
        <v>31</v>
      </c>
      <c r="E575" s="80">
        <v>2019</v>
      </c>
      <c r="F575" s="80" t="s">
        <v>73</v>
      </c>
      <c r="G575" s="80" t="s">
        <v>2432</v>
      </c>
      <c r="H575" s="80" t="s">
        <v>2433</v>
      </c>
      <c r="I575" s="177"/>
      <c r="J575" s="81">
        <v>1029.7881531822941</v>
      </c>
      <c r="K575" s="81">
        <v>115.06641868867449</v>
      </c>
      <c r="L575" s="81">
        <v>545.87032939341464</v>
      </c>
      <c r="M575" s="81">
        <v>2053.1113252014679</v>
      </c>
      <c r="N575" s="81">
        <v>1680.6116883151115</v>
      </c>
      <c r="O575" s="81">
        <v>1570.6028416589056</v>
      </c>
      <c r="P575" s="81">
        <v>1615.1665182281567</v>
      </c>
      <c r="Q575" s="81">
        <v>100.5943370542188</v>
      </c>
      <c r="R575" s="81">
        <v>976.93914503502799</v>
      </c>
      <c r="S575" s="81">
        <v>141.40523343923519</v>
      </c>
      <c r="T575" s="82"/>
      <c r="U575" s="81">
        <v>199375107</v>
      </c>
      <c r="V575" s="81">
        <v>52771</v>
      </c>
      <c r="W575" s="81">
        <v>14874</v>
      </c>
      <c r="X575" s="81">
        <v>594637</v>
      </c>
      <c r="Y575" s="81">
        <v>809530</v>
      </c>
      <c r="Z575" s="81">
        <v>983305</v>
      </c>
      <c r="AA575" s="81">
        <v>335380</v>
      </c>
      <c r="AB575" s="81">
        <v>1630146</v>
      </c>
      <c r="AC575" s="81">
        <v>172271515</v>
      </c>
      <c r="AD575" s="81">
        <v>141.40523343923519</v>
      </c>
      <c r="AE575" s="82"/>
      <c r="AF575" s="81">
        <v>1786509994.815814</v>
      </c>
      <c r="AG575" s="81">
        <v>106231141.659366</v>
      </c>
      <c r="AH575" s="81">
        <v>126977848.86252891</v>
      </c>
      <c r="AI575" s="81">
        <v>3397199762.4521618</v>
      </c>
      <c r="AJ575" s="81">
        <v>3657172583.9365501</v>
      </c>
      <c r="AK575" s="81">
        <v>0</v>
      </c>
      <c r="AL575" s="81">
        <v>0</v>
      </c>
      <c r="AM575" s="81">
        <v>222013613.46748224</v>
      </c>
      <c r="AN575" s="81">
        <v>0</v>
      </c>
      <c r="AO575" s="81">
        <v>0</v>
      </c>
      <c r="AP575" s="82"/>
      <c r="AQ575" s="81">
        <v>52718</v>
      </c>
      <c r="AR575" s="81">
        <v>17358</v>
      </c>
      <c r="AS575" s="81">
        <v>65</v>
      </c>
      <c r="AT575" s="81">
        <v>20</v>
      </c>
      <c r="AU575" s="81">
        <v>3</v>
      </c>
      <c r="AV575" s="81">
        <v>8</v>
      </c>
      <c r="AW575" s="81" t="s">
        <v>564</v>
      </c>
      <c r="AX575" s="82"/>
      <c r="AY575" s="81">
        <v>252146.42700000029</v>
      </c>
      <c r="AZ575" s="81">
        <v>1729812.5</v>
      </c>
      <c r="BA575" s="81">
        <v>260690</v>
      </c>
      <c r="BB575" s="81">
        <v>11897.2</v>
      </c>
      <c r="BC575" s="81">
        <v>6009.5</v>
      </c>
      <c r="BD575" s="81">
        <v>91704.8</v>
      </c>
      <c r="BE575" s="81" t="s">
        <v>564</v>
      </c>
      <c r="BF575" s="82"/>
      <c r="BG575" s="81">
        <v>9.1</v>
      </c>
      <c r="BH575" s="81">
        <v>0</v>
      </c>
      <c r="BI575" s="81">
        <v>870.57317</v>
      </c>
      <c r="BJ575" s="81">
        <v>33.988999999999997</v>
      </c>
      <c r="BK575" s="81">
        <v>258.13205389999996</v>
      </c>
      <c r="BL575" s="81">
        <v>0</v>
      </c>
      <c r="BM575" s="82"/>
      <c r="BN575" s="81">
        <v>3</v>
      </c>
      <c r="BO575" s="81">
        <v>0</v>
      </c>
      <c r="BP575" s="81">
        <v>63</v>
      </c>
      <c r="BQ575" s="81">
        <v>11</v>
      </c>
      <c r="BR575" s="81">
        <v>39</v>
      </c>
      <c r="BS575" s="81">
        <v>0</v>
      </c>
      <c r="BT575"/>
      <c r="BU575" s="80">
        <v>991.822</v>
      </c>
      <c r="BV575" s="80">
        <v>138.74505389999999</v>
      </c>
      <c r="BW575" s="80">
        <v>0</v>
      </c>
      <c r="BX575" s="80">
        <v>6.6317899999999996</v>
      </c>
      <c r="BY575" s="80">
        <v>1.1343799999999999</v>
      </c>
      <c r="BZ575" s="80">
        <v>0</v>
      </c>
      <c r="CA575" s="80">
        <v>25.481999999999999</v>
      </c>
      <c r="CB575" s="80">
        <v>7.9790000000000001</v>
      </c>
      <c r="CC575" s="80">
        <v>0</v>
      </c>
    </row>
    <row r="576" spans="1:81">
      <c r="A576" s="80" t="s">
        <v>2449</v>
      </c>
      <c r="B576" s="80">
        <v>527</v>
      </c>
      <c r="C576" s="80">
        <v>17</v>
      </c>
      <c r="D576" s="80">
        <v>31</v>
      </c>
      <c r="E576" s="80">
        <v>2020</v>
      </c>
      <c r="F576" s="80" t="s">
        <v>218</v>
      </c>
      <c r="G576" s="80" t="s">
        <v>2432</v>
      </c>
      <c r="H576" s="80" t="s">
        <v>2433</v>
      </c>
      <c r="I576" s="177"/>
      <c r="J576" s="81">
        <v>999.19627888978277</v>
      </c>
      <c r="K576" s="81">
        <v>126.82664666286996</v>
      </c>
      <c r="L576" s="81">
        <v>707.16778889060777</v>
      </c>
      <c r="M576" s="81">
        <v>1966.9044753356986</v>
      </c>
      <c r="N576" s="81">
        <v>1642.3905383821718</v>
      </c>
      <c r="O576" s="81">
        <v>1379.6892679903626</v>
      </c>
      <c r="P576" s="81">
        <v>1524.9603013015283</v>
      </c>
      <c r="Q576" s="81">
        <v>95.393566286798631</v>
      </c>
      <c r="R576" s="81">
        <v>968.15750208894713</v>
      </c>
      <c r="S576" s="81">
        <v>153.20745081880006</v>
      </c>
      <c r="T576" s="82"/>
      <c r="U576" s="81">
        <v>198283031</v>
      </c>
      <c r="V576" s="81">
        <v>51588</v>
      </c>
      <c r="W576" s="81">
        <v>16820</v>
      </c>
      <c r="X576" s="81">
        <v>582351</v>
      </c>
      <c r="Y576" s="81">
        <v>810817</v>
      </c>
      <c r="Z576" s="81">
        <v>985891</v>
      </c>
      <c r="AA576" s="81">
        <v>344034</v>
      </c>
      <c r="AB576" s="81">
        <v>1617850</v>
      </c>
      <c r="AC576" s="81">
        <v>171613627</v>
      </c>
      <c r="AD576" s="81">
        <v>153.20745081880006</v>
      </c>
      <c r="AE576" s="82"/>
      <c r="AF576" s="81">
        <v>1676090333.0628431</v>
      </c>
      <c r="AG576" s="81">
        <v>108819998.4973738</v>
      </c>
      <c r="AH576" s="81">
        <v>190581385.70973259</v>
      </c>
      <c r="AI576" s="81">
        <v>3135042914.1508822</v>
      </c>
      <c r="AJ576" s="81">
        <v>3377980768.974894</v>
      </c>
      <c r="AK576" s="81">
        <v>0</v>
      </c>
      <c r="AL576" s="81">
        <v>0</v>
      </c>
      <c r="AM576" s="81">
        <v>211147399.68839887</v>
      </c>
      <c r="AN576" s="81">
        <v>0</v>
      </c>
      <c r="AO576" s="81">
        <v>0</v>
      </c>
      <c r="AP576" s="82"/>
      <c r="AQ576" s="81">
        <v>54957</v>
      </c>
      <c r="AR576" s="81">
        <v>19114</v>
      </c>
      <c r="AS576" s="81">
        <v>67</v>
      </c>
      <c r="AT576" s="81">
        <v>21</v>
      </c>
      <c r="AU576" s="81">
        <v>3</v>
      </c>
      <c r="AV576" s="81">
        <v>9</v>
      </c>
      <c r="AW576" s="81">
        <v>67</v>
      </c>
      <c r="AX576" s="82"/>
      <c r="AY576" s="81">
        <v>264632.11800000042</v>
      </c>
      <c r="AZ576" s="81">
        <v>1960537.8</v>
      </c>
      <c r="BA576" s="81">
        <v>273590</v>
      </c>
      <c r="BB576" s="81">
        <v>12347.2</v>
      </c>
      <c r="BC576" s="81">
        <v>6009.5</v>
      </c>
      <c r="BD576" s="81">
        <v>93694.8</v>
      </c>
      <c r="BE576" s="81">
        <v>273590</v>
      </c>
      <c r="BF576" s="82"/>
      <c r="BG576" s="81">
        <v>25.3825</v>
      </c>
      <c r="BH576" s="81">
        <v>10.725</v>
      </c>
      <c r="BI576" s="81">
        <v>894.18858999999998</v>
      </c>
      <c r="BJ576" s="81">
        <v>61.335000000000001</v>
      </c>
      <c r="BK576" s="81">
        <v>252.77000000000004</v>
      </c>
      <c r="BL576" s="81">
        <v>0</v>
      </c>
      <c r="BM576" s="82"/>
      <c r="BN576" s="81">
        <v>5</v>
      </c>
      <c r="BO576" s="81">
        <v>1</v>
      </c>
      <c r="BP576" s="81">
        <v>62</v>
      </c>
      <c r="BQ576" s="81">
        <v>11</v>
      </c>
      <c r="BR576" s="81">
        <v>38</v>
      </c>
      <c r="BS576" s="81">
        <v>0</v>
      </c>
      <c r="BT576"/>
      <c r="BU576" s="80">
        <v>1060.7750000000001</v>
      </c>
      <c r="BV576" s="80">
        <v>129.203</v>
      </c>
      <c r="BW576" s="80">
        <v>0</v>
      </c>
      <c r="BX576" s="80">
        <v>11.224629999999999</v>
      </c>
      <c r="BY576" s="80">
        <v>1.1754599999999999</v>
      </c>
      <c r="BZ576" s="80">
        <v>0</v>
      </c>
      <c r="CA576" s="80">
        <v>30.245000000000001</v>
      </c>
      <c r="CB576" s="80">
        <v>11.778</v>
      </c>
      <c r="CC576" s="80">
        <v>0</v>
      </c>
    </row>
    <row r="577" spans="1:81">
      <c r="A577" s="80" t="s">
        <v>2450</v>
      </c>
      <c r="B577" s="80">
        <v>527</v>
      </c>
      <c r="C577" s="80">
        <v>18</v>
      </c>
      <c r="D577" s="80">
        <v>31</v>
      </c>
      <c r="E577" s="80">
        <v>2021</v>
      </c>
      <c r="F577" s="80" t="s">
        <v>75</v>
      </c>
      <c r="G577" s="174" t="s">
        <v>2432</v>
      </c>
      <c r="H577" s="80" t="s">
        <v>2433</v>
      </c>
      <c r="I577" s="177"/>
      <c r="J577" s="81">
        <v>856.37219134133954</v>
      </c>
      <c r="K577" s="81">
        <v>128.70593608652678</v>
      </c>
      <c r="L577" s="81">
        <v>618.86986940562963</v>
      </c>
      <c r="M577" s="81">
        <v>1841.4795792992672</v>
      </c>
      <c r="N577" s="81">
        <v>1366.3076555206862</v>
      </c>
      <c r="O577" s="81">
        <v>1341.2535983597029</v>
      </c>
      <c r="P577" s="81">
        <v>1562.8213539032645</v>
      </c>
      <c r="Q577" s="81">
        <v>95.796599008798822</v>
      </c>
      <c r="R577" s="81">
        <v>943.66934069978356</v>
      </c>
      <c r="S577" s="81">
        <v>142.78846224621898</v>
      </c>
      <c r="T577" s="82"/>
      <c r="U577" s="81">
        <v>220619863</v>
      </c>
      <c r="V577" s="81">
        <v>51588</v>
      </c>
      <c r="W577" s="81">
        <v>16820</v>
      </c>
      <c r="X577" s="81">
        <v>582351</v>
      </c>
      <c r="Y577" s="81">
        <v>810877</v>
      </c>
      <c r="Z577" s="81">
        <v>986877</v>
      </c>
      <c r="AA577" s="81">
        <v>343833</v>
      </c>
      <c r="AB577" s="81">
        <v>1605419</v>
      </c>
      <c r="AC577" s="81">
        <v>162131568.99999997</v>
      </c>
      <c r="AD577" s="81">
        <v>142.78846224621898</v>
      </c>
      <c r="AE577" s="82"/>
      <c r="AF577" s="81">
        <v>1641401004.889425</v>
      </c>
      <c r="AG577" s="81">
        <v>110396375.4586283</v>
      </c>
      <c r="AH577" s="81">
        <v>175856447.15122259</v>
      </c>
      <c r="AI577" s="81">
        <v>3496350122.655581</v>
      </c>
      <c r="AJ577" s="81">
        <v>3432539377.0645342</v>
      </c>
      <c r="AK577" s="81">
        <v>0</v>
      </c>
      <c r="AL577" s="81">
        <v>0</v>
      </c>
      <c r="AM577" s="81">
        <v>210733539.50051516</v>
      </c>
      <c r="AN577" s="81">
        <v>0</v>
      </c>
      <c r="AO577" s="81">
        <v>0</v>
      </c>
      <c r="AP577" s="82"/>
      <c r="AQ577" s="81">
        <v>57289</v>
      </c>
      <c r="AR577" s="81">
        <v>19863</v>
      </c>
      <c r="AS577" s="81">
        <v>60</v>
      </c>
      <c r="AT577" s="81">
        <v>29</v>
      </c>
      <c r="AU577" s="81">
        <v>3</v>
      </c>
      <c r="AV577" s="81">
        <v>11</v>
      </c>
      <c r="AW577" s="81"/>
      <c r="AX577" s="82"/>
      <c r="AY577" s="81">
        <v>278181.38999999128</v>
      </c>
      <c r="AZ577" s="81">
        <v>2029540.4999999499</v>
      </c>
      <c r="BA577" s="81">
        <v>273464.2</v>
      </c>
      <c r="BB577" s="81">
        <v>15500.5</v>
      </c>
      <c r="BC577" s="81">
        <v>6009.5</v>
      </c>
      <c r="BD577" s="81">
        <v>98396.911999999997</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2451</v>
      </c>
      <c r="B578" s="80">
        <v>527</v>
      </c>
      <c r="C578" s="80">
        <v>19</v>
      </c>
      <c r="D578" s="80">
        <v>31</v>
      </c>
      <c r="E578" s="80">
        <v>2022</v>
      </c>
      <c r="F578" s="80" t="s">
        <v>568</v>
      </c>
      <c r="G578" s="174" t="s">
        <v>2432</v>
      </c>
      <c r="H578" s="80" t="s">
        <v>2433</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60038</v>
      </c>
      <c r="AR578" s="81">
        <v>20463</v>
      </c>
      <c r="AS578" s="81">
        <v>63</v>
      </c>
      <c r="AT578" s="81">
        <v>32</v>
      </c>
      <c r="AU578" s="81">
        <v>4</v>
      </c>
      <c r="AV578" s="81">
        <v>11</v>
      </c>
      <c r="AW578" s="81"/>
      <c r="AX578" s="82"/>
      <c r="AY578" s="81">
        <v>294620.47299998789</v>
      </c>
      <c r="AZ578" s="81">
        <v>2144754.4999999502</v>
      </c>
      <c r="BA578" s="81">
        <v>273522.7</v>
      </c>
      <c r="BB578" s="81">
        <v>16036.3</v>
      </c>
      <c r="BC578" s="81">
        <v>6384.5</v>
      </c>
      <c r="BD578" s="81">
        <v>100319.86199999999</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543</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c r="AX595" s="82"/>
      <c r="AY595" s="81">
        <v>11989214.03300002</v>
      </c>
      <c r="AZ595" s="81">
        <v>48526986.555000022</v>
      </c>
      <c r="BA595" s="81">
        <v>4489058.9199999981</v>
      </c>
      <c r="BB595" s="81">
        <v>929680.49999999977</v>
      </c>
      <c r="BC595" s="81">
        <v>92321.9</v>
      </c>
      <c r="BD595" s="81">
        <v>4071191.807</v>
      </c>
      <c r="BE595" s="81"/>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543</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543</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2118</v>
      </c>
      <c r="B9" s="80">
        <v>1</v>
      </c>
      <c r="C9" s="80">
        <v>1</v>
      </c>
      <c r="D9" s="80">
        <v>1</v>
      </c>
      <c r="E9" s="80">
        <v>1990</v>
      </c>
      <c r="F9" s="80" t="s">
        <v>562</v>
      </c>
      <c r="G9" s="182" t="s">
        <v>2119</v>
      </c>
      <c r="H9" s="80" t="s">
        <v>2120</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2121</v>
      </c>
      <c r="B10" s="80">
        <v>2</v>
      </c>
      <c r="C10" s="80">
        <v>2</v>
      </c>
      <c r="D10" s="80">
        <v>1</v>
      </c>
      <c r="E10" s="80">
        <v>2005</v>
      </c>
      <c r="F10" s="80" t="s">
        <v>565</v>
      </c>
      <c r="G10" s="182" t="s">
        <v>2119</v>
      </c>
      <c r="H10" s="80" t="s">
        <v>2120</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2122</v>
      </c>
      <c r="B11" s="80">
        <v>3</v>
      </c>
      <c r="C11" s="80">
        <v>3</v>
      </c>
      <c r="D11" s="80">
        <v>1</v>
      </c>
      <c r="E11" s="80">
        <v>2006</v>
      </c>
      <c r="F11" s="80" t="s">
        <v>566</v>
      </c>
      <c r="G11" s="182" t="s">
        <v>2119</v>
      </c>
      <c r="H11" s="80" t="s">
        <v>2120</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2123</v>
      </c>
      <c r="B12" s="80">
        <v>4</v>
      </c>
      <c r="C12" s="80">
        <v>4</v>
      </c>
      <c r="D12" s="80">
        <v>1</v>
      </c>
      <c r="E12" s="80">
        <v>2007</v>
      </c>
      <c r="F12" s="80" t="s">
        <v>567</v>
      </c>
      <c r="G12" s="182" t="s">
        <v>2119</v>
      </c>
      <c r="H12" s="80" t="s">
        <v>2120</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2124</v>
      </c>
      <c r="B13" s="80">
        <v>5</v>
      </c>
      <c r="C13" s="80">
        <v>5</v>
      </c>
      <c r="D13" s="80">
        <v>1</v>
      </c>
      <c r="E13" s="80">
        <v>2008</v>
      </c>
      <c r="F13" s="80" t="s">
        <v>84</v>
      </c>
      <c r="G13" s="182" t="s">
        <v>2119</v>
      </c>
      <c r="H13" s="80" t="s">
        <v>2120</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2125</v>
      </c>
      <c r="B14" s="80">
        <v>6</v>
      </c>
      <c r="C14" s="80">
        <v>6</v>
      </c>
      <c r="D14" s="80">
        <v>1</v>
      </c>
      <c r="E14" s="80">
        <v>2009</v>
      </c>
      <c r="F14" s="80" t="s">
        <v>85</v>
      </c>
      <c r="G14" s="182" t="s">
        <v>2119</v>
      </c>
      <c r="H14" s="80" t="s">
        <v>2120</v>
      </c>
      <c r="I14" s="173"/>
      <c r="J14" s="83">
        <v>5.75</v>
      </c>
      <c r="K14" s="83">
        <v>0</v>
      </c>
      <c r="L14" s="83">
        <v>0</v>
      </c>
      <c r="M14" s="83">
        <v>0</v>
      </c>
      <c r="N14" s="83">
        <v>11.5</v>
      </c>
      <c r="O14" s="83">
        <v>0</v>
      </c>
      <c r="P14" s="83">
        <v>0</v>
      </c>
      <c r="Q14" s="83">
        <v>0</v>
      </c>
      <c r="R14" s="83">
        <v>5.694</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8.64</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5.75</v>
      </c>
      <c r="DL14" s="83">
        <v>0</v>
      </c>
      <c r="DM14" s="83">
        <v>0</v>
      </c>
      <c r="DN14" s="83">
        <v>0</v>
      </c>
      <c r="DO14" s="83">
        <v>11.5</v>
      </c>
      <c r="DP14" s="83">
        <v>0</v>
      </c>
      <c r="DQ14" s="83">
        <v>0</v>
      </c>
      <c r="DR14" s="83">
        <v>0</v>
      </c>
      <c r="DS14" s="83">
        <v>5.694</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8.64</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5.75</v>
      </c>
      <c r="HH14" s="83">
        <v>0</v>
      </c>
      <c r="HI14" s="83">
        <v>11.5</v>
      </c>
      <c r="HJ14" s="83">
        <v>0</v>
      </c>
      <c r="HK14" s="83">
        <v>14.334</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5.75</v>
      </c>
      <c r="IC14" s="83">
        <v>0</v>
      </c>
      <c r="ID14" s="83">
        <v>11.5</v>
      </c>
      <c r="IE14" s="83">
        <v>0</v>
      </c>
      <c r="IF14" s="83">
        <v>14.334</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1</v>
      </c>
      <c r="IX14" s="81">
        <v>0</v>
      </c>
      <c r="IY14" s="81">
        <v>0</v>
      </c>
      <c r="IZ14" s="81">
        <v>0</v>
      </c>
      <c r="JA14" s="81">
        <v>1</v>
      </c>
      <c r="JB14" s="81">
        <v>0</v>
      </c>
      <c r="JC14" s="81">
        <v>0</v>
      </c>
      <c r="JD14" s="81">
        <v>0</v>
      </c>
      <c r="JE14" s="81">
        <v>1</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1</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1</v>
      </c>
      <c r="MY14" s="81">
        <v>0</v>
      </c>
      <c r="MZ14" s="81">
        <v>0</v>
      </c>
      <c r="NA14" s="81">
        <v>0</v>
      </c>
      <c r="NB14" s="81">
        <v>1</v>
      </c>
      <c r="NC14" s="81">
        <v>0</v>
      </c>
      <c r="ND14" s="81">
        <v>0</v>
      </c>
      <c r="NE14" s="81">
        <v>0</v>
      </c>
      <c r="NF14" s="81">
        <v>1</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1</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1</v>
      </c>
      <c r="QU14" s="81">
        <v>0</v>
      </c>
      <c r="QV14" s="81">
        <v>1</v>
      </c>
      <c r="QW14" s="81">
        <v>0</v>
      </c>
      <c r="QX14" s="81">
        <v>2</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1</v>
      </c>
      <c r="RP14" s="81">
        <v>0</v>
      </c>
      <c r="RQ14" s="81">
        <v>1</v>
      </c>
      <c r="RR14" s="81">
        <v>0</v>
      </c>
      <c r="RS14" s="81">
        <v>2</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2126</v>
      </c>
      <c r="B15" s="80">
        <v>7</v>
      </c>
      <c r="C15" s="80">
        <v>7</v>
      </c>
      <c r="D15" s="80">
        <v>1</v>
      </c>
      <c r="E15" s="80">
        <v>2010</v>
      </c>
      <c r="F15" s="80" t="s">
        <v>86</v>
      </c>
      <c r="G15" s="182" t="s">
        <v>2119</v>
      </c>
      <c r="H15" s="80" t="s">
        <v>2120</v>
      </c>
      <c r="I15" s="173"/>
      <c r="J15" s="83">
        <v>10.302</v>
      </c>
      <c r="K15" s="83">
        <v>0</v>
      </c>
      <c r="L15" s="83">
        <v>0</v>
      </c>
      <c r="M15" s="83">
        <v>0</v>
      </c>
      <c r="N15" s="83">
        <v>11.7</v>
      </c>
      <c r="O15" s="83">
        <v>0</v>
      </c>
      <c r="P15" s="83">
        <v>0</v>
      </c>
      <c r="Q15" s="83">
        <v>0</v>
      </c>
      <c r="R15" s="83">
        <v>5.8109999999999999</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8.3209999999999997</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10.302</v>
      </c>
      <c r="DL15" s="83">
        <v>0</v>
      </c>
      <c r="DM15" s="83">
        <v>0</v>
      </c>
      <c r="DN15" s="83">
        <v>0</v>
      </c>
      <c r="DO15" s="83">
        <v>11.7</v>
      </c>
      <c r="DP15" s="83">
        <v>0</v>
      </c>
      <c r="DQ15" s="83">
        <v>0</v>
      </c>
      <c r="DR15" s="83">
        <v>0</v>
      </c>
      <c r="DS15" s="83">
        <v>5.8109999999999999</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8.3209999999999997</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10.302</v>
      </c>
      <c r="HH15" s="83">
        <v>0</v>
      </c>
      <c r="HI15" s="83">
        <v>11.7</v>
      </c>
      <c r="HJ15" s="83">
        <v>0</v>
      </c>
      <c r="HK15" s="83">
        <v>14.132</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10.302</v>
      </c>
      <c r="IC15" s="83">
        <v>0</v>
      </c>
      <c r="ID15" s="83">
        <v>11.7</v>
      </c>
      <c r="IE15" s="83">
        <v>0</v>
      </c>
      <c r="IF15" s="83">
        <v>14.132</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1</v>
      </c>
      <c r="IX15" s="81">
        <v>0</v>
      </c>
      <c r="IY15" s="81">
        <v>0</v>
      </c>
      <c r="IZ15" s="81">
        <v>0</v>
      </c>
      <c r="JA15" s="81">
        <v>1</v>
      </c>
      <c r="JB15" s="81">
        <v>0</v>
      </c>
      <c r="JC15" s="81">
        <v>0</v>
      </c>
      <c r="JD15" s="81">
        <v>0</v>
      </c>
      <c r="JE15" s="81">
        <v>1</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1</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1</v>
      </c>
      <c r="MY15" s="81">
        <v>0</v>
      </c>
      <c r="MZ15" s="81">
        <v>0</v>
      </c>
      <c r="NA15" s="81">
        <v>0</v>
      </c>
      <c r="NB15" s="81">
        <v>1</v>
      </c>
      <c r="NC15" s="81">
        <v>0</v>
      </c>
      <c r="ND15" s="81">
        <v>0</v>
      </c>
      <c r="NE15" s="81">
        <v>0</v>
      </c>
      <c r="NF15" s="81">
        <v>1</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1</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1</v>
      </c>
      <c r="QU15" s="81">
        <v>0</v>
      </c>
      <c r="QV15" s="81">
        <v>1</v>
      </c>
      <c r="QW15" s="81">
        <v>0</v>
      </c>
      <c r="QX15" s="81">
        <v>2</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1</v>
      </c>
      <c r="RP15" s="81">
        <v>0</v>
      </c>
      <c r="RQ15" s="81">
        <v>1</v>
      </c>
      <c r="RR15" s="81">
        <v>0</v>
      </c>
      <c r="RS15" s="81">
        <v>2</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2127</v>
      </c>
      <c r="B16" s="80">
        <v>8</v>
      </c>
      <c r="C16" s="80">
        <v>8</v>
      </c>
      <c r="D16" s="80">
        <v>1</v>
      </c>
      <c r="E16" s="80">
        <v>2011</v>
      </c>
      <c r="F16" s="80" t="s">
        <v>87</v>
      </c>
      <c r="G16" s="182" t="s">
        <v>2119</v>
      </c>
      <c r="H16" s="80" t="s">
        <v>2120</v>
      </c>
      <c r="I16" s="173"/>
      <c r="J16" s="83">
        <v>8.6660000000000004</v>
      </c>
      <c r="K16" s="83">
        <v>0</v>
      </c>
      <c r="L16" s="83">
        <v>0</v>
      </c>
      <c r="M16" s="83">
        <v>0</v>
      </c>
      <c r="N16" s="83">
        <v>11.906000000000001</v>
      </c>
      <c r="O16" s="83">
        <v>0</v>
      </c>
      <c r="P16" s="83">
        <v>0</v>
      </c>
      <c r="Q16" s="83">
        <v>0</v>
      </c>
      <c r="R16" s="83">
        <v>5.8230000000000004</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9.6020000000000003</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8.6660000000000004</v>
      </c>
      <c r="DL16" s="83">
        <v>0</v>
      </c>
      <c r="DM16" s="83">
        <v>0</v>
      </c>
      <c r="DN16" s="83">
        <v>0</v>
      </c>
      <c r="DO16" s="83">
        <v>11.906000000000001</v>
      </c>
      <c r="DP16" s="83">
        <v>0</v>
      </c>
      <c r="DQ16" s="83">
        <v>0</v>
      </c>
      <c r="DR16" s="83">
        <v>0</v>
      </c>
      <c r="DS16" s="83">
        <v>5.8230000000000004</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9.6020000000000003</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8.6660000000000004</v>
      </c>
      <c r="HH16" s="83">
        <v>0</v>
      </c>
      <c r="HI16" s="83">
        <v>11.906000000000001</v>
      </c>
      <c r="HJ16" s="83">
        <v>0</v>
      </c>
      <c r="HK16" s="83">
        <v>15.425000000000001</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8.6660000000000004</v>
      </c>
      <c r="IC16" s="83">
        <v>0</v>
      </c>
      <c r="ID16" s="83">
        <v>11.906000000000001</v>
      </c>
      <c r="IE16" s="83">
        <v>0</v>
      </c>
      <c r="IF16" s="83">
        <v>15.425000000000001</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1</v>
      </c>
      <c r="IX16" s="81">
        <v>0</v>
      </c>
      <c r="IY16" s="81">
        <v>0</v>
      </c>
      <c r="IZ16" s="81">
        <v>0</v>
      </c>
      <c r="JA16" s="81">
        <v>1</v>
      </c>
      <c r="JB16" s="81">
        <v>0</v>
      </c>
      <c r="JC16" s="81">
        <v>0</v>
      </c>
      <c r="JD16" s="81">
        <v>0</v>
      </c>
      <c r="JE16" s="81">
        <v>1</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1</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1</v>
      </c>
      <c r="MY16" s="81">
        <v>0</v>
      </c>
      <c r="MZ16" s="81">
        <v>0</v>
      </c>
      <c r="NA16" s="81">
        <v>0</v>
      </c>
      <c r="NB16" s="81">
        <v>1</v>
      </c>
      <c r="NC16" s="81">
        <v>0</v>
      </c>
      <c r="ND16" s="81">
        <v>0</v>
      </c>
      <c r="NE16" s="81">
        <v>0</v>
      </c>
      <c r="NF16" s="81">
        <v>1</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1</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1</v>
      </c>
      <c r="QU16" s="81">
        <v>0</v>
      </c>
      <c r="QV16" s="81">
        <v>1</v>
      </c>
      <c r="QW16" s="81">
        <v>0</v>
      </c>
      <c r="QX16" s="81">
        <v>2</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1</v>
      </c>
      <c r="RP16" s="81">
        <v>0</v>
      </c>
      <c r="RQ16" s="81">
        <v>1</v>
      </c>
      <c r="RR16" s="81">
        <v>0</v>
      </c>
      <c r="RS16" s="81">
        <v>2</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2128</v>
      </c>
      <c r="B17" s="80">
        <v>9</v>
      </c>
      <c r="C17" s="80">
        <v>9</v>
      </c>
      <c r="D17" s="80">
        <v>1</v>
      </c>
      <c r="E17" s="80">
        <v>2012</v>
      </c>
      <c r="F17" s="80" t="s">
        <v>88</v>
      </c>
      <c r="G17" s="182" t="s">
        <v>2119</v>
      </c>
      <c r="H17" s="80" t="s">
        <v>2120</v>
      </c>
      <c r="I17" s="173"/>
      <c r="J17" s="83">
        <v>8.1959999999999997</v>
      </c>
      <c r="K17" s="83">
        <v>0</v>
      </c>
      <c r="L17" s="83">
        <v>0</v>
      </c>
      <c r="M17" s="83">
        <v>0</v>
      </c>
      <c r="N17" s="83">
        <v>15.087999999999999</v>
      </c>
      <c r="O17" s="83">
        <v>0</v>
      </c>
      <c r="P17" s="83">
        <v>0</v>
      </c>
      <c r="Q17" s="83">
        <v>0</v>
      </c>
      <c r="R17" s="83">
        <v>6.9539999999999997</v>
      </c>
      <c r="S17" s="83">
        <v>3.8580000000000001</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14.836</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8.1959999999999997</v>
      </c>
      <c r="DL17" s="83">
        <v>0</v>
      </c>
      <c r="DM17" s="83">
        <v>0</v>
      </c>
      <c r="DN17" s="83">
        <v>0</v>
      </c>
      <c r="DO17" s="83">
        <v>15.087999999999999</v>
      </c>
      <c r="DP17" s="83">
        <v>0</v>
      </c>
      <c r="DQ17" s="83">
        <v>0</v>
      </c>
      <c r="DR17" s="83">
        <v>0</v>
      </c>
      <c r="DS17" s="83">
        <v>6.9539999999999997</v>
      </c>
      <c r="DT17" s="83">
        <v>3.8580000000000001</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14.836</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8.1959999999999997</v>
      </c>
      <c r="HH17" s="83">
        <v>0</v>
      </c>
      <c r="HI17" s="83">
        <v>15.087999999999999</v>
      </c>
      <c r="HJ17" s="83">
        <v>0</v>
      </c>
      <c r="HK17" s="83">
        <v>25.648</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8.1959999999999997</v>
      </c>
      <c r="IC17" s="83">
        <v>0</v>
      </c>
      <c r="ID17" s="83">
        <v>15.087999999999999</v>
      </c>
      <c r="IE17" s="83">
        <v>0</v>
      </c>
      <c r="IF17" s="83">
        <v>25.648</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1</v>
      </c>
      <c r="IX17" s="81">
        <v>0</v>
      </c>
      <c r="IY17" s="81">
        <v>0</v>
      </c>
      <c r="IZ17" s="81">
        <v>0</v>
      </c>
      <c r="JA17" s="81">
        <v>1</v>
      </c>
      <c r="JB17" s="81">
        <v>0</v>
      </c>
      <c r="JC17" s="81">
        <v>0</v>
      </c>
      <c r="JD17" s="81">
        <v>0</v>
      </c>
      <c r="JE17" s="81">
        <v>1</v>
      </c>
      <c r="JF17" s="81">
        <v>1</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1</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1</v>
      </c>
      <c r="MY17" s="81">
        <v>0</v>
      </c>
      <c r="MZ17" s="81">
        <v>0</v>
      </c>
      <c r="NA17" s="81">
        <v>0</v>
      </c>
      <c r="NB17" s="81">
        <v>1</v>
      </c>
      <c r="NC17" s="81">
        <v>0</v>
      </c>
      <c r="ND17" s="81">
        <v>0</v>
      </c>
      <c r="NE17" s="81">
        <v>0</v>
      </c>
      <c r="NF17" s="81">
        <v>1</v>
      </c>
      <c r="NG17" s="81">
        <v>1</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1</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1</v>
      </c>
      <c r="QU17" s="81">
        <v>0</v>
      </c>
      <c r="QV17" s="81">
        <v>1</v>
      </c>
      <c r="QW17" s="81">
        <v>0</v>
      </c>
      <c r="QX17" s="81">
        <v>3</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1</v>
      </c>
      <c r="RP17" s="81">
        <v>0</v>
      </c>
      <c r="RQ17" s="81">
        <v>1</v>
      </c>
      <c r="RR17" s="81">
        <v>0</v>
      </c>
      <c r="RS17" s="81">
        <v>3</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2129</v>
      </c>
      <c r="B18" s="80">
        <v>10</v>
      </c>
      <c r="C18" s="80">
        <v>10</v>
      </c>
      <c r="D18" s="80">
        <v>1</v>
      </c>
      <c r="E18" s="80">
        <v>2013</v>
      </c>
      <c r="F18" s="80" t="s">
        <v>89</v>
      </c>
      <c r="G18" s="182" t="s">
        <v>2119</v>
      </c>
      <c r="H18" s="80" t="s">
        <v>2120</v>
      </c>
      <c r="I18" s="173"/>
      <c r="J18" s="83">
        <v>9.01</v>
      </c>
      <c r="K18" s="83">
        <v>0</v>
      </c>
      <c r="L18" s="83">
        <v>0</v>
      </c>
      <c r="M18" s="83">
        <v>0</v>
      </c>
      <c r="N18" s="83">
        <v>17.725999999999999</v>
      </c>
      <c r="O18" s="83">
        <v>0</v>
      </c>
      <c r="P18" s="83">
        <v>0</v>
      </c>
      <c r="Q18" s="83">
        <v>0</v>
      </c>
      <c r="R18" s="83">
        <v>7.8719999999999999</v>
      </c>
      <c r="S18" s="83">
        <v>3.9369999999999998</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15.547000000000001</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9.01</v>
      </c>
      <c r="DL18" s="83">
        <v>0</v>
      </c>
      <c r="DM18" s="83">
        <v>0</v>
      </c>
      <c r="DN18" s="83">
        <v>0</v>
      </c>
      <c r="DO18" s="83">
        <v>17.725999999999999</v>
      </c>
      <c r="DP18" s="83">
        <v>0</v>
      </c>
      <c r="DQ18" s="83">
        <v>0</v>
      </c>
      <c r="DR18" s="83">
        <v>0</v>
      </c>
      <c r="DS18" s="83">
        <v>7.8719999999999999</v>
      </c>
      <c r="DT18" s="83">
        <v>3.9369999999999998</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15.547000000000001</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9.01</v>
      </c>
      <c r="HH18" s="83">
        <v>0</v>
      </c>
      <c r="HI18" s="83">
        <v>17.725999999999999</v>
      </c>
      <c r="HJ18" s="83">
        <v>0</v>
      </c>
      <c r="HK18" s="83">
        <v>27.356000000000002</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9.01</v>
      </c>
      <c r="IC18" s="83">
        <v>0</v>
      </c>
      <c r="ID18" s="83">
        <v>17.725999999999999</v>
      </c>
      <c r="IE18" s="83">
        <v>0</v>
      </c>
      <c r="IF18" s="83">
        <v>27.356000000000002</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1</v>
      </c>
      <c r="IX18" s="81">
        <v>0</v>
      </c>
      <c r="IY18" s="81">
        <v>0</v>
      </c>
      <c r="IZ18" s="81">
        <v>0</v>
      </c>
      <c r="JA18" s="81">
        <v>1</v>
      </c>
      <c r="JB18" s="81">
        <v>0</v>
      </c>
      <c r="JC18" s="81">
        <v>0</v>
      </c>
      <c r="JD18" s="81">
        <v>0</v>
      </c>
      <c r="JE18" s="81">
        <v>1</v>
      </c>
      <c r="JF18" s="81">
        <v>1</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2</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1</v>
      </c>
      <c r="MY18" s="81">
        <v>0</v>
      </c>
      <c r="MZ18" s="81">
        <v>0</v>
      </c>
      <c r="NA18" s="81">
        <v>0</v>
      </c>
      <c r="NB18" s="81">
        <v>1</v>
      </c>
      <c r="NC18" s="81">
        <v>0</v>
      </c>
      <c r="ND18" s="81">
        <v>0</v>
      </c>
      <c r="NE18" s="81">
        <v>0</v>
      </c>
      <c r="NF18" s="81">
        <v>1</v>
      </c>
      <c r="NG18" s="81">
        <v>1</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2</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1</v>
      </c>
      <c r="QU18" s="81">
        <v>0</v>
      </c>
      <c r="QV18" s="81">
        <v>1</v>
      </c>
      <c r="QW18" s="81">
        <v>0</v>
      </c>
      <c r="QX18" s="81">
        <v>4</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1</v>
      </c>
      <c r="RP18" s="81">
        <v>0</v>
      </c>
      <c r="RQ18" s="81">
        <v>1</v>
      </c>
      <c r="RR18" s="81">
        <v>0</v>
      </c>
      <c r="RS18" s="81">
        <v>4</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2130</v>
      </c>
      <c r="B19" s="80">
        <v>11</v>
      </c>
      <c r="C19" s="80">
        <v>11</v>
      </c>
      <c r="D19" s="80">
        <v>1</v>
      </c>
      <c r="E19" s="80">
        <v>2014</v>
      </c>
      <c r="F19" s="80" t="s">
        <v>90</v>
      </c>
      <c r="G19" s="182" t="s">
        <v>2119</v>
      </c>
      <c r="H19" s="80" t="s">
        <v>2120</v>
      </c>
      <c r="I19" s="173"/>
      <c r="J19" s="83">
        <v>9.2520000000000007</v>
      </c>
      <c r="K19" s="83">
        <v>0</v>
      </c>
      <c r="L19" s="83">
        <v>0</v>
      </c>
      <c r="M19" s="83">
        <v>0</v>
      </c>
      <c r="N19" s="83">
        <v>17.829999999999998</v>
      </c>
      <c r="O19" s="83">
        <v>0</v>
      </c>
      <c r="P19" s="83">
        <v>0</v>
      </c>
      <c r="Q19" s="83">
        <v>0</v>
      </c>
      <c r="R19" s="83">
        <v>7.633</v>
      </c>
      <c r="S19" s="83">
        <v>4.2619999999999996</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16.994</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9.2520000000000007</v>
      </c>
      <c r="DL19" s="83">
        <v>0</v>
      </c>
      <c r="DM19" s="83">
        <v>0</v>
      </c>
      <c r="DN19" s="83">
        <v>0</v>
      </c>
      <c r="DO19" s="83">
        <v>17.829999999999998</v>
      </c>
      <c r="DP19" s="83">
        <v>0</v>
      </c>
      <c r="DQ19" s="83">
        <v>0</v>
      </c>
      <c r="DR19" s="83">
        <v>0</v>
      </c>
      <c r="DS19" s="83">
        <v>7.633</v>
      </c>
      <c r="DT19" s="83">
        <v>4.2619999999999996</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16.994</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9.2520000000000007</v>
      </c>
      <c r="HH19" s="83">
        <v>0</v>
      </c>
      <c r="HI19" s="83">
        <v>17.829999999999998</v>
      </c>
      <c r="HJ19" s="83">
        <v>0</v>
      </c>
      <c r="HK19" s="83">
        <v>28.888999999999999</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9.2520000000000007</v>
      </c>
      <c r="IC19" s="83">
        <v>0</v>
      </c>
      <c r="ID19" s="83">
        <v>17.829999999999998</v>
      </c>
      <c r="IE19" s="83">
        <v>0</v>
      </c>
      <c r="IF19" s="83">
        <v>28.888999999999999</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1</v>
      </c>
      <c r="IX19" s="81">
        <v>0</v>
      </c>
      <c r="IY19" s="81">
        <v>0</v>
      </c>
      <c r="IZ19" s="81">
        <v>0</v>
      </c>
      <c r="JA19" s="81">
        <v>1</v>
      </c>
      <c r="JB19" s="81">
        <v>0</v>
      </c>
      <c r="JC19" s="81">
        <v>0</v>
      </c>
      <c r="JD19" s="81">
        <v>0</v>
      </c>
      <c r="JE19" s="81">
        <v>1</v>
      </c>
      <c r="JF19" s="81">
        <v>1</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2</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1</v>
      </c>
      <c r="MY19" s="81">
        <v>0</v>
      </c>
      <c r="MZ19" s="81">
        <v>0</v>
      </c>
      <c r="NA19" s="81">
        <v>0</v>
      </c>
      <c r="NB19" s="81">
        <v>1</v>
      </c>
      <c r="NC19" s="81">
        <v>0</v>
      </c>
      <c r="ND19" s="81">
        <v>0</v>
      </c>
      <c r="NE19" s="81">
        <v>0</v>
      </c>
      <c r="NF19" s="81">
        <v>1</v>
      </c>
      <c r="NG19" s="81">
        <v>1</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2</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1</v>
      </c>
      <c r="QU19" s="81">
        <v>0</v>
      </c>
      <c r="QV19" s="81">
        <v>1</v>
      </c>
      <c r="QW19" s="81">
        <v>0</v>
      </c>
      <c r="QX19" s="81">
        <v>4</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1</v>
      </c>
      <c r="RP19" s="81">
        <v>0</v>
      </c>
      <c r="RQ19" s="81">
        <v>1</v>
      </c>
      <c r="RR19" s="81">
        <v>0</v>
      </c>
      <c r="RS19" s="81">
        <v>4</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2131</v>
      </c>
      <c r="B20" s="80">
        <v>12</v>
      </c>
      <c r="C20" s="80">
        <v>12</v>
      </c>
      <c r="D20" s="80">
        <v>1</v>
      </c>
      <c r="E20" s="80">
        <v>2015</v>
      </c>
      <c r="F20" s="80" t="s">
        <v>91</v>
      </c>
      <c r="G20" s="182" t="s">
        <v>2119</v>
      </c>
      <c r="H20" s="80" t="s">
        <v>2120</v>
      </c>
      <c r="I20" s="173"/>
      <c r="J20" s="83">
        <v>8.1489999999999991</v>
      </c>
      <c r="K20" s="83">
        <v>0</v>
      </c>
      <c r="L20" s="83">
        <v>0</v>
      </c>
      <c r="M20" s="83">
        <v>0</v>
      </c>
      <c r="N20" s="83">
        <v>17.209</v>
      </c>
      <c r="O20" s="83">
        <v>0</v>
      </c>
      <c r="P20" s="83">
        <v>0</v>
      </c>
      <c r="Q20" s="83">
        <v>0</v>
      </c>
      <c r="R20" s="83">
        <v>7.0030000000000001</v>
      </c>
      <c r="S20" s="83">
        <v>3.4809999999999999</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14.948</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8.1489999999999991</v>
      </c>
      <c r="DL20" s="83">
        <v>0</v>
      </c>
      <c r="DM20" s="83">
        <v>0</v>
      </c>
      <c r="DN20" s="83">
        <v>0</v>
      </c>
      <c r="DO20" s="83">
        <v>17.209</v>
      </c>
      <c r="DP20" s="83">
        <v>0</v>
      </c>
      <c r="DQ20" s="83">
        <v>0</v>
      </c>
      <c r="DR20" s="83">
        <v>0</v>
      </c>
      <c r="DS20" s="83">
        <v>7.0030000000000001</v>
      </c>
      <c r="DT20" s="83">
        <v>3.4809999999999999</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14.948</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8.1489999999999991</v>
      </c>
      <c r="HH20" s="83">
        <v>0</v>
      </c>
      <c r="HI20" s="83">
        <v>17.209</v>
      </c>
      <c r="HJ20" s="83">
        <v>0</v>
      </c>
      <c r="HK20" s="83">
        <v>25.431999999999999</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8.1489999999999991</v>
      </c>
      <c r="IC20" s="83">
        <v>0</v>
      </c>
      <c r="ID20" s="83">
        <v>17.209</v>
      </c>
      <c r="IE20" s="83">
        <v>0</v>
      </c>
      <c r="IF20" s="83">
        <v>25.431999999999999</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1</v>
      </c>
      <c r="IX20" s="81">
        <v>0</v>
      </c>
      <c r="IY20" s="81">
        <v>0</v>
      </c>
      <c r="IZ20" s="81">
        <v>0</v>
      </c>
      <c r="JA20" s="81">
        <v>1</v>
      </c>
      <c r="JB20" s="81">
        <v>0</v>
      </c>
      <c r="JC20" s="81">
        <v>0</v>
      </c>
      <c r="JD20" s="81">
        <v>0</v>
      </c>
      <c r="JE20" s="81">
        <v>1</v>
      </c>
      <c r="JF20" s="81">
        <v>1</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2</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1</v>
      </c>
      <c r="MY20" s="81">
        <v>0</v>
      </c>
      <c r="MZ20" s="81">
        <v>0</v>
      </c>
      <c r="NA20" s="81">
        <v>0</v>
      </c>
      <c r="NB20" s="81">
        <v>1</v>
      </c>
      <c r="NC20" s="81">
        <v>0</v>
      </c>
      <c r="ND20" s="81">
        <v>0</v>
      </c>
      <c r="NE20" s="81">
        <v>0</v>
      </c>
      <c r="NF20" s="81">
        <v>1</v>
      </c>
      <c r="NG20" s="81">
        <v>1</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2</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1</v>
      </c>
      <c r="QU20" s="81">
        <v>0</v>
      </c>
      <c r="QV20" s="81">
        <v>1</v>
      </c>
      <c r="QW20" s="81">
        <v>0</v>
      </c>
      <c r="QX20" s="81">
        <v>4</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1</v>
      </c>
      <c r="RP20" s="81">
        <v>0</v>
      </c>
      <c r="RQ20" s="81">
        <v>1</v>
      </c>
      <c r="RR20" s="81">
        <v>0</v>
      </c>
      <c r="RS20" s="81">
        <v>4</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2132</v>
      </c>
      <c r="B21" s="80">
        <v>13</v>
      </c>
      <c r="C21" s="80">
        <v>13</v>
      </c>
      <c r="D21" s="80">
        <v>1</v>
      </c>
      <c r="E21" s="80">
        <v>2016</v>
      </c>
      <c r="F21" s="80" t="s">
        <v>92</v>
      </c>
      <c r="G21" s="182" t="s">
        <v>2119</v>
      </c>
      <c r="H21" s="80" t="s">
        <v>2120</v>
      </c>
      <c r="I21" s="173"/>
      <c r="J21" s="83">
        <v>7.5620000000000003</v>
      </c>
      <c r="K21" s="83">
        <v>0</v>
      </c>
      <c r="L21" s="83">
        <v>0</v>
      </c>
      <c r="M21" s="83">
        <v>0</v>
      </c>
      <c r="N21" s="83">
        <v>15.863</v>
      </c>
      <c r="O21" s="83">
        <v>0</v>
      </c>
      <c r="P21" s="83">
        <v>0</v>
      </c>
      <c r="Q21" s="83">
        <v>0</v>
      </c>
      <c r="R21" s="83">
        <v>6.5609999999999999</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16.597999999999999</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7.5620000000000003</v>
      </c>
      <c r="DL21" s="83">
        <v>0</v>
      </c>
      <c r="DM21" s="83">
        <v>0</v>
      </c>
      <c r="DN21" s="83">
        <v>0</v>
      </c>
      <c r="DO21" s="83">
        <v>15.863</v>
      </c>
      <c r="DP21" s="83">
        <v>0</v>
      </c>
      <c r="DQ21" s="83">
        <v>0</v>
      </c>
      <c r="DR21" s="83">
        <v>0</v>
      </c>
      <c r="DS21" s="83">
        <v>6.5609999999999999</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16.597999999999999</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7.5620000000000003</v>
      </c>
      <c r="HH21" s="83">
        <v>0</v>
      </c>
      <c r="HI21" s="83">
        <v>15.863</v>
      </c>
      <c r="HJ21" s="83">
        <v>0</v>
      </c>
      <c r="HK21" s="83">
        <v>23.158999999999999</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7.5620000000000003</v>
      </c>
      <c r="IC21" s="83">
        <v>0</v>
      </c>
      <c r="ID21" s="83">
        <v>15.863</v>
      </c>
      <c r="IE21" s="83">
        <v>0</v>
      </c>
      <c r="IF21" s="83">
        <v>23.158999999999999</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1</v>
      </c>
      <c r="IX21" s="81">
        <v>0</v>
      </c>
      <c r="IY21" s="81">
        <v>0</v>
      </c>
      <c r="IZ21" s="81">
        <v>0</v>
      </c>
      <c r="JA21" s="81">
        <v>1</v>
      </c>
      <c r="JB21" s="81">
        <v>0</v>
      </c>
      <c r="JC21" s="81">
        <v>0</v>
      </c>
      <c r="JD21" s="81">
        <v>0</v>
      </c>
      <c r="JE21" s="81">
        <v>1</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2</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1</v>
      </c>
      <c r="MY21" s="81">
        <v>0</v>
      </c>
      <c r="MZ21" s="81">
        <v>0</v>
      </c>
      <c r="NA21" s="81">
        <v>0</v>
      </c>
      <c r="NB21" s="81">
        <v>1</v>
      </c>
      <c r="NC21" s="81">
        <v>0</v>
      </c>
      <c r="ND21" s="81">
        <v>0</v>
      </c>
      <c r="NE21" s="81">
        <v>0</v>
      </c>
      <c r="NF21" s="81">
        <v>1</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2</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1</v>
      </c>
      <c r="QU21" s="81">
        <v>0</v>
      </c>
      <c r="QV21" s="81">
        <v>1</v>
      </c>
      <c r="QW21" s="81">
        <v>0</v>
      </c>
      <c r="QX21" s="81">
        <v>3</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1</v>
      </c>
      <c r="RP21" s="81">
        <v>0</v>
      </c>
      <c r="RQ21" s="81">
        <v>1</v>
      </c>
      <c r="RR21" s="81">
        <v>0</v>
      </c>
      <c r="RS21" s="81">
        <v>3</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2133</v>
      </c>
      <c r="B22" s="80">
        <v>14</v>
      </c>
      <c r="C22" s="80">
        <v>14</v>
      </c>
      <c r="D22" s="80">
        <v>1</v>
      </c>
      <c r="E22" s="80">
        <v>2017</v>
      </c>
      <c r="F22" s="80" t="s">
        <v>71</v>
      </c>
      <c r="G22" s="182" t="s">
        <v>2119</v>
      </c>
      <c r="H22" s="80" t="s">
        <v>2120</v>
      </c>
      <c r="I22" s="173"/>
      <c r="J22" s="83">
        <v>10.87889</v>
      </c>
      <c r="K22" s="83">
        <v>0</v>
      </c>
      <c r="L22" s="83">
        <v>0</v>
      </c>
      <c r="M22" s="83">
        <v>0</v>
      </c>
      <c r="N22" s="83">
        <v>13.923999999999999</v>
      </c>
      <c r="O22" s="83">
        <v>0</v>
      </c>
      <c r="P22" s="83">
        <v>0</v>
      </c>
      <c r="Q22" s="83">
        <v>0</v>
      </c>
      <c r="R22" s="83">
        <v>6.1589999999999998</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14.805</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10.87889</v>
      </c>
      <c r="DL22" s="83">
        <v>0</v>
      </c>
      <c r="DM22" s="83">
        <v>0</v>
      </c>
      <c r="DN22" s="83">
        <v>0</v>
      </c>
      <c r="DO22" s="83">
        <v>13.923999999999999</v>
      </c>
      <c r="DP22" s="83">
        <v>0</v>
      </c>
      <c r="DQ22" s="83">
        <v>0</v>
      </c>
      <c r="DR22" s="83">
        <v>0</v>
      </c>
      <c r="DS22" s="83">
        <v>6.1589999999999998</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14.805</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10.87889</v>
      </c>
      <c r="HH22" s="83">
        <v>0</v>
      </c>
      <c r="HI22" s="83">
        <v>13.923999999999999</v>
      </c>
      <c r="HJ22" s="83">
        <v>0</v>
      </c>
      <c r="HK22" s="83">
        <v>20.963999999999999</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10.87889</v>
      </c>
      <c r="IC22" s="83">
        <v>0</v>
      </c>
      <c r="ID22" s="83">
        <v>13.923999999999999</v>
      </c>
      <c r="IE22" s="83">
        <v>0</v>
      </c>
      <c r="IF22" s="83">
        <v>20.963999999999999</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1</v>
      </c>
      <c r="IX22" s="81">
        <v>0</v>
      </c>
      <c r="IY22" s="81">
        <v>0</v>
      </c>
      <c r="IZ22" s="81">
        <v>0</v>
      </c>
      <c r="JA22" s="81">
        <v>1</v>
      </c>
      <c r="JB22" s="81">
        <v>0</v>
      </c>
      <c r="JC22" s="81">
        <v>0</v>
      </c>
      <c r="JD22" s="81">
        <v>0</v>
      </c>
      <c r="JE22" s="81">
        <v>1</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2</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1</v>
      </c>
      <c r="MY22" s="81">
        <v>0</v>
      </c>
      <c r="MZ22" s="81">
        <v>0</v>
      </c>
      <c r="NA22" s="81">
        <v>0</v>
      </c>
      <c r="NB22" s="81">
        <v>1</v>
      </c>
      <c r="NC22" s="81">
        <v>0</v>
      </c>
      <c r="ND22" s="81">
        <v>0</v>
      </c>
      <c r="NE22" s="81">
        <v>0</v>
      </c>
      <c r="NF22" s="81">
        <v>1</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2</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1</v>
      </c>
      <c r="QU22" s="81">
        <v>0</v>
      </c>
      <c r="QV22" s="81">
        <v>1</v>
      </c>
      <c r="QW22" s="81">
        <v>0</v>
      </c>
      <c r="QX22" s="81">
        <v>3</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1</v>
      </c>
      <c r="RP22" s="81">
        <v>0</v>
      </c>
      <c r="RQ22" s="81">
        <v>1</v>
      </c>
      <c r="RR22" s="81">
        <v>0</v>
      </c>
      <c r="RS22" s="81">
        <v>3</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2134</v>
      </c>
      <c r="B23" s="80">
        <v>15</v>
      </c>
      <c r="C23" s="80">
        <v>15</v>
      </c>
      <c r="D23" s="80">
        <v>1</v>
      </c>
      <c r="E23" s="80">
        <v>2018</v>
      </c>
      <c r="F23" s="80" t="s">
        <v>93</v>
      </c>
      <c r="G23" s="182" t="s">
        <v>2119</v>
      </c>
      <c r="H23" s="80" t="s">
        <v>2120</v>
      </c>
      <c r="I23" s="173"/>
      <c r="J23" s="83">
        <v>10.54011</v>
      </c>
      <c r="K23" s="83">
        <v>0</v>
      </c>
      <c r="L23" s="83">
        <v>0</v>
      </c>
      <c r="M23" s="83">
        <v>0</v>
      </c>
      <c r="N23" s="83">
        <v>13.295</v>
      </c>
      <c r="O23" s="83">
        <v>0</v>
      </c>
      <c r="P23" s="83">
        <v>0</v>
      </c>
      <c r="Q23" s="83">
        <v>0</v>
      </c>
      <c r="R23" s="83">
        <v>5.95</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13.324</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10.54011</v>
      </c>
      <c r="DL23" s="83">
        <v>0</v>
      </c>
      <c r="DM23" s="83">
        <v>0</v>
      </c>
      <c r="DN23" s="83">
        <v>0</v>
      </c>
      <c r="DO23" s="83">
        <v>13.295</v>
      </c>
      <c r="DP23" s="83">
        <v>0</v>
      </c>
      <c r="DQ23" s="83">
        <v>0</v>
      </c>
      <c r="DR23" s="83">
        <v>0</v>
      </c>
      <c r="DS23" s="83">
        <v>5.95</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13.324</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10.54011</v>
      </c>
      <c r="HH23" s="83">
        <v>0</v>
      </c>
      <c r="HI23" s="83">
        <v>13.295</v>
      </c>
      <c r="HJ23" s="83">
        <v>0</v>
      </c>
      <c r="HK23" s="83">
        <v>19.274000000000001</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10.54011</v>
      </c>
      <c r="IC23" s="83">
        <v>0</v>
      </c>
      <c r="ID23" s="83">
        <v>13.295</v>
      </c>
      <c r="IE23" s="83">
        <v>0</v>
      </c>
      <c r="IF23" s="83">
        <v>19.274000000000001</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1</v>
      </c>
      <c r="IX23" s="81">
        <v>0</v>
      </c>
      <c r="IY23" s="81">
        <v>0</v>
      </c>
      <c r="IZ23" s="81">
        <v>0</v>
      </c>
      <c r="JA23" s="81">
        <v>1</v>
      </c>
      <c r="JB23" s="81">
        <v>0</v>
      </c>
      <c r="JC23" s="81">
        <v>0</v>
      </c>
      <c r="JD23" s="81">
        <v>0</v>
      </c>
      <c r="JE23" s="81">
        <v>1</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2</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1</v>
      </c>
      <c r="MY23" s="81">
        <v>0</v>
      </c>
      <c r="MZ23" s="81">
        <v>0</v>
      </c>
      <c r="NA23" s="81">
        <v>0</v>
      </c>
      <c r="NB23" s="81">
        <v>1</v>
      </c>
      <c r="NC23" s="81">
        <v>0</v>
      </c>
      <c r="ND23" s="81">
        <v>0</v>
      </c>
      <c r="NE23" s="81">
        <v>0</v>
      </c>
      <c r="NF23" s="81">
        <v>1</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2</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1</v>
      </c>
      <c r="QU23" s="81">
        <v>0</v>
      </c>
      <c r="QV23" s="81">
        <v>1</v>
      </c>
      <c r="QW23" s="81">
        <v>0</v>
      </c>
      <c r="QX23" s="81">
        <v>3</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1</v>
      </c>
      <c r="RP23" s="81">
        <v>0</v>
      </c>
      <c r="RQ23" s="81">
        <v>1</v>
      </c>
      <c r="RR23" s="81">
        <v>0</v>
      </c>
      <c r="RS23" s="81">
        <v>3</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2135</v>
      </c>
      <c r="B24" s="80">
        <v>16</v>
      </c>
      <c r="C24" s="80">
        <v>16</v>
      </c>
      <c r="D24" s="80">
        <v>1</v>
      </c>
      <c r="E24" s="80">
        <v>2019</v>
      </c>
      <c r="F24" s="80" t="s">
        <v>73</v>
      </c>
      <c r="G24" s="182" t="s">
        <v>2119</v>
      </c>
      <c r="H24" s="80" t="s">
        <v>2120</v>
      </c>
      <c r="I24" s="173"/>
      <c r="J24" s="83">
        <v>0</v>
      </c>
      <c r="K24" s="83">
        <v>0</v>
      </c>
      <c r="L24" s="83">
        <v>0</v>
      </c>
      <c r="M24" s="83">
        <v>0</v>
      </c>
      <c r="N24" s="83">
        <v>0</v>
      </c>
      <c r="O24" s="83">
        <v>0</v>
      </c>
      <c r="P24" s="83">
        <v>0</v>
      </c>
      <c r="Q24" s="83">
        <v>0</v>
      </c>
      <c r="R24" s="83">
        <v>14.527559999999999</v>
      </c>
      <c r="S24" s="83">
        <v>0</v>
      </c>
      <c r="T24" s="83">
        <v>0</v>
      </c>
      <c r="U24" s="83">
        <v>0</v>
      </c>
      <c r="V24" s="83">
        <v>0</v>
      </c>
      <c r="W24" s="83">
        <v>0</v>
      </c>
      <c r="X24" s="83">
        <v>0</v>
      </c>
      <c r="Y24" s="83">
        <v>0</v>
      </c>
      <c r="Z24" s="83">
        <v>0</v>
      </c>
      <c r="AA24" s="83">
        <v>0</v>
      </c>
      <c r="AB24" s="83">
        <v>0</v>
      </c>
      <c r="AC24" s="83">
        <v>0</v>
      </c>
      <c r="AD24" s="83">
        <v>0</v>
      </c>
      <c r="AE24" s="83">
        <v>0</v>
      </c>
      <c r="AF24" s="83">
        <v>10.132</v>
      </c>
      <c r="AG24" s="83">
        <v>0</v>
      </c>
      <c r="AH24" s="83">
        <v>0</v>
      </c>
      <c r="AI24" s="83">
        <v>0</v>
      </c>
      <c r="AJ24" s="83">
        <v>0</v>
      </c>
      <c r="AK24" s="83">
        <v>10.856</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14.527559999999999</v>
      </c>
      <c r="DT24" s="83">
        <v>0</v>
      </c>
      <c r="DU24" s="83">
        <v>0</v>
      </c>
      <c r="DV24" s="83">
        <v>0</v>
      </c>
      <c r="DW24" s="83">
        <v>0</v>
      </c>
      <c r="DX24" s="83">
        <v>0</v>
      </c>
      <c r="DY24" s="83">
        <v>0</v>
      </c>
      <c r="DZ24" s="83">
        <v>0</v>
      </c>
      <c r="EA24" s="83">
        <v>0</v>
      </c>
      <c r="EB24" s="83">
        <v>0</v>
      </c>
      <c r="EC24" s="83">
        <v>0</v>
      </c>
      <c r="ED24" s="83">
        <v>0</v>
      </c>
      <c r="EE24" s="83">
        <v>0</v>
      </c>
      <c r="EF24" s="83">
        <v>0</v>
      </c>
      <c r="EG24" s="83">
        <v>10.132</v>
      </c>
      <c r="EH24" s="83">
        <v>0</v>
      </c>
      <c r="EI24" s="83">
        <v>0</v>
      </c>
      <c r="EJ24" s="83">
        <v>0</v>
      </c>
      <c r="EK24" s="83">
        <v>0</v>
      </c>
      <c r="EL24" s="83">
        <v>10.856</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35.515560000000001</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35.515560000000001</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2</v>
      </c>
      <c r="JF24" s="81">
        <v>0</v>
      </c>
      <c r="JG24" s="81">
        <v>0</v>
      </c>
      <c r="JH24" s="81">
        <v>0</v>
      </c>
      <c r="JI24" s="81">
        <v>0</v>
      </c>
      <c r="JJ24" s="81">
        <v>0</v>
      </c>
      <c r="JK24" s="81">
        <v>0</v>
      </c>
      <c r="JL24" s="81">
        <v>0</v>
      </c>
      <c r="JM24" s="81">
        <v>0</v>
      </c>
      <c r="JN24" s="81">
        <v>0</v>
      </c>
      <c r="JO24" s="81">
        <v>0</v>
      </c>
      <c r="JP24" s="81">
        <v>0</v>
      </c>
      <c r="JQ24" s="81">
        <v>0</v>
      </c>
      <c r="JR24" s="81">
        <v>0</v>
      </c>
      <c r="JS24" s="81">
        <v>1</v>
      </c>
      <c r="JT24" s="81">
        <v>0</v>
      </c>
      <c r="JU24" s="81">
        <v>0</v>
      </c>
      <c r="JV24" s="81">
        <v>0</v>
      </c>
      <c r="JW24" s="81">
        <v>0</v>
      </c>
      <c r="JX24" s="81">
        <v>2</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2</v>
      </c>
      <c r="NG24" s="81">
        <v>0</v>
      </c>
      <c r="NH24" s="81">
        <v>0</v>
      </c>
      <c r="NI24" s="81">
        <v>0</v>
      </c>
      <c r="NJ24" s="81">
        <v>0</v>
      </c>
      <c r="NK24" s="81">
        <v>0</v>
      </c>
      <c r="NL24" s="81">
        <v>0</v>
      </c>
      <c r="NM24" s="81">
        <v>0</v>
      </c>
      <c r="NN24" s="81">
        <v>0</v>
      </c>
      <c r="NO24" s="81">
        <v>0</v>
      </c>
      <c r="NP24" s="81">
        <v>0</v>
      </c>
      <c r="NQ24" s="81">
        <v>0</v>
      </c>
      <c r="NR24" s="81">
        <v>0</v>
      </c>
      <c r="NS24" s="81">
        <v>0</v>
      </c>
      <c r="NT24" s="81">
        <v>1</v>
      </c>
      <c r="NU24" s="81">
        <v>0</v>
      </c>
      <c r="NV24" s="81">
        <v>0</v>
      </c>
      <c r="NW24" s="81">
        <v>0</v>
      </c>
      <c r="NX24" s="81">
        <v>0</v>
      </c>
      <c r="NY24" s="81">
        <v>2</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5</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5</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2136</v>
      </c>
      <c r="B25" s="80">
        <v>17</v>
      </c>
      <c r="C25" s="80">
        <v>17</v>
      </c>
      <c r="D25" s="80">
        <v>1</v>
      </c>
      <c r="E25" s="80">
        <v>2020</v>
      </c>
      <c r="F25" s="80" t="s">
        <v>218</v>
      </c>
      <c r="G25" s="182" t="s">
        <v>2119</v>
      </c>
      <c r="H25" s="80" t="s">
        <v>2120</v>
      </c>
      <c r="I25" s="173"/>
      <c r="J25" s="83">
        <v>9.7454999999999998</v>
      </c>
      <c r="K25" s="83">
        <v>0</v>
      </c>
      <c r="L25" s="83">
        <v>0</v>
      </c>
      <c r="M25" s="83">
        <v>0</v>
      </c>
      <c r="N25" s="83">
        <v>10.725</v>
      </c>
      <c r="O25" s="83">
        <v>0</v>
      </c>
      <c r="P25" s="83">
        <v>0</v>
      </c>
      <c r="Q25" s="83">
        <v>0</v>
      </c>
      <c r="R25" s="83">
        <v>4.915</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12.263999999999999</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9.7454999999999998</v>
      </c>
      <c r="DL25" s="83">
        <v>0</v>
      </c>
      <c r="DM25" s="83">
        <v>0</v>
      </c>
      <c r="DN25" s="83">
        <v>0</v>
      </c>
      <c r="DO25" s="83">
        <v>10.725</v>
      </c>
      <c r="DP25" s="83">
        <v>0</v>
      </c>
      <c r="DQ25" s="83">
        <v>0</v>
      </c>
      <c r="DR25" s="83">
        <v>0</v>
      </c>
      <c r="DS25" s="83">
        <v>4.915</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12.263999999999999</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9.7454999999999998</v>
      </c>
      <c r="HH25" s="83">
        <v>0</v>
      </c>
      <c r="HI25" s="83">
        <v>10.725</v>
      </c>
      <c r="HJ25" s="83">
        <v>0</v>
      </c>
      <c r="HK25" s="83">
        <v>17.178999999999998</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9.7454999999999998</v>
      </c>
      <c r="IC25" s="83">
        <v>0</v>
      </c>
      <c r="ID25" s="83">
        <v>10.725</v>
      </c>
      <c r="IE25" s="83">
        <v>0</v>
      </c>
      <c r="IF25" s="83">
        <v>17.178999999999998</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1</v>
      </c>
      <c r="IX25" s="81">
        <v>0</v>
      </c>
      <c r="IY25" s="81">
        <v>0</v>
      </c>
      <c r="IZ25" s="81">
        <v>0</v>
      </c>
      <c r="JA25" s="81">
        <v>1</v>
      </c>
      <c r="JB25" s="81">
        <v>0</v>
      </c>
      <c r="JC25" s="81">
        <v>0</v>
      </c>
      <c r="JD25" s="81">
        <v>0</v>
      </c>
      <c r="JE25" s="81">
        <v>1</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2</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1</v>
      </c>
      <c r="MY25" s="81">
        <v>0</v>
      </c>
      <c r="MZ25" s="81">
        <v>0</v>
      </c>
      <c r="NA25" s="81">
        <v>0</v>
      </c>
      <c r="NB25" s="81">
        <v>1</v>
      </c>
      <c r="NC25" s="81">
        <v>0</v>
      </c>
      <c r="ND25" s="81">
        <v>0</v>
      </c>
      <c r="NE25" s="81">
        <v>0</v>
      </c>
      <c r="NF25" s="81">
        <v>1</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2</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1</v>
      </c>
      <c r="QU25" s="81">
        <v>0</v>
      </c>
      <c r="QV25" s="81">
        <v>1</v>
      </c>
      <c r="QW25" s="81">
        <v>0</v>
      </c>
      <c r="QX25" s="81">
        <v>3</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1</v>
      </c>
      <c r="RP25" s="81">
        <v>0</v>
      </c>
      <c r="RQ25" s="81">
        <v>1</v>
      </c>
      <c r="RR25" s="81">
        <v>0</v>
      </c>
      <c r="RS25" s="81">
        <v>3</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1665</v>
      </c>
      <c r="B10" s="80">
        <v>2</v>
      </c>
      <c r="C10" s="80">
        <v>18</v>
      </c>
      <c r="D10" s="80">
        <v>2</v>
      </c>
      <c r="E10" s="80">
        <v>2022</v>
      </c>
      <c r="F10" s="80" t="s">
        <v>568</v>
      </c>
      <c r="G10" s="182" t="s">
        <v>1662</v>
      </c>
      <c r="H10" s="80" t="s">
        <v>1663</v>
      </c>
      <c r="I10" s="173"/>
      <c r="J10" s="83">
        <v>353120</v>
      </c>
      <c r="K10" s="81">
        <v>450092964</v>
      </c>
      <c r="L10" s="81">
        <v>419180</v>
      </c>
      <c r="M10" s="81">
        <v>533604314.00000006</v>
      </c>
      <c r="N10" s="81">
        <v>68200</v>
      </c>
      <c r="O10" s="81">
        <v>168588840.99999997</v>
      </c>
      <c r="P10" s="81">
        <v>3789</v>
      </c>
      <c r="Q10" s="81">
        <v>24048967</v>
      </c>
      <c r="R10" s="81">
        <v>0</v>
      </c>
      <c r="S10" s="81">
        <v>0</v>
      </c>
      <c r="T10" s="81">
        <v>8132.9999999999991</v>
      </c>
      <c r="U10" s="81">
        <v>892</v>
      </c>
      <c r="V10" s="81">
        <v>1062</v>
      </c>
      <c r="W10" s="81">
        <v>56961362</v>
      </c>
      <c r="X10" s="81">
        <v>5468272</v>
      </c>
      <c r="Y10" s="81">
        <v>6512675</v>
      </c>
      <c r="Z10" s="81">
        <v>1245277395</v>
      </c>
      <c r="AA10" s="81">
        <v>660729957</v>
      </c>
      <c r="AB10" s="81">
        <v>3082785547</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1693</v>
      </c>
      <c r="B11" s="80">
        <v>3</v>
      </c>
      <c r="C11" s="80">
        <v>18</v>
      </c>
      <c r="D11" s="80">
        <v>3</v>
      </c>
      <c r="E11" s="80">
        <v>2022</v>
      </c>
      <c r="F11" s="80" t="s">
        <v>568</v>
      </c>
      <c r="G11" s="182" t="s">
        <v>1690</v>
      </c>
      <c r="H11" s="80" t="s">
        <v>1691</v>
      </c>
      <c r="I11" s="173"/>
      <c r="J11" s="83">
        <v>161812</v>
      </c>
      <c r="K11" s="81">
        <v>210602011</v>
      </c>
      <c r="L11" s="81">
        <v>312571</v>
      </c>
      <c r="M11" s="81">
        <v>406939580.00000006</v>
      </c>
      <c r="N11" s="81">
        <v>70500</v>
      </c>
      <c r="O11" s="81">
        <v>179598111.00000003</v>
      </c>
      <c r="P11" s="81">
        <v>782</v>
      </c>
      <c r="Q11" s="81">
        <v>4957989</v>
      </c>
      <c r="R11" s="81">
        <v>0</v>
      </c>
      <c r="S11" s="81">
        <v>0</v>
      </c>
      <c r="T11" s="81">
        <v>0</v>
      </c>
      <c r="U11" s="81">
        <v>0</v>
      </c>
      <c r="V11" s="81">
        <v>0</v>
      </c>
      <c r="W11" s="81">
        <v>0</v>
      </c>
      <c r="X11" s="81">
        <v>0</v>
      </c>
      <c r="Y11" s="81">
        <v>0</v>
      </c>
      <c r="Z11" s="81">
        <v>802097691.00000012</v>
      </c>
      <c r="AA11" s="81">
        <v>211825552</v>
      </c>
      <c r="AB11" s="81">
        <v>1119647088</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2402</v>
      </c>
      <c r="B12" s="80">
        <v>4</v>
      </c>
      <c r="C12" s="80">
        <v>18</v>
      </c>
      <c r="D12" s="80">
        <v>4</v>
      </c>
      <c r="E12" s="80">
        <v>2022</v>
      </c>
      <c r="F12" s="80" t="s">
        <v>568</v>
      </c>
      <c r="G12" s="182" t="s">
        <v>2399</v>
      </c>
      <c r="H12" s="80" t="s">
        <v>2400</v>
      </c>
      <c r="I12" s="173"/>
      <c r="J12" s="83">
        <v>46838</v>
      </c>
      <c r="K12" s="81">
        <v>56667722.000000007</v>
      </c>
      <c r="L12" s="81">
        <v>741755</v>
      </c>
      <c r="M12" s="81">
        <v>904821573</v>
      </c>
      <c r="N12" s="81">
        <v>87600</v>
      </c>
      <c r="O12" s="81">
        <v>241299465</v>
      </c>
      <c r="P12" s="81">
        <v>0</v>
      </c>
      <c r="Q12" s="81">
        <v>0</v>
      </c>
      <c r="R12" s="81">
        <v>0</v>
      </c>
      <c r="S12" s="81">
        <v>0</v>
      </c>
      <c r="T12" s="81">
        <v>0</v>
      </c>
      <c r="U12" s="81">
        <v>0</v>
      </c>
      <c r="V12" s="81">
        <v>0</v>
      </c>
      <c r="W12" s="81">
        <v>0</v>
      </c>
      <c r="X12" s="81">
        <v>0</v>
      </c>
      <c r="Y12" s="81">
        <v>0</v>
      </c>
      <c r="Z12" s="81">
        <v>1202788760</v>
      </c>
      <c r="AA12" s="81">
        <v>23340734</v>
      </c>
      <c r="AB12" s="81">
        <v>277987818</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2430</v>
      </c>
      <c r="B13" s="80">
        <v>5</v>
      </c>
      <c r="C13" s="80">
        <v>18</v>
      </c>
      <c r="D13" s="80">
        <v>5</v>
      </c>
      <c r="E13" s="80">
        <v>2022</v>
      </c>
      <c r="F13" s="80" t="s">
        <v>568</v>
      </c>
      <c r="G13" s="182" t="s">
        <v>2427</v>
      </c>
      <c r="H13" s="80" t="s">
        <v>2428</v>
      </c>
      <c r="I13" s="173"/>
      <c r="J13" s="83">
        <v>157936</v>
      </c>
      <c r="K13" s="81">
        <v>159989825.00000003</v>
      </c>
      <c r="L13" s="81">
        <v>396004</v>
      </c>
      <c r="M13" s="81">
        <v>404372245.99999994</v>
      </c>
      <c r="N13" s="81">
        <v>488700</v>
      </c>
      <c r="O13" s="81">
        <v>1354513942</v>
      </c>
      <c r="P13" s="81">
        <v>0</v>
      </c>
      <c r="Q13" s="81">
        <v>0</v>
      </c>
      <c r="R13" s="81">
        <v>0</v>
      </c>
      <c r="S13" s="81">
        <v>0</v>
      </c>
      <c r="T13" s="81">
        <v>0</v>
      </c>
      <c r="U13" s="81">
        <v>0</v>
      </c>
      <c r="V13" s="81">
        <v>0</v>
      </c>
      <c r="W13" s="81">
        <v>0</v>
      </c>
      <c r="X13" s="81">
        <v>0</v>
      </c>
      <c r="Y13" s="81">
        <v>0</v>
      </c>
      <c r="Z13" s="81">
        <v>1918876013</v>
      </c>
      <c r="AA13" s="81">
        <v>241928698</v>
      </c>
      <c r="AB13" s="81">
        <v>1203422474</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2138</v>
      </c>
      <c r="B14" s="80">
        <v>6</v>
      </c>
      <c r="C14" s="80">
        <v>18</v>
      </c>
      <c r="D14" s="80">
        <v>6</v>
      </c>
      <c r="E14" s="80">
        <v>2022</v>
      </c>
      <c r="F14" s="80" t="s">
        <v>568</v>
      </c>
      <c r="G14" s="182" t="s">
        <v>2119</v>
      </c>
      <c r="H14" s="80" t="s">
        <v>2120</v>
      </c>
      <c r="I14" s="173"/>
      <c r="J14" s="83">
        <v>273006</v>
      </c>
      <c r="K14" s="81">
        <v>354854527</v>
      </c>
      <c r="L14" s="81">
        <v>1203422</v>
      </c>
      <c r="M14" s="81">
        <v>1562811517</v>
      </c>
      <c r="N14" s="81">
        <v>566000</v>
      </c>
      <c r="O14" s="81">
        <v>1373693356</v>
      </c>
      <c r="P14" s="81">
        <v>15238</v>
      </c>
      <c r="Q14" s="81">
        <v>94464975.000000015</v>
      </c>
      <c r="R14" s="81">
        <v>26.316079999999999</v>
      </c>
      <c r="S14" s="81">
        <v>219160.30267</v>
      </c>
      <c r="T14" s="81">
        <v>0</v>
      </c>
      <c r="U14" s="81">
        <v>920</v>
      </c>
      <c r="V14" s="81">
        <v>3608</v>
      </c>
      <c r="W14" s="81">
        <v>0</v>
      </c>
      <c r="X14" s="81">
        <v>5642666</v>
      </c>
      <c r="Y14" s="81">
        <v>22124747</v>
      </c>
      <c r="Z14" s="81">
        <v>3413810948.30267</v>
      </c>
      <c r="AA14" s="81">
        <v>354576271</v>
      </c>
      <c r="AB14" s="81">
        <v>1789214783</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2410</v>
      </c>
      <c r="B15" s="80">
        <v>7</v>
      </c>
      <c r="C15" s="80">
        <v>18</v>
      </c>
      <c r="D15" s="80">
        <v>7</v>
      </c>
      <c r="E15" s="80">
        <v>2022</v>
      </c>
      <c r="F15" s="80" t="s">
        <v>568</v>
      </c>
      <c r="G15" s="182" t="s">
        <v>2407</v>
      </c>
      <c r="H15" s="80" t="s">
        <v>2408</v>
      </c>
      <c r="I15" s="173"/>
      <c r="J15" s="83">
        <v>379200</v>
      </c>
      <c r="K15" s="81">
        <v>494695183.00000006</v>
      </c>
      <c r="L15" s="81">
        <v>1269566</v>
      </c>
      <c r="M15" s="81">
        <v>1656251780</v>
      </c>
      <c r="N15" s="81">
        <v>357600</v>
      </c>
      <c r="O15" s="81">
        <v>880541313</v>
      </c>
      <c r="P15" s="81">
        <v>7365</v>
      </c>
      <c r="Q15" s="81">
        <v>46709531.999999993</v>
      </c>
      <c r="R15" s="81">
        <v>0</v>
      </c>
      <c r="S15" s="81">
        <v>0</v>
      </c>
      <c r="T15" s="81">
        <v>0</v>
      </c>
      <c r="U15" s="81">
        <v>0</v>
      </c>
      <c r="V15" s="81">
        <v>0</v>
      </c>
      <c r="W15" s="81">
        <v>0</v>
      </c>
      <c r="X15" s="81">
        <v>0</v>
      </c>
      <c r="Y15" s="81">
        <v>0</v>
      </c>
      <c r="Z15" s="81">
        <v>3078197807.9999995</v>
      </c>
      <c r="AA15" s="81">
        <v>699410048</v>
      </c>
      <c r="AB15" s="81">
        <v>3015688949</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2342</v>
      </c>
      <c r="B16" s="80">
        <v>8</v>
      </c>
      <c r="C16" s="80">
        <v>18</v>
      </c>
      <c r="D16" s="80">
        <v>8</v>
      </c>
      <c r="E16" s="80">
        <v>2022</v>
      </c>
      <c r="F16" s="80" t="s">
        <v>568</v>
      </c>
      <c r="G16" s="182" t="s">
        <v>2339</v>
      </c>
      <c r="H16" s="80" t="s">
        <v>2340</v>
      </c>
      <c r="I16" s="173"/>
      <c r="J16" s="83">
        <v>56773</v>
      </c>
      <c r="K16" s="81">
        <v>71290945.999999985</v>
      </c>
      <c r="L16" s="81">
        <v>830666</v>
      </c>
      <c r="M16" s="81">
        <v>1049029630</v>
      </c>
      <c r="N16" s="81">
        <v>28700</v>
      </c>
      <c r="O16" s="81">
        <v>92923329</v>
      </c>
      <c r="P16" s="81">
        <v>0</v>
      </c>
      <c r="Q16" s="81">
        <v>0</v>
      </c>
      <c r="R16" s="81">
        <v>0</v>
      </c>
      <c r="S16" s="81">
        <v>0</v>
      </c>
      <c r="T16" s="81">
        <v>0</v>
      </c>
      <c r="U16" s="81">
        <v>0</v>
      </c>
      <c r="V16" s="81">
        <v>0</v>
      </c>
      <c r="W16" s="81">
        <v>0</v>
      </c>
      <c r="X16" s="81">
        <v>0</v>
      </c>
      <c r="Y16" s="81">
        <v>0</v>
      </c>
      <c r="Z16" s="81">
        <v>1213243905</v>
      </c>
      <c r="AA16" s="81">
        <v>26586784.000000004</v>
      </c>
      <c r="AB16" s="81">
        <v>283106452</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1714</v>
      </c>
      <c r="B17" s="80">
        <v>9</v>
      </c>
      <c r="C17" s="80">
        <v>18</v>
      </c>
      <c r="D17" s="80">
        <v>9</v>
      </c>
      <c r="E17" s="80">
        <v>2022</v>
      </c>
      <c r="F17" s="80" t="s">
        <v>568</v>
      </c>
      <c r="G17" s="182" t="s">
        <v>1711</v>
      </c>
      <c r="H17" s="80" t="s">
        <v>1712</v>
      </c>
      <c r="I17" s="173"/>
      <c r="J17" s="83">
        <v>166000</v>
      </c>
      <c r="K17" s="81">
        <v>207089640</v>
      </c>
      <c r="L17" s="81">
        <v>197553</v>
      </c>
      <c r="M17" s="81">
        <v>246543815</v>
      </c>
      <c r="N17" s="81">
        <v>70200</v>
      </c>
      <c r="O17" s="81">
        <v>189576350.00000003</v>
      </c>
      <c r="P17" s="81">
        <v>2204</v>
      </c>
      <c r="Q17" s="81">
        <v>13610247</v>
      </c>
      <c r="R17" s="81">
        <v>0</v>
      </c>
      <c r="S17" s="81">
        <v>0</v>
      </c>
      <c r="T17" s="81">
        <v>0</v>
      </c>
      <c r="U17" s="81">
        <v>0</v>
      </c>
      <c r="V17" s="81">
        <v>0</v>
      </c>
      <c r="W17" s="81">
        <v>0</v>
      </c>
      <c r="X17" s="81">
        <v>0</v>
      </c>
      <c r="Y17" s="81">
        <v>0</v>
      </c>
      <c r="Z17" s="81">
        <v>656820052</v>
      </c>
      <c r="AA17" s="81">
        <v>256490056.99999997</v>
      </c>
      <c r="AB17" s="81">
        <v>1214598704</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2326</v>
      </c>
      <c r="B18" s="80">
        <v>10</v>
      </c>
      <c r="C18" s="80">
        <v>18</v>
      </c>
      <c r="D18" s="80">
        <v>10</v>
      </c>
      <c r="E18" s="80">
        <v>2022</v>
      </c>
      <c r="F18" s="80" t="s">
        <v>568</v>
      </c>
      <c r="G18" s="182" t="s">
        <v>2323</v>
      </c>
      <c r="H18" s="80" t="s">
        <v>2324</v>
      </c>
      <c r="I18" s="173"/>
      <c r="J18" s="83">
        <v>285220</v>
      </c>
      <c r="K18" s="81">
        <v>365901827.99999994</v>
      </c>
      <c r="L18" s="81">
        <v>964377</v>
      </c>
      <c r="M18" s="81">
        <v>1237333514</v>
      </c>
      <c r="N18" s="81">
        <v>77600</v>
      </c>
      <c r="O18" s="81">
        <v>183031858</v>
      </c>
      <c r="P18" s="81">
        <v>1124</v>
      </c>
      <c r="Q18" s="81">
        <v>6943648.0000000009</v>
      </c>
      <c r="R18" s="81">
        <v>0</v>
      </c>
      <c r="S18" s="81">
        <v>0</v>
      </c>
      <c r="T18" s="81">
        <v>19196</v>
      </c>
      <c r="U18" s="81">
        <v>2087</v>
      </c>
      <c r="V18" s="81">
        <v>2878</v>
      </c>
      <c r="W18" s="81">
        <v>133144269.00000001</v>
      </c>
      <c r="X18" s="81">
        <v>12798956</v>
      </c>
      <c r="Y18" s="81">
        <v>17650839</v>
      </c>
      <c r="Z18" s="81">
        <v>1956804912</v>
      </c>
      <c r="AA18" s="81">
        <v>533178370</v>
      </c>
      <c r="AB18" s="81">
        <v>2299444257</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2366</v>
      </c>
      <c r="B19" s="80">
        <v>11</v>
      </c>
      <c r="C19" s="80">
        <v>18</v>
      </c>
      <c r="D19" s="80">
        <v>11</v>
      </c>
      <c r="E19" s="80">
        <v>2022</v>
      </c>
      <c r="F19" s="80" t="s">
        <v>568</v>
      </c>
      <c r="G19" s="182" t="s">
        <v>2363</v>
      </c>
      <c r="H19" s="80" t="s">
        <v>2364</v>
      </c>
      <c r="I19" s="173"/>
      <c r="J19" s="83">
        <v>15261</v>
      </c>
      <c r="K19" s="81">
        <v>17196034</v>
      </c>
      <c r="L19" s="81">
        <v>31509</v>
      </c>
      <c r="M19" s="81">
        <v>35696904</v>
      </c>
      <c r="N19" s="81">
        <v>242700</v>
      </c>
      <c r="O19" s="81">
        <v>719873054</v>
      </c>
      <c r="P19" s="81">
        <v>0</v>
      </c>
      <c r="Q19" s="81">
        <v>0</v>
      </c>
      <c r="R19" s="81">
        <v>0</v>
      </c>
      <c r="S19" s="81">
        <v>0</v>
      </c>
      <c r="T19" s="81">
        <v>0</v>
      </c>
      <c r="U19" s="81">
        <v>0</v>
      </c>
      <c r="V19" s="81">
        <v>0</v>
      </c>
      <c r="W19" s="81">
        <v>0</v>
      </c>
      <c r="X19" s="81">
        <v>0</v>
      </c>
      <c r="Y19" s="81">
        <v>0</v>
      </c>
      <c r="Z19" s="81">
        <v>772765992</v>
      </c>
      <c r="AA19" s="81">
        <v>7307520.0000000009</v>
      </c>
      <c r="AB19" s="81">
        <v>80316423</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2418</v>
      </c>
      <c r="B20" s="80">
        <v>12</v>
      </c>
      <c r="C20" s="80">
        <v>18</v>
      </c>
      <c r="D20" s="80">
        <v>12</v>
      </c>
      <c r="E20" s="80">
        <v>2022</v>
      </c>
      <c r="F20" s="80" t="s">
        <v>568</v>
      </c>
      <c r="G20" s="182" t="s">
        <v>2415</v>
      </c>
      <c r="H20" s="80" t="s">
        <v>2416</v>
      </c>
      <c r="I20" s="173"/>
      <c r="J20" s="83">
        <v>154574</v>
      </c>
      <c r="K20" s="81">
        <v>207805835</v>
      </c>
      <c r="L20" s="81">
        <v>1316577</v>
      </c>
      <c r="M20" s="81">
        <v>1767387571.9999998</v>
      </c>
      <c r="N20" s="81">
        <v>5300</v>
      </c>
      <c r="O20" s="81">
        <v>8854199.0000000019</v>
      </c>
      <c r="P20" s="81">
        <v>174</v>
      </c>
      <c r="Q20" s="81">
        <v>1092258</v>
      </c>
      <c r="R20" s="81">
        <v>0</v>
      </c>
      <c r="S20" s="81">
        <v>0</v>
      </c>
      <c r="T20" s="81">
        <v>0</v>
      </c>
      <c r="U20" s="81">
        <v>0</v>
      </c>
      <c r="V20" s="81">
        <v>0</v>
      </c>
      <c r="W20" s="81">
        <v>0</v>
      </c>
      <c r="X20" s="81">
        <v>0</v>
      </c>
      <c r="Y20" s="81">
        <v>0</v>
      </c>
      <c r="Z20" s="81">
        <v>1985139863.9999998</v>
      </c>
      <c r="AA20" s="81">
        <v>57947264</v>
      </c>
      <c r="AB20" s="81">
        <v>600966009</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1657</v>
      </c>
      <c r="B21" s="80">
        <v>13</v>
      </c>
      <c r="C21" s="80">
        <v>18</v>
      </c>
      <c r="D21" s="80">
        <v>13</v>
      </c>
      <c r="E21" s="80">
        <v>2022</v>
      </c>
      <c r="F21" s="80" t="s">
        <v>568</v>
      </c>
      <c r="G21" s="182" t="s">
        <v>1654</v>
      </c>
      <c r="H21" s="80" t="s">
        <v>1655</v>
      </c>
      <c r="I21" s="173"/>
      <c r="J21" s="83">
        <v>1738950</v>
      </c>
      <c r="K21" s="81">
        <v>2180969352</v>
      </c>
      <c r="L21" s="81">
        <v>675113</v>
      </c>
      <c r="M21" s="81">
        <v>846057688</v>
      </c>
      <c r="N21" s="81">
        <v>103300</v>
      </c>
      <c r="O21" s="81">
        <v>217876312</v>
      </c>
      <c r="P21" s="81">
        <v>7177</v>
      </c>
      <c r="Q21" s="81">
        <v>44329995.000000007</v>
      </c>
      <c r="R21" s="81">
        <v>0</v>
      </c>
      <c r="S21" s="81">
        <v>0</v>
      </c>
      <c r="T21" s="81">
        <v>30998</v>
      </c>
      <c r="U21" s="81">
        <v>5087</v>
      </c>
      <c r="V21" s="81">
        <v>2110</v>
      </c>
      <c r="W21" s="81">
        <v>215221832</v>
      </c>
      <c r="X21" s="81">
        <v>31193239.000000004</v>
      </c>
      <c r="Y21" s="81">
        <v>12937783.999999998</v>
      </c>
      <c r="Z21" s="81">
        <v>3548586202.0000005</v>
      </c>
      <c r="AA21" s="81">
        <v>3627398247</v>
      </c>
      <c r="AB21" s="81">
        <v>14356323119.999998</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1661</v>
      </c>
      <c r="B22" s="80">
        <v>14</v>
      </c>
      <c r="C22" s="80">
        <v>18</v>
      </c>
      <c r="D22" s="80">
        <v>14</v>
      </c>
      <c r="E22" s="80">
        <v>2022</v>
      </c>
      <c r="F22" s="80" t="s">
        <v>568</v>
      </c>
      <c r="G22" s="182" t="s">
        <v>1658</v>
      </c>
      <c r="H22" s="80" t="s">
        <v>1659</v>
      </c>
      <c r="I22" s="173"/>
      <c r="J22" s="83">
        <v>726445</v>
      </c>
      <c r="K22" s="81">
        <v>967751060.99999988</v>
      </c>
      <c r="L22" s="81">
        <v>3165472</v>
      </c>
      <c r="M22" s="81">
        <v>4212472014.9999995</v>
      </c>
      <c r="N22" s="81">
        <v>177800</v>
      </c>
      <c r="O22" s="81">
        <v>418414310</v>
      </c>
      <c r="P22" s="81">
        <v>2706</v>
      </c>
      <c r="Q22" s="81">
        <v>17041683.000000004</v>
      </c>
      <c r="R22" s="81">
        <v>29.106729999999999</v>
      </c>
      <c r="S22" s="81">
        <v>242400.87929000001</v>
      </c>
      <c r="T22" s="81">
        <v>0</v>
      </c>
      <c r="U22" s="81">
        <v>0</v>
      </c>
      <c r="V22" s="81">
        <v>0</v>
      </c>
      <c r="W22" s="81">
        <v>0</v>
      </c>
      <c r="X22" s="81">
        <v>0</v>
      </c>
      <c r="Y22" s="81">
        <v>0</v>
      </c>
      <c r="Z22" s="81">
        <v>5615921469.8792896</v>
      </c>
      <c r="AA22" s="81">
        <v>924436468</v>
      </c>
      <c r="AB22" s="81">
        <v>4690546013</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1677</v>
      </c>
      <c r="B23" s="80">
        <v>15</v>
      </c>
      <c r="C23" s="80">
        <v>18</v>
      </c>
      <c r="D23" s="80">
        <v>15</v>
      </c>
      <c r="E23" s="80">
        <v>2022</v>
      </c>
      <c r="F23" s="80" t="s">
        <v>568</v>
      </c>
      <c r="G23" s="182" t="s">
        <v>1674</v>
      </c>
      <c r="H23" s="80" t="s">
        <v>1675</v>
      </c>
      <c r="I23" s="173"/>
      <c r="J23" s="83">
        <v>59871</v>
      </c>
      <c r="K23" s="81">
        <v>70833123</v>
      </c>
      <c r="L23" s="81">
        <v>723240</v>
      </c>
      <c r="M23" s="81">
        <v>859480628</v>
      </c>
      <c r="N23" s="81">
        <v>33100</v>
      </c>
      <c r="O23" s="81">
        <v>92185265</v>
      </c>
      <c r="P23" s="81">
        <v>0</v>
      </c>
      <c r="Q23" s="81">
        <v>0</v>
      </c>
      <c r="R23" s="81">
        <v>0</v>
      </c>
      <c r="S23" s="81">
        <v>0</v>
      </c>
      <c r="T23" s="81">
        <v>0</v>
      </c>
      <c r="U23" s="81">
        <v>0</v>
      </c>
      <c r="V23" s="81">
        <v>0</v>
      </c>
      <c r="W23" s="81">
        <v>0</v>
      </c>
      <c r="X23" s="81">
        <v>0</v>
      </c>
      <c r="Y23" s="81">
        <v>0</v>
      </c>
      <c r="Z23" s="81">
        <v>1022499016</v>
      </c>
      <c r="AA23" s="81">
        <v>29351509.999999996</v>
      </c>
      <c r="AB23" s="81">
        <v>339612008</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2350</v>
      </c>
      <c r="B24" s="80">
        <v>16</v>
      </c>
      <c r="C24" s="80">
        <v>18</v>
      </c>
      <c r="D24" s="80">
        <v>16</v>
      </c>
      <c r="E24" s="80">
        <v>2022</v>
      </c>
      <c r="F24" s="80" t="s">
        <v>568</v>
      </c>
      <c r="G24" s="182" t="s">
        <v>2347</v>
      </c>
      <c r="H24" s="80" t="s">
        <v>2348</v>
      </c>
      <c r="I24" s="173"/>
      <c r="J24" s="83">
        <v>148594</v>
      </c>
      <c r="K24" s="81">
        <v>195708897.99999997</v>
      </c>
      <c r="L24" s="81">
        <v>619120</v>
      </c>
      <c r="M24" s="81">
        <v>814381329</v>
      </c>
      <c r="N24" s="81">
        <v>545400</v>
      </c>
      <c r="O24" s="81">
        <v>1423247835</v>
      </c>
      <c r="P24" s="81">
        <v>6180</v>
      </c>
      <c r="Q24" s="81">
        <v>38858178</v>
      </c>
      <c r="R24" s="81">
        <v>0</v>
      </c>
      <c r="S24" s="81">
        <v>0</v>
      </c>
      <c r="T24" s="81">
        <v>0</v>
      </c>
      <c r="U24" s="81">
        <v>0</v>
      </c>
      <c r="V24" s="81">
        <v>12</v>
      </c>
      <c r="W24" s="81">
        <v>0</v>
      </c>
      <c r="X24" s="81">
        <v>0</v>
      </c>
      <c r="Y24" s="81">
        <v>74564.999999999985</v>
      </c>
      <c r="Z24" s="81">
        <v>2472270804.9999995</v>
      </c>
      <c r="AA24" s="81">
        <v>77155981</v>
      </c>
      <c r="AB24" s="81">
        <v>746055142</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1701</v>
      </c>
      <c r="B25" s="80">
        <v>17</v>
      </c>
      <c r="C25" s="80">
        <v>18</v>
      </c>
      <c r="D25" s="80">
        <v>17</v>
      </c>
      <c r="E25" s="80">
        <v>2022</v>
      </c>
      <c r="F25" s="80" t="s">
        <v>568</v>
      </c>
      <c r="G25" s="182" t="s">
        <v>1698</v>
      </c>
      <c r="H25" s="80" t="s">
        <v>1699</v>
      </c>
      <c r="I25" s="173"/>
      <c r="J25" s="83">
        <v>712203</v>
      </c>
      <c r="K25" s="81">
        <v>927600312.99999988</v>
      </c>
      <c r="L25" s="81">
        <v>1670704</v>
      </c>
      <c r="M25" s="81">
        <v>2172587825</v>
      </c>
      <c r="N25" s="81">
        <v>394800</v>
      </c>
      <c r="O25" s="81">
        <v>983973283</v>
      </c>
      <c r="P25" s="81">
        <v>12606</v>
      </c>
      <c r="Q25" s="81">
        <v>80017719</v>
      </c>
      <c r="R25" s="81">
        <v>0</v>
      </c>
      <c r="S25" s="81">
        <v>0</v>
      </c>
      <c r="T25" s="81">
        <v>389067</v>
      </c>
      <c r="U25" s="81">
        <v>7579</v>
      </c>
      <c r="V25" s="81">
        <v>6862</v>
      </c>
      <c r="W25" s="81">
        <v>2721101937</v>
      </c>
      <c r="X25" s="81">
        <v>46476881</v>
      </c>
      <c r="Y25" s="81">
        <v>42078520</v>
      </c>
      <c r="Z25" s="81">
        <v>6973836477.999999</v>
      </c>
      <c r="AA25" s="81">
        <v>1186941962</v>
      </c>
      <c r="AB25" s="81">
        <v>5507146821</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1673</v>
      </c>
      <c r="B26" s="80">
        <v>18</v>
      </c>
      <c r="C26" s="80">
        <v>18</v>
      </c>
      <c r="D26" s="80">
        <v>18</v>
      </c>
      <c r="E26" s="80">
        <v>2022</v>
      </c>
      <c r="F26" s="80" t="s">
        <v>568</v>
      </c>
      <c r="G26" s="182" t="s">
        <v>1670</v>
      </c>
      <c r="H26" s="80" t="s">
        <v>1671</v>
      </c>
      <c r="I26" s="173"/>
      <c r="J26" s="83">
        <v>87005</v>
      </c>
      <c r="K26" s="81">
        <v>109819027</v>
      </c>
      <c r="L26" s="81">
        <v>406264</v>
      </c>
      <c r="M26" s="81">
        <v>512927600</v>
      </c>
      <c r="N26" s="81">
        <v>270400</v>
      </c>
      <c r="O26" s="81">
        <v>765760351</v>
      </c>
      <c r="P26" s="81">
        <v>1321</v>
      </c>
      <c r="Q26" s="81">
        <v>8305189</v>
      </c>
      <c r="R26" s="81">
        <v>0</v>
      </c>
      <c r="S26" s="81">
        <v>0</v>
      </c>
      <c r="T26" s="81">
        <v>0</v>
      </c>
      <c r="U26" s="81">
        <v>0</v>
      </c>
      <c r="V26" s="81">
        <v>0</v>
      </c>
      <c r="W26" s="81">
        <v>0</v>
      </c>
      <c r="X26" s="81">
        <v>0</v>
      </c>
      <c r="Y26" s="81">
        <v>0</v>
      </c>
      <c r="Z26" s="81">
        <v>1396812167</v>
      </c>
      <c r="AA26" s="81">
        <v>31374836</v>
      </c>
      <c r="AB26" s="81">
        <v>373034417</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2426</v>
      </c>
      <c r="B27" s="80">
        <v>19</v>
      </c>
      <c r="C27" s="80">
        <v>18</v>
      </c>
      <c r="D27" s="80">
        <v>19</v>
      </c>
      <c r="E27" s="80">
        <v>2022</v>
      </c>
      <c r="F27" s="80" t="s">
        <v>568</v>
      </c>
      <c r="G27" s="182" t="s">
        <v>2423</v>
      </c>
      <c r="H27" s="80" t="s">
        <v>2424</v>
      </c>
      <c r="I27" s="173"/>
      <c r="J27" s="83">
        <v>584307</v>
      </c>
      <c r="K27" s="81">
        <v>737802802</v>
      </c>
      <c r="L27" s="81">
        <v>1018104</v>
      </c>
      <c r="M27" s="81">
        <v>1285722846</v>
      </c>
      <c r="N27" s="81">
        <v>561100</v>
      </c>
      <c r="O27" s="81">
        <v>1425280523.0000002</v>
      </c>
      <c r="P27" s="81">
        <v>2235</v>
      </c>
      <c r="Q27" s="81">
        <v>13937515</v>
      </c>
      <c r="R27" s="81">
        <v>0</v>
      </c>
      <c r="S27" s="81">
        <v>0</v>
      </c>
      <c r="T27" s="81">
        <v>4664</v>
      </c>
      <c r="U27" s="81">
        <v>1070</v>
      </c>
      <c r="V27" s="81">
        <v>973</v>
      </c>
      <c r="W27" s="81">
        <v>32486479.000000004</v>
      </c>
      <c r="X27" s="81">
        <v>6563202</v>
      </c>
      <c r="Y27" s="81">
        <v>5969379</v>
      </c>
      <c r="Z27" s="81">
        <v>3507762746.0000005</v>
      </c>
      <c r="AA27" s="81">
        <v>1116122852</v>
      </c>
      <c r="AB27" s="81">
        <v>4939804914</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1689</v>
      </c>
      <c r="B28" s="80">
        <v>20</v>
      </c>
      <c r="C28" s="80">
        <v>18</v>
      </c>
      <c r="D28" s="80">
        <v>20</v>
      </c>
      <c r="E28" s="80">
        <v>2022</v>
      </c>
      <c r="F28" s="80" t="s">
        <v>568</v>
      </c>
      <c r="G28" s="182" t="s">
        <v>1686</v>
      </c>
      <c r="H28" s="80" t="s">
        <v>1687</v>
      </c>
      <c r="I28" s="173"/>
      <c r="J28" s="83">
        <v>214081</v>
      </c>
      <c r="K28" s="81">
        <v>273155451.99999994</v>
      </c>
      <c r="L28" s="81">
        <v>792951</v>
      </c>
      <c r="M28" s="81">
        <v>1011362806</v>
      </c>
      <c r="N28" s="81">
        <v>137500</v>
      </c>
      <c r="O28" s="81">
        <v>330350151.00000006</v>
      </c>
      <c r="P28" s="81">
        <v>1908</v>
      </c>
      <c r="Q28" s="81">
        <v>11991236</v>
      </c>
      <c r="R28" s="81">
        <v>0</v>
      </c>
      <c r="S28" s="81">
        <v>0</v>
      </c>
      <c r="T28" s="81">
        <v>0</v>
      </c>
      <c r="U28" s="81">
        <v>12</v>
      </c>
      <c r="V28" s="81">
        <v>737</v>
      </c>
      <c r="W28" s="81">
        <v>0</v>
      </c>
      <c r="X28" s="81">
        <v>76527</v>
      </c>
      <c r="Y28" s="81">
        <v>4521982</v>
      </c>
      <c r="Z28" s="81">
        <v>1631458154</v>
      </c>
      <c r="AA28" s="81">
        <v>128129011</v>
      </c>
      <c r="AB28" s="81">
        <v>1030080134</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2414</v>
      </c>
      <c r="B29" s="80">
        <v>21</v>
      </c>
      <c r="C29" s="80">
        <v>18</v>
      </c>
      <c r="D29" s="80">
        <v>21</v>
      </c>
      <c r="E29" s="80">
        <v>2022</v>
      </c>
      <c r="F29" s="80" t="s">
        <v>568</v>
      </c>
      <c r="G29" s="182" t="s">
        <v>2411</v>
      </c>
      <c r="H29" s="80" t="s">
        <v>2412</v>
      </c>
      <c r="I29" s="173"/>
      <c r="J29" s="83">
        <v>315684</v>
      </c>
      <c r="K29" s="81">
        <v>431706843</v>
      </c>
      <c r="L29" s="81">
        <v>2203279</v>
      </c>
      <c r="M29" s="81">
        <v>3007545864</v>
      </c>
      <c r="N29" s="81">
        <v>154600</v>
      </c>
      <c r="O29" s="81">
        <v>357454930</v>
      </c>
      <c r="P29" s="81">
        <v>376</v>
      </c>
      <c r="Q29" s="81">
        <v>2378759</v>
      </c>
      <c r="R29" s="81">
        <v>0</v>
      </c>
      <c r="S29" s="81">
        <v>0</v>
      </c>
      <c r="T29" s="81">
        <v>0</v>
      </c>
      <c r="U29" s="81">
        <v>0</v>
      </c>
      <c r="V29" s="81">
        <v>0</v>
      </c>
      <c r="W29" s="81">
        <v>0</v>
      </c>
      <c r="X29" s="81">
        <v>0</v>
      </c>
      <c r="Y29" s="81">
        <v>0</v>
      </c>
      <c r="Z29" s="81">
        <v>3799086396</v>
      </c>
      <c r="AA29" s="81">
        <v>312265625</v>
      </c>
      <c r="AB29" s="81">
        <v>1618181179.9999998</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2390</v>
      </c>
      <c r="B30" s="80">
        <v>22</v>
      </c>
      <c r="C30" s="80">
        <v>18</v>
      </c>
      <c r="D30" s="80">
        <v>22</v>
      </c>
      <c r="E30" s="80">
        <v>2022</v>
      </c>
      <c r="F30" s="80" t="s">
        <v>568</v>
      </c>
      <c r="G30" s="182" t="s">
        <v>2387</v>
      </c>
      <c r="H30" s="80" t="s">
        <v>2388</v>
      </c>
      <c r="I30" s="173"/>
      <c r="J30" s="83">
        <v>50667</v>
      </c>
      <c r="K30" s="81">
        <v>59820662</v>
      </c>
      <c r="L30" s="81">
        <v>65212.999999999993</v>
      </c>
      <c r="M30" s="81">
        <v>77439697</v>
      </c>
      <c r="N30" s="81">
        <v>444200</v>
      </c>
      <c r="O30" s="81">
        <v>1194125944</v>
      </c>
      <c r="P30" s="81">
        <v>0</v>
      </c>
      <c r="Q30" s="81">
        <v>0</v>
      </c>
      <c r="R30" s="81">
        <v>0</v>
      </c>
      <c r="S30" s="81">
        <v>0</v>
      </c>
      <c r="T30" s="81">
        <v>0</v>
      </c>
      <c r="U30" s="81">
        <v>0</v>
      </c>
      <c r="V30" s="81">
        <v>0</v>
      </c>
      <c r="W30" s="81">
        <v>0</v>
      </c>
      <c r="X30" s="81">
        <v>0</v>
      </c>
      <c r="Y30" s="81">
        <v>0</v>
      </c>
      <c r="Z30" s="81">
        <v>1331386302.9999998</v>
      </c>
      <c r="AA30" s="81">
        <v>37159070</v>
      </c>
      <c r="AB30" s="81">
        <v>410384433</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2422</v>
      </c>
      <c r="B31" s="80">
        <v>23</v>
      </c>
      <c r="C31" s="80">
        <v>18</v>
      </c>
      <c r="D31" s="80">
        <v>23</v>
      </c>
      <c r="E31" s="80">
        <v>2022</v>
      </c>
      <c r="F31" s="80" t="s">
        <v>568</v>
      </c>
      <c r="G31" s="182" t="s">
        <v>2419</v>
      </c>
      <c r="H31" s="80" t="s">
        <v>2420</v>
      </c>
      <c r="I31" s="173"/>
      <c r="J31" s="83">
        <v>440503</v>
      </c>
      <c r="K31" s="81">
        <v>590673816</v>
      </c>
      <c r="L31" s="81">
        <v>2610450</v>
      </c>
      <c r="M31" s="81">
        <v>3492441924</v>
      </c>
      <c r="N31" s="81">
        <v>166900</v>
      </c>
      <c r="O31" s="81">
        <v>371464788</v>
      </c>
      <c r="P31" s="81">
        <v>997</v>
      </c>
      <c r="Q31" s="81">
        <v>6707744</v>
      </c>
      <c r="R31" s="81">
        <v>0</v>
      </c>
      <c r="S31" s="81">
        <v>0</v>
      </c>
      <c r="T31" s="81">
        <v>0</v>
      </c>
      <c r="U31" s="81">
        <v>0</v>
      </c>
      <c r="V31" s="81">
        <v>0</v>
      </c>
      <c r="W31" s="81">
        <v>0</v>
      </c>
      <c r="X31" s="81">
        <v>0</v>
      </c>
      <c r="Y31" s="81">
        <v>0</v>
      </c>
      <c r="Z31" s="81">
        <v>4461288272.000001</v>
      </c>
      <c r="AA31" s="81">
        <v>383005182</v>
      </c>
      <c r="AB31" s="81">
        <v>2270882227</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2394</v>
      </c>
      <c r="B32" s="80">
        <v>24</v>
      </c>
      <c r="C32" s="80">
        <v>18</v>
      </c>
      <c r="D32" s="80">
        <v>24</v>
      </c>
      <c r="E32" s="80">
        <v>2022</v>
      </c>
      <c r="F32" s="80" t="s">
        <v>568</v>
      </c>
      <c r="G32" s="182" t="s">
        <v>2391</v>
      </c>
      <c r="H32" s="80" t="s">
        <v>2392</v>
      </c>
      <c r="I32" s="173"/>
      <c r="J32" s="83">
        <v>35574</v>
      </c>
      <c r="K32" s="81">
        <v>38545666</v>
      </c>
      <c r="L32" s="81">
        <v>59940</v>
      </c>
      <c r="M32" s="81">
        <v>65352537.999999993</v>
      </c>
      <c r="N32" s="81">
        <v>159100</v>
      </c>
      <c r="O32" s="81">
        <v>396853660</v>
      </c>
      <c r="P32" s="81">
        <v>0</v>
      </c>
      <c r="Q32" s="81">
        <v>0</v>
      </c>
      <c r="R32" s="81">
        <v>0</v>
      </c>
      <c r="S32" s="81">
        <v>0</v>
      </c>
      <c r="T32" s="81">
        <v>0</v>
      </c>
      <c r="U32" s="81">
        <v>0</v>
      </c>
      <c r="V32" s="81">
        <v>0</v>
      </c>
      <c r="W32" s="81">
        <v>0</v>
      </c>
      <c r="X32" s="81">
        <v>0</v>
      </c>
      <c r="Y32" s="81">
        <v>0</v>
      </c>
      <c r="Z32" s="81">
        <v>500751863.99999994</v>
      </c>
      <c r="AA32" s="81">
        <v>20553359</v>
      </c>
      <c r="AB32" s="81">
        <v>243552149.00000003</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2354</v>
      </c>
      <c r="B33" s="80">
        <v>25</v>
      </c>
      <c r="C33" s="80">
        <v>18</v>
      </c>
      <c r="D33" s="80">
        <v>25</v>
      </c>
      <c r="E33" s="80">
        <v>2022</v>
      </c>
      <c r="F33" s="80" t="s">
        <v>568</v>
      </c>
      <c r="G33" s="182" t="s">
        <v>2351</v>
      </c>
      <c r="H33" s="80" t="s">
        <v>2352</v>
      </c>
      <c r="I33" s="173"/>
      <c r="J33" s="83">
        <v>118622</v>
      </c>
      <c r="K33" s="81">
        <v>151923441</v>
      </c>
      <c r="L33" s="81">
        <v>216859</v>
      </c>
      <c r="M33" s="81">
        <v>277460146</v>
      </c>
      <c r="N33" s="81">
        <v>322700</v>
      </c>
      <c r="O33" s="81">
        <v>792333540.00000012</v>
      </c>
      <c r="P33" s="81">
        <v>2879</v>
      </c>
      <c r="Q33" s="81">
        <v>18158510</v>
      </c>
      <c r="R33" s="81">
        <v>0</v>
      </c>
      <c r="S33" s="81">
        <v>0</v>
      </c>
      <c r="T33" s="81">
        <v>0</v>
      </c>
      <c r="U33" s="81">
        <v>0</v>
      </c>
      <c r="V33" s="81">
        <v>1</v>
      </c>
      <c r="W33" s="81">
        <v>0</v>
      </c>
      <c r="X33" s="81">
        <v>0</v>
      </c>
      <c r="Y33" s="81">
        <v>5641</v>
      </c>
      <c r="Z33" s="81">
        <v>1239881278.0000002</v>
      </c>
      <c r="AA33" s="81">
        <v>215420497</v>
      </c>
      <c r="AB33" s="81">
        <v>970643499</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2398</v>
      </c>
      <c r="B34" s="80">
        <v>26</v>
      </c>
      <c r="C34" s="80">
        <v>18</v>
      </c>
      <c r="D34" s="80">
        <v>26</v>
      </c>
      <c r="E34" s="80">
        <v>2022</v>
      </c>
      <c r="F34" s="80" t="s">
        <v>568</v>
      </c>
      <c r="G34" s="182" t="s">
        <v>2395</v>
      </c>
      <c r="H34" s="80" t="s">
        <v>2396</v>
      </c>
      <c r="I34" s="173"/>
      <c r="J34" s="83">
        <v>46397</v>
      </c>
      <c r="K34" s="81">
        <v>59735249</v>
      </c>
      <c r="L34" s="81">
        <v>690083</v>
      </c>
      <c r="M34" s="81">
        <v>894238094</v>
      </c>
      <c r="N34" s="81">
        <v>75200</v>
      </c>
      <c r="O34" s="81">
        <v>243991653</v>
      </c>
      <c r="P34" s="81">
        <v>0</v>
      </c>
      <c r="Q34" s="81">
        <v>0</v>
      </c>
      <c r="R34" s="81">
        <v>0</v>
      </c>
      <c r="S34" s="81">
        <v>0</v>
      </c>
      <c r="T34" s="81">
        <v>0</v>
      </c>
      <c r="U34" s="81">
        <v>0</v>
      </c>
      <c r="V34" s="81">
        <v>0</v>
      </c>
      <c r="W34" s="81">
        <v>0</v>
      </c>
      <c r="X34" s="81">
        <v>0</v>
      </c>
      <c r="Y34" s="81">
        <v>0</v>
      </c>
      <c r="Z34" s="81">
        <v>1197964996</v>
      </c>
      <c r="AA34" s="81">
        <v>25398356</v>
      </c>
      <c r="AB34" s="81">
        <v>285582028</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2382</v>
      </c>
      <c r="B35" s="80">
        <v>27</v>
      </c>
      <c r="C35" s="80">
        <v>18</v>
      </c>
      <c r="D35" s="80">
        <v>27</v>
      </c>
      <c r="E35" s="80">
        <v>2022</v>
      </c>
      <c r="F35" s="80" t="s">
        <v>568</v>
      </c>
      <c r="G35" s="182" t="s">
        <v>2379</v>
      </c>
      <c r="H35" s="80" t="s">
        <v>2380</v>
      </c>
      <c r="I35" s="173"/>
      <c r="J35" s="83">
        <v>64556</v>
      </c>
      <c r="K35" s="81">
        <v>78728705</v>
      </c>
      <c r="L35" s="81">
        <v>740054</v>
      </c>
      <c r="M35" s="81">
        <v>909382806</v>
      </c>
      <c r="N35" s="81">
        <v>156600</v>
      </c>
      <c r="O35" s="81">
        <v>383850353</v>
      </c>
      <c r="P35" s="81">
        <v>0</v>
      </c>
      <c r="Q35" s="81">
        <v>0</v>
      </c>
      <c r="R35" s="81">
        <v>0</v>
      </c>
      <c r="S35" s="81">
        <v>0</v>
      </c>
      <c r="T35" s="81">
        <v>0</v>
      </c>
      <c r="U35" s="81">
        <v>0</v>
      </c>
      <c r="V35" s="81">
        <v>0</v>
      </c>
      <c r="W35" s="81">
        <v>0</v>
      </c>
      <c r="X35" s="81">
        <v>0</v>
      </c>
      <c r="Y35" s="81">
        <v>0</v>
      </c>
      <c r="Z35" s="81">
        <v>1371961863.9999998</v>
      </c>
      <c r="AA35" s="81">
        <v>43431981</v>
      </c>
      <c r="AB35" s="81">
        <v>502581163</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2374</v>
      </c>
      <c r="B36" s="80">
        <v>28</v>
      </c>
      <c r="C36" s="80">
        <v>18</v>
      </c>
      <c r="D36" s="80">
        <v>28</v>
      </c>
      <c r="E36" s="80">
        <v>2022</v>
      </c>
      <c r="F36" s="80" t="s">
        <v>568</v>
      </c>
      <c r="G36" s="182" t="s">
        <v>2371</v>
      </c>
      <c r="H36" s="80" t="s">
        <v>2372</v>
      </c>
      <c r="I36" s="173"/>
      <c r="J36" s="83">
        <v>7185</v>
      </c>
      <c r="K36" s="81">
        <v>7390271.9999999991</v>
      </c>
      <c r="L36" s="81">
        <v>11630</v>
      </c>
      <c r="M36" s="81">
        <v>12050863.999999998</v>
      </c>
      <c r="N36" s="81">
        <v>345600</v>
      </c>
      <c r="O36" s="81">
        <v>1045759622.9999999</v>
      </c>
      <c r="P36" s="81">
        <v>0</v>
      </c>
      <c r="Q36" s="81">
        <v>0</v>
      </c>
      <c r="R36" s="81">
        <v>0</v>
      </c>
      <c r="S36" s="81">
        <v>0</v>
      </c>
      <c r="T36" s="81">
        <v>0</v>
      </c>
      <c r="U36" s="81">
        <v>0</v>
      </c>
      <c r="V36" s="81">
        <v>0</v>
      </c>
      <c r="W36" s="81">
        <v>0</v>
      </c>
      <c r="X36" s="81">
        <v>0</v>
      </c>
      <c r="Y36" s="81">
        <v>0</v>
      </c>
      <c r="Z36" s="81">
        <v>1065200758.9999999</v>
      </c>
      <c r="AA36" s="81">
        <v>3247959.9999999995</v>
      </c>
      <c r="AB36" s="81">
        <v>27324723</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1705</v>
      </c>
      <c r="B37" s="80">
        <v>29</v>
      </c>
      <c r="C37" s="80">
        <v>18</v>
      </c>
      <c r="D37" s="80">
        <v>29</v>
      </c>
      <c r="E37" s="80">
        <v>2022</v>
      </c>
      <c r="F37" s="80" t="s">
        <v>568</v>
      </c>
      <c r="G37" s="182" t="s">
        <v>1702</v>
      </c>
      <c r="H37" s="80" t="s">
        <v>1703</v>
      </c>
      <c r="I37" s="173"/>
      <c r="J37" s="83">
        <v>101388</v>
      </c>
      <c r="K37" s="81">
        <v>131194666.99999999</v>
      </c>
      <c r="L37" s="81">
        <v>371760</v>
      </c>
      <c r="M37" s="81">
        <v>481159562</v>
      </c>
      <c r="N37" s="81">
        <v>30700</v>
      </c>
      <c r="O37" s="81">
        <v>65475055.999999993</v>
      </c>
      <c r="P37" s="81">
        <v>1396</v>
      </c>
      <c r="Q37" s="81">
        <v>8856061</v>
      </c>
      <c r="R37" s="81">
        <v>0</v>
      </c>
      <c r="S37" s="81">
        <v>0</v>
      </c>
      <c r="T37" s="81">
        <v>0</v>
      </c>
      <c r="U37" s="81">
        <v>0</v>
      </c>
      <c r="V37" s="81">
        <v>0</v>
      </c>
      <c r="W37" s="81">
        <v>0</v>
      </c>
      <c r="X37" s="81">
        <v>0</v>
      </c>
      <c r="Y37" s="81">
        <v>0</v>
      </c>
      <c r="Z37" s="81">
        <v>686685346</v>
      </c>
      <c r="AA37" s="81">
        <v>39524841</v>
      </c>
      <c r="AB37" s="81">
        <v>460257483</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1718</v>
      </c>
      <c r="B38" s="80">
        <v>30</v>
      </c>
      <c r="C38" s="80">
        <v>18</v>
      </c>
      <c r="D38" s="80">
        <v>30</v>
      </c>
      <c r="E38" s="80">
        <v>2022</v>
      </c>
      <c r="F38" s="80" t="s">
        <v>568</v>
      </c>
      <c r="G38" s="182" t="s">
        <v>1715</v>
      </c>
      <c r="H38" s="80" t="s">
        <v>1716</v>
      </c>
      <c r="I38" s="173"/>
      <c r="J38" s="83">
        <v>74716</v>
      </c>
      <c r="K38" s="81">
        <v>92545268</v>
      </c>
      <c r="L38" s="81">
        <v>1115720</v>
      </c>
      <c r="M38" s="81">
        <v>1385661336</v>
      </c>
      <c r="N38" s="81">
        <v>38800</v>
      </c>
      <c r="O38" s="81">
        <v>97178941.999999985</v>
      </c>
      <c r="P38" s="81">
        <v>0</v>
      </c>
      <c r="Q38" s="81">
        <v>0</v>
      </c>
      <c r="R38" s="81">
        <v>0</v>
      </c>
      <c r="S38" s="81">
        <v>0</v>
      </c>
      <c r="T38" s="81">
        <v>0</v>
      </c>
      <c r="U38" s="81">
        <v>0</v>
      </c>
      <c r="V38" s="81">
        <v>285</v>
      </c>
      <c r="W38" s="81">
        <v>0</v>
      </c>
      <c r="X38" s="81">
        <v>0</v>
      </c>
      <c r="Y38" s="81">
        <v>1747129</v>
      </c>
      <c r="Z38" s="81">
        <v>1577132675</v>
      </c>
      <c r="AA38" s="81">
        <v>34000856</v>
      </c>
      <c r="AB38" s="81">
        <v>363244443</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2406</v>
      </c>
      <c r="B39" s="80">
        <v>31</v>
      </c>
      <c r="C39" s="80">
        <v>18</v>
      </c>
      <c r="D39" s="80">
        <v>31</v>
      </c>
      <c r="E39" s="80">
        <v>2022</v>
      </c>
      <c r="F39" s="80" t="s">
        <v>568</v>
      </c>
      <c r="G39" s="182" t="s">
        <v>2403</v>
      </c>
      <c r="H39" s="80" t="s">
        <v>2404</v>
      </c>
      <c r="I39" s="173"/>
      <c r="J39" s="83">
        <v>113226</v>
      </c>
      <c r="K39" s="81">
        <v>140628543</v>
      </c>
      <c r="L39" s="81">
        <v>985958</v>
      </c>
      <c r="M39" s="81">
        <v>1227098530</v>
      </c>
      <c r="N39" s="81">
        <v>292300</v>
      </c>
      <c r="O39" s="81">
        <v>807944052</v>
      </c>
      <c r="P39" s="81">
        <v>0</v>
      </c>
      <c r="Q39" s="81">
        <v>0</v>
      </c>
      <c r="R39" s="81">
        <v>0</v>
      </c>
      <c r="S39" s="81">
        <v>0</v>
      </c>
      <c r="T39" s="81">
        <v>0</v>
      </c>
      <c r="U39" s="81">
        <v>0</v>
      </c>
      <c r="V39" s="81">
        <v>0</v>
      </c>
      <c r="W39" s="81">
        <v>0</v>
      </c>
      <c r="X39" s="81">
        <v>0</v>
      </c>
      <c r="Y39" s="81">
        <v>0</v>
      </c>
      <c r="Z39" s="81">
        <v>2175671125</v>
      </c>
      <c r="AA39" s="81">
        <v>129913258</v>
      </c>
      <c r="AB39" s="81">
        <v>713994852</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2330</v>
      </c>
      <c r="B40" s="80">
        <v>32</v>
      </c>
      <c r="C40" s="80">
        <v>18</v>
      </c>
      <c r="D40" s="80">
        <v>32</v>
      </c>
      <c r="E40" s="80">
        <v>2022</v>
      </c>
      <c r="F40" s="80" t="s">
        <v>568</v>
      </c>
      <c r="G40" s="182" t="s">
        <v>2327</v>
      </c>
      <c r="H40" s="80" t="s">
        <v>2328</v>
      </c>
      <c r="I40" s="173"/>
      <c r="J40" s="83">
        <v>321449</v>
      </c>
      <c r="K40" s="81">
        <v>422789793.00000006</v>
      </c>
      <c r="L40" s="81">
        <v>786379</v>
      </c>
      <c r="M40" s="81">
        <v>1034023584.9999999</v>
      </c>
      <c r="N40" s="81">
        <v>47800</v>
      </c>
      <c r="O40" s="81">
        <v>115790482</v>
      </c>
      <c r="P40" s="81">
        <v>3863</v>
      </c>
      <c r="Q40" s="81">
        <v>23856391</v>
      </c>
      <c r="R40" s="81">
        <v>0</v>
      </c>
      <c r="S40" s="81">
        <v>0</v>
      </c>
      <c r="T40" s="81">
        <v>0</v>
      </c>
      <c r="U40" s="81">
        <v>0</v>
      </c>
      <c r="V40" s="81">
        <v>0</v>
      </c>
      <c r="W40" s="81">
        <v>0</v>
      </c>
      <c r="X40" s="81">
        <v>0</v>
      </c>
      <c r="Y40" s="81">
        <v>0</v>
      </c>
      <c r="Z40" s="81">
        <v>1596460250.9999998</v>
      </c>
      <c r="AA40" s="81">
        <v>343498194</v>
      </c>
      <c r="AB40" s="81">
        <v>2088320546</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2334</v>
      </c>
      <c r="B41" s="80">
        <v>33</v>
      </c>
      <c r="C41" s="80">
        <v>18</v>
      </c>
      <c r="D41" s="80">
        <v>33</v>
      </c>
      <c r="E41" s="80">
        <v>2022</v>
      </c>
      <c r="F41" s="80" t="s">
        <v>568</v>
      </c>
      <c r="G41" s="182" t="s">
        <v>2331</v>
      </c>
      <c r="H41" s="80" t="s">
        <v>2332</v>
      </c>
      <c r="I41" s="173"/>
      <c r="J41" s="83">
        <v>58864</v>
      </c>
      <c r="K41" s="81">
        <v>78677823</v>
      </c>
      <c r="L41" s="81">
        <v>454392</v>
      </c>
      <c r="M41" s="81">
        <v>606522697</v>
      </c>
      <c r="N41" s="81">
        <v>2600</v>
      </c>
      <c r="O41" s="81">
        <v>4701588</v>
      </c>
      <c r="P41" s="81">
        <v>0</v>
      </c>
      <c r="Q41" s="81">
        <v>0</v>
      </c>
      <c r="R41" s="81">
        <v>0</v>
      </c>
      <c r="S41" s="81">
        <v>0</v>
      </c>
      <c r="T41" s="81">
        <v>0</v>
      </c>
      <c r="U41" s="81">
        <v>0</v>
      </c>
      <c r="V41" s="81">
        <v>0</v>
      </c>
      <c r="W41" s="81">
        <v>0</v>
      </c>
      <c r="X41" s="81">
        <v>0</v>
      </c>
      <c r="Y41" s="81">
        <v>0</v>
      </c>
      <c r="Z41" s="81">
        <v>689902108</v>
      </c>
      <c r="AA41" s="81">
        <v>26071032</v>
      </c>
      <c r="AB41" s="81">
        <v>294651317</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1710</v>
      </c>
      <c r="B42" s="80">
        <v>34</v>
      </c>
      <c r="C42" s="80">
        <v>18</v>
      </c>
      <c r="D42" s="80">
        <v>34</v>
      </c>
      <c r="E42" s="80">
        <v>2022</v>
      </c>
      <c r="F42" s="80" t="s">
        <v>568</v>
      </c>
      <c r="G42" s="182" t="s">
        <v>1707</v>
      </c>
      <c r="H42" s="80" t="s">
        <v>1708</v>
      </c>
      <c r="I42" s="173"/>
      <c r="J42" s="83">
        <v>151125</v>
      </c>
      <c r="K42" s="81">
        <v>194899981</v>
      </c>
      <c r="L42" s="81">
        <v>444084</v>
      </c>
      <c r="M42" s="81">
        <v>573036471</v>
      </c>
      <c r="N42" s="81">
        <v>30900</v>
      </c>
      <c r="O42" s="81">
        <v>87988385</v>
      </c>
      <c r="P42" s="81">
        <v>251</v>
      </c>
      <c r="Q42" s="81">
        <v>1551171</v>
      </c>
      <c r="R42" s="81">
        <v>0</v>
      </c>
      <c r="S42" s="81">
        <v>0</v>
      </c>
      <c r="T42" s="81">
        <v>0</v>
      </c>
      <c r="U42" s="81">
        <v>0</v>
      </c>
      <c r="V42" s="81">
        <v>0</v>
      </c>
      <c r="W42" s="81">
        <v>0</v>
      </c>
      <c r="X42" s="81">
        <v>0</v>
      </c>
      <c r="Y42" s="81">
        <v>0</v>
      </c>
      <c r="Z42" s="81">
        <v>857476008</v>
      </c>
      <c r="AA42" s="81">
        <v>235242385</v>
      </c>
      <c r="AB42" s="81">
        <v>1037241347</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2378</v>
      </c>
      <c r="B43" s="80">
        <v>35</v>
      </c>
      <c r="C43" s="80">
        <v>18</v>
      </c>
      <c r="D43" s="80">
        <v>35</v>
      </c>
      <c r="E43" s="80">
        <v>2022</v>
      </c>
      <c r="F43" s="80" t="s">
        <v>568</v>
      </c>
      <c r="G43" s="182" t="s">
        <v>2375</v>
      </c>
      <c r="H43" s="80" t="s">
        <v>2376</v>
      </c>
      <c r="I43" s="173"/>
      <c r="J43" s="83">
        <v>3879</v>
      </c>
      <c r="K43" s="81">
        <v>4414383</v>
      </c>
      <c r="L43" s="81">
        <v>7359</v>
      </c>
      <c r="M43" s="81">
        <v>8400683</v>
      </c>
      <c r="N43" s="81">
        <v>93200</v>
      </c>
      <c r="O43" s="81">
        <v>276967373</v>
      </c>
      <c r="P43" s="81">
        <v>0</v>
      </c>
      <c r="Q43" s="81">
        <v>0</v>
      </c>
      <c r="R43" s="81">
        <v>0</v>
      </c>
      <c r="S43" s="81">
        <v>0</v>
      </c>
      <c r="T43" s="81">
        <v>31428</v>
      </c>
      <c r="U43" s="81">
        <v>1112</v>
      </c>
      <c r="V43" s="81">
        <v>323</v>
      </c>
      <c r="W43" s="81">
        <v>219316772</v>
      </c>
      <c r="X43" s="81">
        <v>6817067</v>
      </c>
      <c r="Y43" s="81">
        <v>1977693</v>
      </c>
      <c r="Z43" s="81">
        <v>517893970.99999994</v>
      </c>
      <c r="AA43" s="81">
        <v>1856247</v>
      </c>
      <c r="AB43" s="81">
        <v>17382187</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2338</v>
      </c>
      <c r="B44" s="80">
        <v>36</v>
      </c>
      <c r="C44" s="80">
        <v>18</v>
      </c>
      <c r="D44" s="80">
        <v>36</v>
      </c>
      <c r="E44" s="80">
        <v>2022</v>
      </c>
      <c r="F44" s="80" t="s">
        <v>568</v>
      </c>
      <c r="G44" s="182" t="s">
        <v>2335</v>
      </c>
      <c r="H44" s="80" t="s">
        <v>2336</v>
      </c>
      <c r="I44" s="173"/>
      <c r="J44" s="83">
        <v>83388</v>
      </c>
      <c r="K44" s="81">
        <v>104611224</v>
      </c>
      <c r="L44" s="81">
        <v>305705</v>
      </c>
      <c r="M44" s="81">
        <v>383688771.00000006</v>
      </c>
      <c r="N44" s="81">
        <v>325600</v>
      </c>
      <c r="O44" s="81">
        <v>940370610</v>
      </c>
      <c r="P44" s="81">
        <v>3709</v>
      </c>
      <c r="Q44" s="81">
        <v>23320860</v>
      </c>
      <c r="R44" s="81">
        <v>0</v>
      </c>
      <c r="S44" s="81">
        <v>0</v>
      </c>
      <c r="T44" s="81">
        <v>0</v>
      </c>
      <c r="U44" s="81">
        <v>0</v>
      </c>
      <c r="V44" s="81">
        <v>0</v>
      </c>
      <c r="W44" s="81">
        <v>0</v>
      </c>
      <c r="X44" s="81">
        <v>0</v>
      </c>
      <c r="Y44" s="81">
        <v>0</v>
      </c>
      <c r="Z44" s="81">
        <v>1451991465</v>
      </c>
      <c r="AA44" s="81">
        <v>31882218</v>
      </c>
      <c r="AB44" s="81">
        <v>366025810</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1681</v>
      </c>
      <c r="B45" s="80">
        <v>37</v>
      </c>
      <c r="C45" s="80">
        <v>18</v>
      </c>
      <c r="D45" s="80">
        <v>37</v>
      </c>
      <c r="E45" s="80">
        <v>2022</v>
      </c>
      <c r="F45" s="80" t="s">
        <v>568</v>
      </c>
      <c r="G45" s="182" t="s">
        <v>1678</v>
      </c>
      <c r="H45" s="80" t="s">
        <v>1679</v>
      </c>
      <c r="I45" s="173"/>
      <c r="J45" s="83">
        <v>361539</v>
      </c>
      <c r="K45" s="81">
        <v>465232015</v>
      </c>
      <c r="L45" s="81">
        <v>2822719</v>
      </c>
      <c r="M45" s="81">
        <v>3632093679</v>
      </c>
      <c r="N45" s="81">
        <v>189900</v>
      </c>
      <c r="O45" s="81">
        <v>479953644</v>
      </c>
      <c r="P45" s="81">
        <v>12295</v>
      </c>
      <c r="Q45" s="81">
        <v>75928538</v>
      </c>
      <c r="R45" s="81">
        <v>0</v>
      </c>
      <c r="S45" s="81">
        <v>0</v>
      </c>
      <c r="T45" s="81">
        <v>0</v>
      </c>
      <c r="U45" s="81">
        <v>0</v>
      </c>
      <c r="V45" s="81">
        <v>10</v>
      </c>
      <c r="W45" s="81">
        <v>0</v>
      </c>
      <c r="X45" s="81">
        <v>0</v>
      </c>
      <c r="Y45" s="81">
        <v>60094</v>
      </c>
      <c r="Z45" s="81">
        <v>4653267970.000001</v>
      </c>
      <c r="AA45" s="81">
        <v>245599356</v>
      </c>
      <c r="AB45" s="81">
        <v>1772968349</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1685</v>
      </c>
      <c r="B46" s="80">
        <v>38</v>
      </c>
      <c r="C46" s="80">
        <v>18</v>
      </c>
      <c r="D46" s="80">
        <v>38</v>
      </c>
      <c r="E46" s="80">
        <v>2022</v>
      </c>
      <c r="F46" s="80" t="s">
        <v>568</v>
      </c>
      <c r="G46" s="182" t="s">
        <v>1682</v>
      </c>
      <c r="H46" s="80" t="s">
        <v>1683</v>
      </c>
      <c r="I46" s="173"/>
      <c r="J46" s="83">
        <v>273919</v>
      </c>
      <c r="K46" s="81">
        <v>337884197</v>
      </c>
      <c r="L46" s="81">
        <v>988088</v>
      </c>
      <c r="M46" s="81">
        <v>1220570321</v>
      </c>
      <c r="N46" s="81">
        <v>219000</v>
      </c>
      <c r="O46" s="81">
        <v>534477329.99999994</v>
      </c>
      <c r="P46" s="81">
        <v>1270</v>
      </c>
      <c r="Q46" s="81">
        <v>7845455</v>
      </c>
      <c r="R46" s="81">
        <v>0</v>
      </c>
      <c r="S46" s="81">
        <v>0</v>
      </c>
      <c r="T46" s="81">
        <v>0</v>
      </c>
      <c r="U46" s="81">
        <v>0</v>
      </c>
      <c r="V46" s="81">
        <v>0</v>
      </c>
      <c r="W46" s="81">
        <v>0</v>
      </c>
      <c r="X46" s="81">
        <v>0</v>
      </c>
      <c r="Y46" s="81">
        <v>0</v>
      </c>
      <c r="Z46" s="81">
        <v>2100777303.0000002</v>
      </c>
      <c r="AA46" s="81">
        <v>409309555</v>
      </c>
      <c r="AB46" s="81">
        <v>2065769962</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2358</v>
      </c>
      <c r="B47" s="80">
        <v>39</v>
      </c>
      <c r="C47" s="80">
        <v>18</v>
      </c>
      <c r="D47" s="80">
        <v>39</v>
      </c>
      <c r="E47" s="80">
        <v>2022</v>
      </c>
      <c r="F47" s="80" t="s">
        <v>568</v>
      </c>
      <c r="G47" s="182" t="s">
        <v>2355</v>
      </c>
      <c r="H47" s="80" t="s">
        <v>2356</v>
      </c>
      <c r="I47" s="173"/>
      <c r="J47" s="83">
        <v>50955</v>
      </c>
      <c r="K47" s="81">
        <v>61014995.000000007</v>
      </c>
      <c r="L47" s="81">
        <v>674352</v>
      </c>
      <c r="M47" s="81">
        <v>809534746</v>
      </c>
      <c r="N47" s="81">
        <v>120100</v>
      </c>
      <c r="O47" s="81">
        <v>319815005</v>
      </c>
      <c r="P47" s="81">
        <v>0</v>
      </c>
      <c r="Q47" s="81">
        <v>0</v>
      </c>
      <c r="R47" s="81">
        <v>0</v>
      </c>
      <c r="S47" s="81">
        <v>0</v>
      </c>
      <c r="T47" s="81">
        <v>0</v>
      </c>
      <c r="U47" s="81">
        <v>0</v>
      </c>
      <c r="V47" s="81">
        <v>0</v>
      </c>
      <c r="W47" s="81">
        <v>0</v>
      </c>
      <c r="X47" s="81">
        <v>0</v>
      </c>
      <c r="Y47" s="81">
        <v>0</v>
      </c>
      <c r="Z47" s="81">
        <v>1190364746</v>
      </c>
      <c r="AA47" s="81">
        <v>23614460</v>
      </c>
      <c r="AB47" s="81">
        <v>257536113</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1697</v>
      </c>
      <c r="B48" s="80">
        <v>40</v>
      </c>
      <c r="C48" s="80">
        <v>18</v>
      </c>
      <c r="D48" s="80">
        <v>40</v>
      </c>
      <c r="E48" s="80">
        <v>2022</v>
      </c>
      <c r="F48" s="80" t="s">
        <v>568</v>
      </c>
      <c r="G48" s="182" t="s">
        <v>1694</v>
      </c>
      <c r="H48" s="80" t="s">
        <v>1695</v>
      </c>
      <c r="I48" s="173"/>
      <c r="J48" s="83">
        <v>89019</v>
      </c>
      <c r="K48" s="81">
        <v>98027043</v>
      </c>
      <c r="L48" s="81">
        <v>236492</v>
      </c>
      <c r="M48" s="81">
        <v>261458411</v>
      </c>
      <c r="N48" s="81">
        <v>667300</v>
      </c>
      <c r="O48" s="81">
        <v>1578813625</v>
      </c>
      <c r="P48" s="81">
        <v>0</v>
      </c>
      <c r="Q48" s="81">
        <v>0</v>
      </c>
      <c r="R48" s="81">
        <v>0</v>
      </c>
      <c r="S48" s="81">
        <v>0</v>
      </c>
      <c r="T48" s="81">
        <v>0</v>
      </c>
      <c r="U48" s="81">
        <v>0</v>
      </c>
      <c r="V48" s="81">
        <v>318</v>
      </c>
      <c r="W48" s="81">
        <v>0</v>
      </c>
      <c r="X48" s="81">
        <v>0</v>
      </c>
      <c r="Y48" s="81">
        <v>1948750</v>
      </c>
      <c r="Z48" s="81">
        <v>1940247829</v>
      </c>
      <c r="AA48" s="81">
        <v>51152922</v>
      </c>
      <c r="AB48" s="81">
        <v>565072342</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2370</v>
      </c>
      <c r="B49" s="80">
        <v>41</v>
      </c>
      <c r="C49" s="80">
        <v>18</v>
      </c>
      <c r="D49" s="80">
        <v>41</v>
      </c>
      <c r="E49" s="80">
        <v>2022</v>
      </c>
      <c r="F49" s="80" t="s">
        <v>568</v>
      </c>
      <c r="G49" s="182" t="s">
        <v>2367</v>
      </c>
      <c r="H49" s="80" t="s">
        <v>2368</v>
      </c>
      <c r="I49" s="173"/>
      <c r="J49" s="83">
        <v>10441</v>
      </c>
      <c r="K49" s="81">
        <v>11195662</v>
      </c>
      <c r="L49" s="81">
        <v>25587</v>
      </c>
      <c r="M49" s="81">
        <v>27677760</v>
      </c>
      <c r="N49" s="81">
        <v>330400</v>
      </c>
      <c r="O49" s="81">
        <v>939388125</v>
      </c>
      <c r="P49" s="81">
        <v>0</v>
      </c>
      <c r="Q49" s="81">
        <v>0</v>
      </c>
      <c r="R49" s="81">
        <v>0</v>
      </c>
      <c r="S49" s="81">
        <v>0</v>
      </c>
      <c r="T49" s="81">
        <v>0</v>
      </c>
      <c r="U49" s="81">
        <v>0</v>
      </c>
      <c r="V49" s="81">
        <v>0</v>
      </c>
      <c r="W49" s="81">
        <v>0</v>
      </c>
      <c r="X49" s="81">
        <v>0</v>
      </c>
      <c r="Y49" s="81">
        <v>0</v>
      </c>
      <c r="Z49" s="81">
        <v>978261546.99999988</v>
      </c>
      <c r="AA49" s="81">
        <v>5895692</v>
      </c>
      <c r="AB49" s="81">
        <v>73405251</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2386</v>
      </c>
      <c r="B50" s="80">
        <v>42</v>
      </c>
      <c r="C50" s="80">
        <v>18</v>
      </c>
      <c r="D50" s="80">
        <v>42</v>
      </c>
      <c r="E50" s="80">
        <v>2022</v>
      </c>
      <c r="F50" s="80" t="s">
        <v>568</v>
      </c>
      <c r="G50" s="182" t="s">
        <v>2383</v>
      </c>
      <c r="H50" s="80" t="s">
        <v>2384</v>
      </c>
      <c r="I50" s="173"/>
      <c r="J50" s="83">
        <v>105081</v>
      </c>
      <c r="K50" s="81">
        <v>137442959</v>
      </c>
      <c r="L50" s="81">
        <v>451723</v>
      </c>
      <c r="M50" s="81">
        <v>590061061</v>
      </c>
      <c r="N50" s="81">
        <v>123900</v>
      </c>
      <c r="O50" s="81">
        <v>248513248</v>
      </c>
      <c r="P50" s="81">
        <v>1950</v>
      </c>
      <c r="Q50" s="81">
        <v>12150040</v>
      </c>
      <c r="R50" s="81">
        <v>0</v>
      </c>
      <c r="S50" s="81">
        <v>0</v>
      </c>
      <c r="T50" s="81">
        <v>101280</v>
      </c>
      <c r="U50" s="81">
        <v>3152</v>
      </c>
      <c r="V50" s="81">
        <v>2891</v>
      </c>
      <c r="W50" s="81">
        <v>709009393</v>
      </c>
      <c r="X50" s="81">
        <v>19330517</v>
      </c>
      <c r="Y50" s="81">
        <v>17728348</v>
      </c>
      <c r="Z50" s="81">
        <v>1734235566</v>
      </c>
      <c r="AA50" s="81">
        <v>52384131</v>
      </c>
      <c r="AB50" s="81">
        <v>520505087</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2362</v>
      </c>
      <c r="B51" s="80">
        <v>43</v>
      </c>
      <c r="C51" s="80">
        <v>18</v>
      </c>
      <c r="D51" s="80">
        <v>43</v>
      </c>
      <c r="E51" s="80">
        <v>2022</v>
      </c>
      <c r="F51" s="80" t="s">
        <v>568</v>
      </c>
      <c r="G51" s="182" t="s">
        <v>2359</v>
      </c>
      <c r="H51" s="80" t="s">
        <v>2360</v>
      </c>
      <c r="I51" s="173"/>
      <c r="J51" s="83">
        <v>41397</v>
      </c>
      <c r="K51" s="81">
        <v>51869973</v>
      </c>
      <c r="L51" s="81">
        <v>326133</v>
      </c>
      <c r="M51" s="81">
        <v>410431172</v>
      </c>
      <c r="N51" s="81">
        <v>0</v>
      </c>
      <c r="O51" s="81">
        <v>0</v>
      </c>
      <c r="P51" s="81">
        <v>0</v>
      </c>
      <c r="Q51" s="81">
        <v>0</v>
      </c>
      <c r="R51" s="81">
        <v>0</v>
      </c>
      <c r="S51" s="81">
        <v>0</v>
      </c>
      <c r="T51" s="81">
        <v>0</v>
      </c>
      <c r="U51" s="81">
        <v>0</v>
      </c>
      <c r="V51" s="81">
        <v>0</v>
      </c>
      <c r="W51" s="81">
        <v>0</v>
      </c>
      <c r="X51" s="81">
        <v>0</v>
      </c>
      <c r="Y51" s="81">
        <v>0</v>
      </c>
      <c r="Z51" s="81">
        <v>462301145</v>
      </c>
      <c r="AA51" s="81">
        <v>19354377</v>
      </c>
      <c r="AB51" s="81">
        <v>221457723.00000003</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2346</v>
      </c>
      <c r="B52" s="80">
        <v>44</v>
      </c>
      <c r="C52" s="80">
        <v>18</v>
      </c>
      <c r="D52" s="80">
        <v>44</v>
      </c>
      <c r="E52" s="80">
        <v>2022</v>
      </c>
      <c r="F52" s="80" t="s">
        <v>568</v>
      </c>
      <c r="G52" s="182" t="s">
        <v>2343</v>
      </c>
      <c r="H52" s="80" t="s">
        <v>2344</v>
      </c>
      <c r="I52" s="173"/>
      <c r="J52" s="83">
        <v>54839</v>
      </c>
      <c r="K52" s="81">
        <v>68421743</v>
      </c>
      <c r="L52" s="81">
        <v>780317</v>
      </c>
      <c r="M52" s="81">
        <v>978280712.00000012</v>
      </c>
      <c r="N52" s="81">
        <v>6200</v>
      </c>
      <c r="O52" s="81">
        <v>18338203</v>
      </c>
      <c r="P52" s="81">
        <v>0</v>
      </c>
      <c r="Q52" s="81">
        <v>0</v>
      </c>
      <c r="R52" s="81">
        <v>0</v>
      </c>
      <c r="S52" s="81">
        <v>0</v>
      </c>
      <c r="T52" s="81">
        <v>0</v>
      </c>
      <c r="U52" s="81">
        <v>0</v>
      </c>
      <c r="V52" s="81">
        <v>0</v>
      </c>
      <c r="W52" s="81">
        <v>0</v>
      </c>
      <c r="X52" s="81">
        <v>0</v>
      </c>
      <c r="Y52" s="81">
        <v>0</v>
      </c>
      <c r="Z52" s="81">
        <v>1065040658</v>
      </c>
      <c r="AA52" s="81">
        <v>26388123.000000004</v>
      </c>
      <c r="AB52" s="81">
        <v>293098226</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1664</v>
      </c>
      <c r="B190" s="80">
        <v>182</v>
      </c>
      <c r="C190" s="80">
        <v>16</v>
      </c>
      <c r="D190" s="80">
        <v>2</v>
      </c>
      <c r="E190" s="80">
        <v>2021</v>
      </c>
      <c r="F190" s="80" t="s">
        <v>75</v>
      </c>
      <c r="G190" s="182" t="s">
        <v>1662</v>
      </c>
      <c r="H190" s="80" t="s">
        <v>1663</v>
      </c>
      <c r="I190" s="173"/>
      <c r="J190" s="83"/>
      <c r="K190" s="81"/>
      <c r="L190" s="81"/>
      <c r="M190" s="81"/>
      <c r="N190" s="81"/>
      <c r="O190" s="81"/>
      <c r="P190" s="81"/>
      <c r="Q190" s="81"/>
      <c r="R190" s="81"/>
      <c r="S190" s="81"/>
      <c r="T190" s="81"/>
      <c r="U190" s="81"/>
      <c r="V190" s="81"/>
      <c r="W190" s="81"/>
      <c r="X190" s="81"/>
      <c r="Y190" s="81"/>
      <c r="Z190" s="81"/>
      <c r="AA190" s="81"/>
      <c r="AB190" s="81"/>
      <c r="AC190" s="82"/>
      <c r="AD190" s="81">
        <v>34669837.591819644</v>
      </c>
      <c r="AE190" s="81">
        <v>3417519.8031989881</v>
      </c>
      <c r="AF190" s="81">
        <v>2697441.3415585868</v>
      </c>
      <c r="AG190" s="81">
        <v>142369379.39237985</v>
      </c>
      <c r="AH190" s="81">
        <v>159089103.36443052</v>
      </c>
      <c r="AI190" s="81">
        <v>0</v>
      </c>
      <c r="AJ190" s="81">
        <v>0</v>
      </c>
      <c r="AK190" s="81">
        <v>10225981.915779078</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1692</v>
      </c>
      <c r="B191" s="80">
        <v>183</v>
      </c>
      <c r="C191" s="80">
        <v>16</v>
      </c>
      <c r="D191" s="80">
        <v>3</v>
      </c>
      <c r="E191" s="80">
        <v>2021</v>
      </c>
      <c r="F191" s="80" t="s">
        <v>75</v>
      </c>
      <c r="G191" s="182" t="s">
        <v>1690</v>
      </c>
      <c r="H191" s="80" t="s">
        <v>1691</v>
      </c>
      <c r="I191" s="173"/>
      <c r="J191" s="83"/>
      <c r="K191" s="81"/>
      <c r="L191" s="81"/>
      <c r="M191" s="81"/>
      <c r="N191" s="81"/>
      <c r="O191" s="81"/>
      <c r="P191" s="81"/>
      <c r="Q191" s="81"/>
      <c r="R191" s="81"/>
      <c r="S191" s="81"/>
      <c r="T191" s="81"/>
      <c r="U191" s="81"/>
      <c r="V191" s="81"/>
      <c r="W191" s="81"/>
      <c r="X191" s="81"/>
      <c r="Y191" s="81"/>
      <c r="Z191" s="81"/>
      <c r="AA191" s="81"/>
      <c r="AB191" s="81"/>
      <c r="AC191" s="82"/>
      <c r="AD191" s="81">
        <v>41057958.213679418</v>
      </c>
      <c r="AE191" s="81">
        <v>1174839.3061717248</v>
      </c>
      <c r="AF191" s="81">
        <v>3157470.0974833071</v>
      </c>
      <c r="AG191" s="81">
        <v>38586766.809548572</v>
      </c>
      <c r="AH191" s="81">
        <v>41920584.072639972</v>
      </c>
      <c r="AI191" s="81">
        <v>0</v>
      </c>
      <c r="AJ191" s="81">
        <v>0</v>
      </c>
      <c r="AK191" s="81">
        <v>2535230.7291199057</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2401</v>
      </c>
      <c r="B192" s="80">
        <v>184</v>
      </c>
      <c r="C192" s="80">
        <v>16</v>
      </c>
      <c r="D192" s="80">
        <v>4</v>
      </c>
      <c r="E192" s="80">
        <v>2021</v>
      </c>
      <c r="F192" s="80" t="s">
        <v>75</v>
      </c>
      <c r="G192" s="182" t="s">
        <v>2399</v>
      </c>
      <c r="H192" s="80" t="s">
        <v>2400</v>
      </c>
      <c r="I192" s="173"/>
      <c r="J192" s="83"/>
      <c r="K192" s="81"/>
      <c r="L192" s="81"/>
      <c r="M192" s="81"/>
      <c r="N192" s="81"/>
      <c r="O192" s="81"/>
      <c r="P192" s="81"/>
      <c r="Q192" s="81"/>
      <c r="R192" s="81"/>
      <c r="S192" s="81"/>
      <c r="T192" s="81"/>
      <c r="U192" s="81"/>
      <c r="V192" s="81"/>
      <c r="W192" s="81"/>
      <c r="X192" s="81"/>
      <c r="Y192" s="81"/>
      <c r="Z192" s="81"/>
      <c r="AA192" s="81"/>
      <c r="AB192" s="81"/>
      <c r="AC192" s="82"/>
      <c r="AD192" s="81">
        <v>315944.96581495169</v>
      </c>
      <c r="AE192" s="81">
        <v>543550.42580622598</v>
      </c>
      <c r="AF192" s="81">
        <v>439118.35792814201</v>
      </c>
      <c r="AG192" s="81">
        <v>9576146.4230947495</v>
      </c>
      <c r="AH192" s="81">
        <v>12927947.46620645</v>
      </c>
      <c r="AI192" s="81">
        <v>0</v>
      </c>
      <c r="AJ192" s="81">
        <v>0</v>
      </c>
      <c r="AK192" s="81">
        <v>747416.57717762992</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2429</v>
      </c>
      <c r="B193" s="80">
        <v>185</v>
      </c>
      <c r="C193" s="80">
        <v>16</v>
      </c>
      <c r="D193" s="80">
        <v>5</v>
      </c>
      <c r="E193" s="80">
        <v>2021</v>
      </c>
      <c r="F193" s="80" t="s">
        <v>75</v>
      </c>
      <c r="G193" s="182" t="s">
        <v>2427</v>
      </c>
      <c r="H193" s="80" t="s">
        <v>2428</v>
      </c>
      <c r="I193" s="173"/>
      <c r="J193" s="83"/>
      <c r="K193" s="81"/>
      <c r="L193" s="81"/>
      <c r="M193" s="81"/>
      <c r="N193" s="81"/>
      <c r="O193" s="81"/>
      <c r="P193" s="81"/>
      <c r="Q193" s="81"/>
      <c r="R193" s="81"/>
      <c r="S193" s="81"/>
      <c r="T193" s="81"/>
      <c r="U193" s="81"/>
      <c r="V193" s="81"/>
      <c r="W193" s="81"/>
      <c r="X193" s="81"/>
      <c r="Y193" s="81"/>
      <c r="Z193" s="81"/>
      <c r="AA193" s="81"/>
      <c r="AB193" s="81"/>
      <c r="AC193" s="82"/>
      <c r="AD193" s="81">
        <v>3462835.9864121759</v>
      </c>
      <c r="AE193" s="81">
        <v>3629376.0715250373</v>
      </c>
      <c r="AF193" s="81">
        <v>1338265.4717810042</v>
      </c>
      <c r="AG193" s="81">
        <v>101537171.35258836</v>
      </c>
      <c r="AH193" s="81">
        <v>100261439.3376227</v>
      </c>
      <c r="AI193" s="81">
        <v>0</v>
      </c>
      <c r="AJ193" s="81">
        <v>0</v>
      </c>
      <c r="AK193" s="81">
        <v>5533691.7183135478</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2137</v>
      </c>
      <c r="B194" s="80">
        <v>186</v>
      </c>
      <c r="C194" s="80">
        <v>16</v>
      </c>
      <c r="D194" s="80">
        <v>6</v>
      </c>
      <c r="E194" s="80">
        <v>2021</v>
      </c>
      <c r="F194" s="80" t="s">
        <v>75</v>
      </c>
      <c r="G194" s="182" t="s">
        <v>2119</v>
      </c>
      <c r="H194" s="80" t="s">
        <v>2120</v>
      </c>
      <c r="I194" s="173"/>
      <c r="J194" s="83"/>
      <c r="K194" s="81"/>
      <c r="L194" s="81"/>
      <c r="M194" s="81"/>
      <c r="N194" s="81"/>
      <c r="O194" s="81"/>
      <c r="P194" s="81"/>
      <c r="Q194" s="81"/>
      <c r="R194" s="81"/>
      <c r="S194" s="81"/>
      <c r="T194" s="81"/>
      <c r="U194" s="81"/>
      <c r="V194" s="81"/>
      <c r="W194" s="81"/>
      <c r="X194" s="81"/>
      <c r="Y194" s="81"/>
      <c r="Z194" s="81"/>
      <c r="AA194" s="81"/>
      <c r="AB194" s="81"/>
      <c r="AC194" s="82"/>
      <c r="AD194" s="81">
        <v>55491887.534643427</v>
      </c>
      <c r="AE194" s="81">
        <v>1778308.6765550151</v>
      </c>
      <c r="AF194" s="81">
        <v>6848155.3438793579</v>
      </c>
      <c r="AG194" s="81">
        <v>42183075.090071298</v>
      </c>
      <c r="AH194" s="81">
        <v>54962825.76988361</v>
      </c>
      <c r="AI194" s="81">
        <v>0</v>
      </c>
      <c r="AJ194" s="81">
        <v>0</v>
      </c>
      <c r="AK194" s="81">
        <v>3217146.6262814417</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2409</v>
      </c>
      <c r="B195" s="80">
        <v>187</v>
      </c>
      <c r="C195" s="80">
        <v>16</v>
      </c>
      <c r="D195" s="80">
        <v>7</v>
      </c>
      <c r="E195" s="80">
        <v>2021</v>
      </c>
      <c r="F195" s="80" t="s">
        <v>75</v>
      </c>
      <c r="G195" s="182" t="s">
        <v>2407</v>
      </c>
      <c r="H195" s="80" t="s">
        <v>2408</v>
      </c>
      <c r="I195" s="173"/>
      <c r="J195" s="83"/>
      <c r="K195" s="81"/>
      <c r="L195" s="81"/>
      <c r="M195" s="81"/>
      <c r="N195" s="81"/>
      <c r="O195" s="81"/>
      <c r="P195" s="81"/>
      <c r="Q195" s="81"/>
      <c r="R195" s="81"/>
      <c r="S195" s="81"/>
      <c r="T195" s="81"/>
      <c r="U195" s="81"/>
      <c r="V195" s="81"/>
      <c r="W195" s="81"/>
      <c r="X195" s="81"/>
      <c r="Y195" s="81"/>
      <c r="Z195" s="81"/>
      <c r="AA195" s="81"/>
      <c r="AB195" s="81"/>
      <c r="AC195" s="82"/>
      <c r="AD195" s="81">
        <v>74370934.713319406</v>
      </c>
      <c r="AE195" s="81">
        <v>3199243.6479539685</v>
      </c>
      <c r="AF195" s="81">
        <v>8949650.3425354641</v>
      </c>
      <c r="AG195" s="81">
        <v>94482643.423349276</v>
      </c>
      <c r="AH195" s="81">
        <v>107969950.25313087</v>
      </c>
      <c r="AI195" s="81">
        <v>0</v>
      </c>
      <c r="AJ195" s="81">
        <v>0</v>
      </c>
      <c r="AK195" s="81">
        <v>6910518.637529592</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2341</v>
      </c>
      <c r="B196" s="80">
        <v>188</v>
      </c>
      <c r="C196" s="80">
        <v>16</v>
      </c>
      <c r="D196" s="80">
        <v>8</v>
      </c>
      <c r="E196" s="80">
        <v>2021</v>
      </c>
      <c r="F196" s="80" t="s">
        <v>75</v>
      </c>
      <c r="G196" s="182" t="s">
        <v>2339</v>
      </c>
      <c r="H196" s="80" t="s">
        <v>2340</v>
      </c>
      <c r="I196" s="173"/>
      <c r="J196" s="83"/>
      <c r="K196" s="81"/>
      <c r="L196" s="81"/>
      <c r="M196" s="81"/>
      <c r="N196" s="81"/>
      <c r="O196" s="81"/>
      <c r="P196" s="81"/>
      <c r="Q196" s="81"/>
      <c r="R196" s="81"/>
      <c r="S196" s="81"/>
      <c r="T196" s="81"/>
      <c r="U196" s="81"/>
      <c r="V196" s="81"/>
      <c r="W196" s="81"/>
      <c r="X196" s="81"/>
      <c r="Y196" s="81"/>
      <c r="Z196" s="81"/>
      <c r="AA196" s="81"/>
      <c r="AB196" s="81"/>
      <c r="AC196" s="82"/>
      <c r="AD196" s="81">
        <v>1553699.8799290722</v>
      </c>
      <c r="AE196" s="81">
        <v>577789.82270740566</v>
      </c>
      <c r="AF196" s="81">
        <v>543670.34791103296</v>
      </c>
      <c r="AG196" s="81">
        <v>8825664.7284948491</v>
      </c>
      <c r="AH196" s="81">
        <v>14777820.761141688</v>
      </c>
      <c r="AI196" s="81">
        <v>0</v>
      </c>
      <c r="AJ196" s="81">
        <v>0</v>
      </c>
      <c r="AK196" s="81">
        <v>850983.78465798625</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1713</v>
      </c>
      <c r="B197" s="80">
        <v>189</v>
      </c>
      <c r="C197" s="80">
        <v>16</v>
      </c>
      <c r="D197" s="80">
        <v>9</v>
      </c>
      <c r="E197" s="80">
        <v>2021</v>
      </c>
      <c r="F197" s="80" t="s">
        <v>75</v>
      </c>
      <c r="G197" s="182" t="s">
        <v>1711</v>
      </c>
      <c r="H197" s="80" t="s">
        <v>1712</v>
      </c>
      <c r="I197" s="173"/>
      <c r="J197" s="83"/>
      <c r="K197" s="81"/>
      <c r="L197" s="81"/>
      <c r="M197" s="81"/>
      <c r="N197" s="81"/>
      <c r="O197" s="81"/>
      <c r="P197" s="81"/>
      <c r="Q197" s="81"/>
      <c r="R197" s="81"/>
      <c r="S197" s="81"/>
      <c r="T197" s="81"/>
      <c r="U197" s="81"/>
      <c r="V197" s="81"/>
      <c r="W197" s="81"/>
      <c r="X197" s="81"/>
      <c r="Y197" s="81"/>
      <c r="Z197" s="81"/>
      <c r="AA197" s="81"/>
      <c r="AB197" s="81"/>
      <c r="AC197" s="82"/>
      <c r="AD197" s="81">
        <v>61228089.876359805</v>
      </c>
      <c r="AE197" s="81">
        <v>1675590.4858514762</v>
      </c>
      <c r="AF197" s="81">
        <v>3147014.8984850179</v>
      </c>
      <c r="AG197" s="81">
        <v>46890096.278601885</v>
      </c>
      <c r="AH197" s="81">
        <v>55415769.574364327</v>
      </c>
      <c r="AI197" s="81">
        <v>0</v>
      </c>
      <c r="AJ197" s="81">
        <v>0</v>
      </c>
      <c r="AK197" s="81">
        <v>3517872.193249118</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2325</v>
      </c>
      <c r="B198" s="80">
        <v>190</v>
      </c>
      <c r="C198" s="80">
        <v>16</v>
      </c>
      <c r="D198" s="80">
        <v>10</v>
      </c>
      <c r="E198" s="80">
        <v>2021</v>
      </c>
      <c r="F198" s="80" t="s">
        <v>75</v>
      </c>
      <c r="G198" s="182" t="s">
        <v>2323</v>
      </c>
      <c r="H198" s="80" t="s">
        <v>2324</v>
      </c>
      <c r="I198" s="173"/>
      <c r="J198" s="83"/>
      <c r="K198" s="81"/>
      <c r="L198" s="81"/>
      <c r="M198" s="81"/>
      <c r="N198" s="81"/>
      <c r="O198" s="81"/>
      <c r="P198" s="81"/>
      <c r="Q198" s="81"/>
      <c r="R198" s="81"/>
      <c r="S198" s="81"/>
      <c r="T198" s="81"/>
      <c r="U198" s="81"/>
      <c r="V198" s="81"/>
      <c r="W198" s="81"/>
      <c r="X198" s="81"/>
      <c r="Y198" s="81"/>
      <c r="Z198" s="81"/>
      <c r="AA198" s="81"/>
      <c r="AB198" s="81"/>
      <c r="AC198" s="82"/>
      <c r="AD198" s="81">
        <v>20705093.910642482</v>
      </c>
      <c r="AE198" s="81">
        <v>2289759.6677663852</v>
      </c>
      <c r="AF198" s="81">
        <v>6335850.5929631917</v>
      </c>
      <c r="AG198" s="81">
        <v>83447560.585952312</v>
      </c>
      <c r="AH198" s="81">
        <v>84256013.872748256</v>
      </c>
      <c r="AI198" s="81">
        <v>0</v>
      </c>
      <c r="AJ198" s="81">
        <v>0</v>
      </c>
      <c r="AK198" s="81">
        <v>5137406.0410217904</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2365</v>
      </c>
      <c r="B199" s="80">
        <v>191</v>
      </c>
      <c r="C199" s="80">
        <v>16</v>
      </c>
      <c r="D199" s="80">
        <v>11</v>
      </c>
      <c r="E199" s="80">
        <v>2021</v>
      </c>
      <c r="F199" s="80" t="s">
        <v>75</v>
      </c>
      <c r="G199" s="182" t="s">
        <v>2363</v>
      </c>
      <c r="H199" s="80" t="s">
        <v>2364</v>
      </c>
      <c r="I199" s="173"/>
      <c r="J199" s="83"/>
      <c r="K199" s="81"/>
      <c r="L199" s="81"/>
      <c r="M199" s="81"/>
      <c r="N199" s="81"/>
      <c r="O199" s="81"/>
      <c r="P199" s="81"/>
      <c r="Q199" s="81"/>
      <c r="R199" s="81"/>
      <c r="S199" s="81"/>
      <c r="T199" s="81"/>
      <c r="U199" s="81"/>
      <c r="V199" s="81"/>
      <c r="W199" s="81"/>
      <c r="X199" s="81"/>
      <c r="Y199" s="81"/>
      <c r="Z199" s="81"/>
      <c r="AA199" s="81"/>
      <c r="AB199" s="81"/>
      <c r="AC199" s="82"/>
      <c r="AD199" s="81">
        <v>1627638.1145230767</v>
      </c>
      <c r="AE199" s="81">
        <v>235395.85369560969</v>
      </c>
      <c r="AF199" s="81">
        <v>836415.91986312764</v>
      </c>
      <c r="AG199" s="81">
        <v>3031946.0461836047</v>
      </c>
      <c r="AH199" s="81">
        <v>4025696.8043098669</v>
      </c>
      <c r="AI199" s="81">
        <v>0</v>
      </c>
      <c r="AJ199" s="81">
        <v>0</v>
      </c>
      <c r="AK199" s="81">
        <v>218816.90097560745</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2417</v>
      </c>
      <c r="B200" s="80">
        <v>192</v>
      </c>
      <c r="C200" s="80">
        <v>16</v>
      </c>
      <c r="D200" s="80">
        <v>12</v>
      </c>
      <c r="E200" s="80">
        <v>2021</v>
      </c>
      <c r="F200" s="80" t="s">
        <v>75</v>
      </c>
      <c r="G200" s="182" t="s">
        <v>2415</v>
      </c>
      <c r="H200" s="80" t="s">
        <v>2416</v>
      </c>
      <c r="I200" s="173"/>
      <c r="J200" s="83"/>
      <c r="K200" s="81"/>
      <c r="L200" s="81"/>
      <c r="M200" s="81"/>
      <c r="N200" s="81"/>
      <c r="O200" s="81"/>
      <c r="P200" s="81"/>
      <c r="Q200" s="81"/>
      <c r="R200" s="81"/>
      <c r="S200" s="81"/>
      <c r="T200" s="81"/>
      <c r="U200" s="81"/>
      <c r="V200" s="81"/>
      <c r="W200" s="81"/>
      <c r="X200" s="81"/>
      <c r="Y200" s="81"/>
      <c r="Z200" s="81"/>
      <c r="AA200" s="81"/>
      <c r="AB200" s="81"/>
      <c r="AC200" s="82"/>
      <c r="AD200" s="81">
        <v>24273822.721866138</v>
      </c>
      <c r="AE200" s="81">
        <v>1380275.6875788022</v>
      </c>
      <c r="AF200" s="81">
        <v>9430589.4964567646</v>
      </c>
      <c r="AG200" s="81">
        <v>15363861.251849195</v>
      </c>
      <c r="AH200" s="81">
        <v>27862393.655065771</v>
      </c>
      <c r="AI200" s="81">
        <v>0</v>
      </c>
      <c r="AJ200" s="81">
        <v>0</v>
      </c>
      <c r="AK200" s="81">
        <v>1633972.8754315309</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1656</v>
      </c>
      <c r="B201" s="80">
        <v>193</v>
      </c>
      <c r="C201" s="80">
        <v>16</v>
      </c>
      <c r="D201" s="80">
        <v>13</v>
      </c>
      <c r="E201" s="80">
        <v>2021</v>
      </c>
      <c r="F201" s="80" t="s">
        <v>75</v>
      </c>
      <c r="G201" s="182" t="s">
        <v>1654</v>
      </c>
      <c r="H201" s="80" t="s">
        <v>1655</v>
      </c>
      <c r="I201" s="173"/>
      <c r="J201" s="83"/>
      <c r="K201" s="81"/>
      <c r="L201" s="81"/>
      <c r="M201" s="81"/>
      <c r="N201" s="81"/>
      <c r="O201" s="81"/>
      <c r="P201" s="81"/>
      <c r="Q201" s="81"/>
      <c r="R201" s="81"/>
      <c r="S201" s="81"/>
      <c r="T201" s="81"/>
      <c r="U201" s="81"/>
      <c r="V201" s="81"/>
      <c r="W201" s="81"/>
      <c r="X201" s="81"/>
      <c r="Y201" s="81"/>
      <c r="Z201" s="81"/>
      <c r="AA201" s="81"/>
      <c r="AB201" s="81"/>
      <c r="AC201" s="82"/>
      <c r="AD201" s="81">
        <v>277217564.86111701</v>
      </c>
      <c r="AE201" s="81">
        <v>42486811.62975122</v>
      </c>
      <c r="AF201" s="81">
        <v>13393109.916808331</v>
      </c>
      <c r="AG201" s="81">
        <v>1555706525.9306996</v>
      </c>
      <c r="AH201" s="81">
        <v>1272657796.3597596</v>
      </c>
      <c r="AI201" s="81">
        <v>0</v>
      </c>
      <c r="AJ201" s="81">
        <v>0</v>
      </c>
      <c r="AK201" s="81">
        <v>78800074.601004645</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1660</v>
      </c>
      <c r="B202" s="80">
        <v>194</v>
      </c>
      <c r="C202" s="80">
        <v>16</v>
      </c>
      <c r="D202" s="80">
        <v>14</v>
      </c>
      <c r="E202" s="80">
        <v>2021</v>
      </c>
      <c r="F202" s="80" t="s">
        <v>75</v>
      </c>
      <c r="G202" s="182" t="s">
        <v>1658</v>
      </c>
      <c r="H202" s="80" t="s">
        <v>1659</v>
      </c>
      <c r="I202" s="173"/>
      <c r="J202" s="83"/>
      <c r="K202" s="81"/>
      <c r="L202" s="81"/>
      <c r="M202" s="81"/>
      <c r="N202" s="81"/>
      <c r="O202" s="81"/>
      <c r="P202" s="81"/>
      <c r="Q202" s="81"/>
      <c r="R202" s="81"/>
      <c r="S202" s="81"/>
      <c r="T202" s="81"/>
      <c r="U202" s="81"/>
      <c r="V202" s="81"/>
      <c r="W202" s="81"/>
      <c r="X202" s="81"/>
      <c r="Y202" s="81"/>
      <c r="Z202" s="81"/>
      <c r="AA202" s="81"/>
      <c r="AB202" s="81"/>
      <c r="AC202" s="82"/>
      <c r="AD202" s="81">
        <v>56523421.882599704</v>
      </c>
      <c r="AE202" s="81">
        <v>6424166.8435838204</v>
      </c>
      <c r="AF202" s="81">
        <v>17355630.337159902</v>
      </c>
      <c r="AG202" s="81">
        <v>213917302.2287561</v>
      </c>
      <c r="AH202" s="81">
        <v>216257384.48136508</v>
      </c>
      <c r="AI202" s="81">
        <v>0</v>
      </c>
      <c r="AJ202" s="81">
        <v>0</v>
      </c>
      <c r="AK202" s="81">
        <v>13326172.418023769</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1676</v>
      </c>
      <c r="B203" s="80">
        <v>195</v>
      </c>
      <c r="C203" s="80">
        <v>16</v>
      </c>
      <c r="D203" s="80">
        <v>15</v>
      </c>
      <c r="E203" s="80">
        <v>2021</v>
      </c>
      <c r="F203" s="80" t="s">
        <v>75</v>
      </c>
      <c r="G203" s="182" t="s">
        <v>1674</v>
      </c>
      <c r="H203" s="80" t="s">
        <v>1675</v>
      </c>
      <c r="I203" s="173"/>
      <c r="J203" s="83"/>
      <c r="K203" s="81"/>
      <c r="L203" s="81"/>
      <c r="M203" s="81"/>
      <c r="N203" s="81"/>
      <c r="O203" s="81"/>
      <c r="P203" s="81"/>
      <c r="Q203" s="81"/>
      <c r="R203" s="81"/>
      <c r="S203" s="81"/>
      <c r="T203" s="81"/>
      <c r="U203" s="81"/>
      <c r="V203" s="81"/>
      <c r="W203" s="81"/>
      <c r="X203" s="81"/>
      <c r="Y203" s="81"/>
      <c r="Z203" s="81"/>
      <c r="AA203" s="81"/>
      <c r="AB203" s="81"/>
      <c r="AC203" s="82"/>
      <c r="AD203" s="81">
        <v>1263519.4649693267</v>
      </c>
      <c r="AE203" s="81">
        <v>609889.25730226154</v>
      </c>
      <c r="AF203" s="81">
        <v>1306899.8747861369</v>
      </c>
      <c r="AG203" s="81">
        <v>11995699.406484837</v>
      </c>
      <c r="AH203" s="81">
        <v>15853033.156824872</v>
      </c>
      <c r="AI203" s="81">
        <v>0</v>
      </c>
      <c r="AJ203" s="81">
        <v>0</v>
      </c>
      <c r="AK203" s="81">
        <v>885637.45103924628</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2349</v>
      </c>
      <c r="B204" s="80">
        <v>196</v>
      </c>
      <c r="C204" s="80">
        <v>16</v>
      </c>
      <c r="D204" s="80">
        <v>16</v>
      </c>
      <c r="E204" s="80">
        <v>2021</v>
      </c>
      <c r="F204" s="80" t="s">
        <v>75</v>
      </c>
      <c r="G204" s="182" t="s">
        <v>2347</v>
      </c>
      <c r="H204" s="80" t="s">
        <v>2348</v>
      </c>
      <c r="I204" s="173"/>
      <c r="J204" s="83"/>
      <c r="K204" s="81"/>
      <c r="L204" s="81"/>
      <c r="M204" s="81"/>
      <c r="N204" s="81"/>
      <c r="O204" s="81"/>
      <c r="P204" s="81"/>
      <c r="Q204" s="81"/>
      <c r="R204" s="81"/>
      <c r="S204" s="81"/>
      <c r="T204" s="81"/>
      <c r="U204" s="81"/>
      <c r="V204" s="81"/>
      <c r="W204" s="81"/>
      <c r="X204" s="81"/>
      <c r="Y204" s="81"/>
      <c r="Z204" s="81"/>
      <c r="AA204" s="81"/>
      <c r="AB204" s="81"/>
      <c r="AC204" s="82"/>
      <c r="AD204" s="81">
        <v>14199317.901192695</v>
      </c>
      <c r="AE204" s="81">
        <v>962983.03784567607</v>
      </c>
      <c r="AF204" s="81">
        <v>4119348.405325904</v>
      </c>
      <c r="AG204" s="81">
        <v>24219545.248128038</v>
      </c>
      <c r="AH204" s="81">
        <v>32743180.632320531</v>
      </c>
      <c r="AI204" s="81">
        <v>0</v>
      </c>
      <c r="AJ204" s="81">
        <v>0</v>
      </c>
      <c r="AK204" s="81">
        <v>1909627.039827917</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1700</v>
      </c>
      <c r="B205" s="80">
        <v>197</v>
      </c>
      <c r="C205" s="80">
        <v>16</v>
      </c>
      <c r="D205" s="80">
        <v>17</v>
      </c>
      <c r="E205" s="80">
        <v>2021</v>
      </c>
      <c r="F205" s="80" t="s">
        <v>75</v>
      </c>
      <c r="G205" s="182" t="s">
        <v>1698</v>
      </c>
      <c r="H205" s="80" t="s">
        <v>1699</v>
      </c>
      <c r="I205" s="173"/>
      <c r="J205" s="83"/>
      <c r="K205" s="81"/>
      <c r="L205" s="81"/>
      <c r="M205" s="81"/>
      <c r="N205" s="81"/>
      <c r="O205" s="81"/>
      <c r="P205" s="81"/>
      <c r="Q205" s="81"/>
      <c r="R205" s="81"/>
      <c r="S205" s="81"/>
      <c r="T205" s="81"/>
      <c r="U205" s="81"/>
      <c r="V205" s="81"/>
      <c r="W205" s="81"/>
      <c r="X205" s="81"/>
      <c r="Y205" s="81"/>
      <c r="Z205" s="81"/>
      <c r="AA205" s="81"/>
      <c r="AB205" s="81"/>
      <c r="AC205" s="82"/>
      <c r="AD205" s="81">
        <v>271143878.89498746</v>
      </c>
      <c r="AE205" s="81">
        <v>7151754.0277338866</v>
      </c>
      <c r="AF205" s="81">
        <v>7224542.5078177648</v>
      </c>
      <c r="AG205" s="81">
        <v>251867660.56128398</v>
      </c>
      <c r="AH205" s="81">
        <v>262068205.52893749</v>
      </c>
      <c r="AI205" s="81">
        <v>0</v>
      </c>
      <c r="AJ205" s="81">
        <v>0</v>
      </c>
      <c r="AK205" s="81">
        <v>16385146.059496809</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1672</v>
      </c>
      <c r="B206" s="80">
        <v>198</v>
      </c>
      <c r="C206" s="80">
        <v>16</v>
      </c>
      <c r="D206" s="80">
        <v>18</v>
      </c>
      <c r="E206" s="80">
        <v>2021</v>
      </c>
      <c r="F206" s="80" t="s">
        <v>75</v>
      </c>
      <c r="G206" s="182" t="s">
        <v>1670</v>
      </c>
      <c r="H206" s="80" t="s">
        <v>1671</v>
      </c>
      <c r="I206" s="173"/>
      <c r="J206" s="83"/>
      <c r="K206" s="81"/>
      <c r="L206" s="81"/>
      <c r="M206" s="81"/>
      <c r="N206" s="81"/>
      <c r="O206" s="81"/>
      <c r="P206" s="81"/>
      <c r="Q206" s="81"/>
      <c r="R206" s="81"/>
      <c r="S206" s="81"/>
      <c r="T206" s="81"/>
      <c r="U206" s="81"/>
      <c r="V206" s="81"/>
      <c r="W206" s="81"/>
      <c r="X206" s="81"/>
      <c r="Y206" s="81"/>
      <c r="Z206" s="81"/>
      <c r="AA206" s="81"/>
      <c r="AB206" s="81"/>
      <c r="AC206" s="82"/>
      <c r="AD206" s="81">
        <v>1927639.2650094961</v>
      </c>
      <c r="AE206" s="81">
        <v>528570.68966196</v>
      </c>
      <c r="AF206" s="81">
        <v>2969276.5155141032</v>
      </c>
      <c r="AG206" s="81">
        <v>11419329.46503211</v>
      </c>
      <c r="AH206" s="81">
        <v>15560947.899729835</v>
      </c>
      <c r="AI206" s="81">
        <v>0</v>
      </c>
      <c r="AJ206" s="81">
        <v>0</v>
      </c>
      <c r="AK206" s="81">
        <v>910840.11749834451</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2425</v>
      </c>
      <c r="B207" s="80">
        <v>199</v>
      </c>
      <c r="C207" s="80">
        <v>16</v>
      </c>
      <c r="D207" s="80">
        <v>19</v>
      </c>
      <c r="E207" s="80">
        <v>2021</v>
      </c>
      <c r="F207" s="80" t="s">
        <v>75</v>
      </c>
      <c r="G207" s="182" t="s">
        <v>2423</v>
      </c>
      <c r="H207" s="80" t="s">
        <v>2424</v>
      </c>
      <c r="I207" s="173"/>
      <c r="J207" s="83"/>
      <c r="K207" s="81"/>
      <c r="L207" s="81"/>
      <c r="M207" s="81"/>
      <c r="N207" s="81"/>
      <c r="O207" s="81"/>
      <c r="P207" s="81"/>
      <c r="Q207" s="81"/>
      <c r="R207" s="81"/>
      <c r="S207" s="81"/>
      <c r="T207" s="81"/>
      <c r="U207" s="81"/>
      <c r="V207" s="81"/>
      <c r="W207" s="81"/>
      <c r="X207" s="81"/>
      <c r="Y207" s="81"/>
      <c r="Z207" s="81"/>
      <c r="AA207" s="81"/>
      <c r="AB207" s="81"/>
      <c r="AC207" s="82"/>
      <c r="AD207" s="81">
        <v>206290055.30164233</v>
      </c>
      <c r="AE207" s="81">
        <v>8985701.7242533192</v>
      </c>
      <c r="AF207" s="81">
        <v>6199933.0059854332</v>
      </c>
      <c r="AG207" s="81">
        <v>185789248.31515175</v>
      </c>
      <c r="AH207" s="81">
        <v>195824115.84371656</v>
      </c>
      <c r="AI207" s="81">
        <v>0</v>
      </c>
      <c r="AJ207" s="81">
        <v>0</v>
      </c>
      <c r="AK207" s="81">
        <v>12230644.010379845</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1688</v>
      </c>
      <c r="B208" s="80">
        <v>200</v>
      </c>
      <c r="C208" s="80">
        <v>16</v>
      </c>
      <c r="D208" s="80">
        <v>20</v>
      </c>
      <c r="E208" s="80">
        <v>2021</v>
      </c>
      <c r="F208" s="80" t="s">
        <v>75</v>
      </c>
      <c r="G208" s="182" t="s">
        <v>1686</v>
      </c>
      <c r="H208" s="80" t="s">
        <v>1687</v>
      </c>
      <c r="I208" s="173"/>
      <c r="J208" s="83"/>
      <c r="K208" s="81"/>
      <c r="L208" s="81"/>
      <c r="M208" s="81"/>
      <c r="N208" s="81"/>
      <c r="O208" s="81"/>
      <c r="P208" s="81"/>
      <c r="Q208" s="81"/>
      <c r="R208" s="81"/>
      <c r="S208" s="81"/>
      <c r="T208" s="81"/>
      <c r="U208" s="81"/>
      <c r="V208" s="81"/>
      <c r="W208" s="81"/>
      <c r="X208" s="81"/>
      <c r="Y208" s="81"/>
      <c r="Z208" s="81"/>
      <c r="AA208" s="81"/>
      <c r="AB208" s="81"/>
      <c r="AC208" s="82"/>
      <c r="AD208" s="81">
        <v>19993038.505300526</v>
      </c>
      <c r="AE208" s="81">
        <v>1104220.5500630417</v>
      </c>
      <c r="AF208" s="81">
        <v>5405337.8821154628</v>
      </c>
      <c r="AG208" s="81">
        <v>38910974.901615731</v>
      </c>
      <c r="AH208" s="81">
        <v>43215918.691061445</v>
      </c>
      <c r="AI208" s="81">
        <v>0</v>
      </c>
      <c r="AJ208" s="81">
        <v>0</v>
      </c>
      <c r="AK208" s="81">
        <v>2631840.9505464486</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2413</v>
      </c>
      <c r="B209" s="80">
        <v>201</v>
      </c>
      <c r="C209" s="80">
        <v>16</v>
      </c>
      <c r="D209" s="80">
        <v>21</v>
      </c>
      <c r="E209" s="80">
        <v>2021</v>
      </c>
      <c r="F209" s="80" t="s">
        <v>75</v>
      </c>
      <c r="G209" s="182" t="s">
        <v>2411</v>
      </c>
      <c r="H209" s="80" t="s">
        <v>2412</v>
      </c>
      <c r="I209" s="173"/>
      <c r="J209" s="83"/>
      <c r="K209" s="81"/>
      <c r="L209" s="81"/>
      <c r="M209" s="81"/>
      <c r="N209" s="81"/>
      <c r="O209" s="81"/>
      <c r="P209" s="81"/>
      <c r="Q209" s="81"/>
      <c r="R209" s="81"/>
      <c r="S209" s="81"/>
      <c r="T209" s="81"/>
      <c r="U209" s="81"/>
      <c r="V209" s="81"/>
      <c r="W209" s="81"/>
      <c r="X209" s="81"/>
      <c r="Y209" s="81"/>
      <c r="Z209" s="81"/>
      <c r="AA209" s="81"/>
      <c r="AB209" s="81"/>
      <c r="AC209" s="82"/>
      <c r="AD209" s="81">
        <v>186295752.00464514</v>
      </c>
      <c r="AE209" s="81">
        <v>1988024.98257474</v>
      </c>
      <c r="AF209" s="81">
        <v>10214729.421328448</v>
      </c>
      <c r="AG209" s="81">
        <v>55355529.793688782</v>
      </c>
      <c r="AH209" s="81">
        <v>64940288.827463374</v>
      </c>
      <c r="AI209" s="81">
        <v>0</v>
      </c>
      <c r="AJ209" s="81">
        <v>0</v>
      </c>
      <c r="AK209" s="81">
        <v>3961412.8701516842</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2389</v>
      </c>
      <c r="B210" s="80">
        <v>202</v>
      </c>
      <c r="C210" s="80">
        <v>16</v>
      </c>
      <c r="D210" s="80">
        <v>22</v>
      </c>
      <c r="E210" s="80">
        <v>2021</v>
      </c>
      <c r="F210" s="80" t="s">
        <v>75</v>
      </c>
      <c r="G210" s="182" t="s">
        <v>2387</v>
      </c>
      <c r="H210" s="80" t="s">
        <v>2388</v>
      </c>
      <c r="I210" s="173"/>
      <c r="J210" s="83"/>
      <c r="K210" s="81"/>
      <c r="L210" s="81"/>
      <c r="M210" s="81"/>
      <c r="N210" s="81"/>
      <c r="O210" s="81"/>
      <c r="P210" s="81"/>
      <c r="Q210" s="81"/>
      <c r="R210" s="81"/>
      <c r="S210" s="81"/>
      <c r="T210" s="81"/>
      <c r="U210" s="81"/>
      <c r="V210" s="81"/>
      <c r="W210" s="81"/>
      <c r="X210" s="81"/>
      <c r="Y210" s="81"/>
      <c r="Z210" s="81"/>
      <c r="AA210" s="81"/>
      <c r="AB210" s="81"/>
      <c r="AC210" s="82"/>
      <c r="AD210" s="81">
        <v>1490482.6149516869</v>
      </c>
      <c r="AE210" s="81">
        <v>813185.67640301527</v>
      </c>
      <c r="AF210" s="81">
        <v>2446516.5655996487</v>
      </c>
      <c r="AG210" s="81">
        <v>17519244.678740114</v>
      </c>
      <c r="AH210" s="81">
        <v>22016455.393496968</v>
      </c>
      <c r="AI210" s="81">
        <v>0</v>
      </c>
      <c r="AJ210" s="81">
        <v>0</v>
      </c>
      <c r="AK210" s="81">
        <v>1130444.6018007987</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2421</v>
      </c>
      <c r="B211" s="80">
        <v>203</v>
      </c>
      <c r="C211" s="80">
        <v>16</v>
      </c>
      <c r="D211" s="80">
        <v>23</v>
      </c>
      <c r="E211" s="80">
        <v>2021</v>
      </c>
      <c r="F211" s="80" t="s">
        <v>75</v>
      </c>
      <c r="G211" s="182" t="s">
        <v>2419</v>
      </c>
      <c r="H211" s="80" t="s">
        <v>2420</v>
      </c>
      <c r="I211" s="173"/>
      <c r="J211" s="83"/>
      <c r="K211" s="81"/>
      <c r="L211" s="81"/>
      <c r="M211" s="81"/>
      <c r="N211" s="81"/>
      <c r="O211" s="81"/>
      <c r="P211" s="81"/>
      <c r="Q211" s="81"/>
      <c r="R211" s="81"/>
      <c r="S211" s="81"/>
      <c r="T211" s="81"/>
      <c r="U211" s="81"/>
      <c r="V211" s="81"/>
      <c r="W211" s="81"/>
      <c r="X211" s="81"/>
      <c r="Y211" s="81"/>
      <c r="Z211" s="81"/>
      <c r="AA211" s="81"/>
      <c r="AB211" s="81"/>
      <c r="AC211" s="82"/>
      <c r="AD211" s="81">
        <v>68656144.551031634</v>
      </c>
      <c r="AE211" s="81">
        <v>1934525.9249166471</v>
      </c>
      <c r="AF211" s="81">
        <v>9639693.4764225464</v>
      </c>
      <c r="AG211" s="81">
        <v>56406204.166128643</v>
      </c>
      <c r="AH211" s="81">
        <v>73965299.959733233</v>
      </c>
      <c r="AI211" s="81">
        <v>0</v>
      </c>
      <c r="AJ211" s="81">
        <v>0</v>
      </c>
      <c r="AK211" s="81">
        <v>4472816.9770508846</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2393</v>
      </c>
      <c r="B212" s="80">
        <v>204</v>
      </c>
      <c r="C212" s="80">
        <v>16</v>
      </c>
      <c r="D212" s="80">
        <v>24</v>
      </c>
      <c r="E212" s="80">
        <v>2021</v>
      </c>
      <c r="F212" s="80" t="s">
        <v>75</v>
      </c>
      <c r="G212" s="182" t="s">
        <v>2391</v>
      </c>
      <c r="H212" s="80" t="s">
        <v>2392</v>
      </c>
      <c r="I212" s="173"/>
      <c r="J212" s="83"/>
      <c r="K212" s="81"/>
      <c r="L212" s="81"/>
      <c r="M212" s="81"/>
      <c r="N212" s="81"/>
      <c r="O212" s="81"/>
      <c r="P212" s="81"/>
      <c r="Q212" s="81"/>
      <c r="R212" s="81"/>
      <c r="S212" s="81"/>
      <c r="T212" s="81"/>
      <c r="U212" s="81"/>
      <c r="V212" s="81"/>
      <c r="W212" s="81"/>
      <c r="X212" s="81"/>
      <c r="Y212" s="81"/>
      <c r="Z212" s="81"/>
      <c r="AA212" s="81"/>
      <c r="AB212" s="81"/>
      <c r="AC212" s="82"/>
      <c r="AD212" s="81">
        <v>2750683.8617051826</v>
      </c>
      <c r="AE212" s="81">
        <v>614169.18191490893</v>
      </c>
      <c r="AF212" s="81">
        <v>282290.37295380561</v>
      </c>
      <c r="AG212" s="81">
        <v>13340562.60320786</v>
      </c>
      <c r="AH212" s="81">
        <v>13321627.595334545</v>
      </c>
      <c r="AI212" s="81">
        <v>0</v>
      </c>
      <c r="AJ212" s="81">
        <v>0</v>
      </c>
      <c r="AK212" s="81">
        <v>794671.57678843895</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2353</v>
      </c>
      <c r="B213" s="80">
        <v>205</v>
      </c>
      <c r="C213" s="80">
        <v>16</v>
      </c>
      <c r="D213" s="80">
        <v>25</v>
      </c>
      <c r="E213" s="80">
        <v>2021</v>
      </c>
      <c r="F213" s="80" t="s">
        <v>75</v>
      </c>
      <c r="G213" s="182" t="s">
        <v>2351</v>
      </c>
      <c r="H213" s="80" t="s">
        <v>2352</v>
      </c>
      <c r="I213" s="173"/>
      <c r="J213" s="83"/>
      <c r="K213" s="81"/>
      <c r="L213" s="81"/>
      <c r="M213" s="81"/>
      <c r="N213" s="81"/>
      <c r="O213" s="81"/>
      <c r="P213" s="81"/>
      <c r="Q213" s="81"/>
      <c r="R213" s="81"/>
      <c r="S213" s="81"/>
      <c r="T213" s="81"/>
      <c r="U213" s="81"/>
      <c r="V213" s="81"/>
      <c r="W213" s="81"/>
      <c r="X213" s="81"/>
      <c r="Y213" s="81"/>
      <c r="Z213" s="81"/>
      <c r="AA213" s="81"/>
      <c r="AB213" s="81"/>
      <c r="AC213" s="82"/>
      <c r="AD213" s="81">
        <v>31478031.586090203</v>
      </c>
      <c r="AE213" s="81">
        <v>843145.14869154745</v>
      </c>
      <c r="AF213" s="81">
        <v>5865366.6380401831</v>
      </c>
      <c r="AG213" s="81">
        <v>22802635.808723427</v>
      </c>
      <c r="AH213" s="81">
        <v>30927172.294729639</v>
      </c>
      <c r="AI213" s="81">
        <v>0</v>
      </c>
      <c r="AJ213" s="81">
        <v>0</v>
      </c>
      <c r="AK213" s="81">
        <v>1822599.0822113436</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2397</v>
      </c>
      <c r="B214" s="80">
        <v>206</v>
      </c>
      <c r="C214" s="80">
        <v>16</v>
      </c>
      <c r="D214" s="80">
        <v>26</v>
      </c>
      <c r="E214" s="80">
        <v>2021</v>
      </c>
      <c r="F214" s="80" t="s">
        <v>75</v>
      </c>
      <c r="G214" s="182" t="s">
        <v>2395</v>
      </c>
      <c r="H214" s="80" t="s">
        <v>2396</v>
      </c>
      <c r="I214" s="173"/>
      <c r="J214" s="83"/>
      <c r="K214" s="81"/>
      <c r="L214" s="81"/>
      <c r="M214" s="81"/>
      <c r="N214" s="81"/>
      <c r="O214" s="81"/>
      <c r="P214" s="81"/>
      <c r="Q214" s="81"/>
      <c r="R214" s="81"/>
      <c r="S214" s="81"/>
      <c r="T214" s="81"/>
      <c r="U214" s="81"/>
      <c r="V214" s="81"/>
      <c r="W214" s="81"/>
      <c r="X214" s="81"/>
      <c r="Y214" s="81"/>
      <c r="Z214" s="81"/>
      <c r="AA214" s="81"/>
      <c r="AB214" s="81"/>
      <c r="AC214" s="82"/>
      <c r="AD214" s="81">
        <v>213087.64107535515</v>
      </c>
      <c r="AE214" s="81">
        <v>661248.3526540309</v>
      </c>
      <c r="AF214" s="81">
        <v>345021.56694354018</v>
      </c>
      <c r="AG214" s="81">
        <v>12451992.276801579</v>
      </c>
      <c r="AH214" s="81">
        <v>12834818.833509482</v>
      </c>
      <c r="AI214" s="81">
        <v>0</v>
      </c>
      <c r="AJ214" s="81">
        <v>0</v>
      </c>
      <c r="AK214" s="81">
        <v>751748.28547528735</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2381</v>
      </c>
      <c r="B215" s="80">
        <v>207</v>
      </c>
      <c r="C215" s="80">
        <v>16</v>
      </c>
      <c r="D215" s="80">
        <v>27</v>
      </c>
      <c r="E215" s="80">
        <v>2021</v>
      </c>
      <c r="F215" s="80" t="s">
        <v>75</v>
      </c>
      <c r="G215" s="182" t="s">
        <v>2379</v>
      </c>
      <c r="H215" s="80" t="s">
        <v>2380</v>
      </c>
      <c r="I215" s="173"/>
      <c r="J215" s="83"/>
      <c r="K215" s="81"/>
      <c r="L215" s="81"/>
      <c r="M215" s="81"/>
      <c r="N215" s="81"/>
      <c r="O215" s="81"/>
      <c r="P215" s="81"/>
      <c r="Q215" s="81"/>
      <c r="R215" s="81"/>
      <c r="S215" s="81"/>
      <c r="T215" s="81"/>
      <c r="U215" s="81"/>
      <c r="V215" s="81"/>
      <c r="W215" s="81"/>
      <c r="X215" s="81"/>
      <c r="Y215" s="81"/>
      <c r="Z215" s="81"/>
      <c r="AA215" s="81"/>
      <c r="AB215" s="81"/>
      <c r="AC215" s="82"/>
      <c r="AD215" s="81">
        <v>3169828.3900129334</v>
      </c>
      <c r="AE215" s="81">
        <v>830305.37485360517</v>
      </c>
      <c r="AF215" s="81">
        <v>773684.72587339312</v>
      </c>
      <c r="AG215" s="81">
        <v>26669117.499302123</v>
      </c>
      <c r="AH215" s="81">
        <v>24446266.082954239</v>
      </c>
      <c r="AI215" s="81">
        <v>0</v>
      </c>
      <c r="AJ215" s="81">
        <v>0</v>
      </c>
      <c r="AK215" s="81">
        <v>1367375.919293883</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2373</v>
      </c>
      <c r="B216" s="80">
        <v>208</v>
      </c>
      <c r="C216" s="80">
        <v>16</v>
      </c>
      <c r="D216" s="80">
        <v>28</v>
      </c>
      <c r="E216" s="80">
        <v>2021</v>
      </c>
      <c r="F216" s="80" t="s">
        <v>75</v>
      </c>
      <c r="G216" s="182" t="s">
        <v>2371</v>
      </c>
      <c r="H216" s="80" t="s">
        <v>2372</v>
      </c>
      <c r="I216" s="173"/>
      <c r="J216" s="83"/>
      <c r="K216" s="81"/>
      <c r="L216" s="81"/>
      <c r="M216" s="81"/>
      <c r="N216" s="81"/>
      <c r="O216" s="81"/>
      <c r="P216" s="81"/>
      <c r="Q216" s="81"/>
      <c r="R216" s="81"/>
      <c r="S216" s="81"/>
      <c r="T216" s="81"/>
      <c r="U216" s="81"/>
      <c r="V216" s="81"/>
      <c r="W216" s="81"/>
      <c r="X216" s="81"/>
      <c r="Y216" s="81"/>
      <c r="Z216" s="81"/>
      <c r="AA216" s="81"/>
      <c r="AB216" s="81"/>
      <c r="AC216" s="82"/>
      <c r="AD216" s="81">
        <v>0</v>
      </c>
      <c r="AE216" s="81">
        <v>0</v>
      </c>
      <c r="AF216" s="81">
        <v>0</v>
      </c>
      <c r="AG216" s="81">
        <v>1362874.7573934223</v>
      </c>
      <c r="AH216" s="81">
        <v>1570487.3968443328</v>
      </c>
      <c r="AI216" s="81">
        <v>0</v>
      </c>
      <c r="AJ216" s="81">
        <v>0</v>
      </c>
      <c r="AK216" s="81">
        <v>89390.707597113782</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1704</v>
      </c>
      <c r="B217" s="80">
        <v>209</v>
      </c>
      <c r="C217" s="80">
        <v>16</v>
      </c>
      <c r="D217" s="80">
        <v>29</v>
      </c>
      <c r="E217" s="80">
        <v>2021</v>
      </c>
      <c r="F217" s="80" t="s">
        <v>75</v>
      </c>
      <c r="G217" s="182" t="s">
        <v>1702</v>
      </c>
      <c r="H217" s="80" t="s">
        <v>1703</v>
      </c>
      <c r="I217" s="173"/>
      <c r="J217" s="83"/>
      <c r="K217" s="81"/>
      <c r="L217" s="81"/>
      <c r="M217" s="81"/>
      <c r="N217" s="81"/>
      <c r="O217" s="81"/>
      <c r="P217" s="81"/>
      <c r="Q217" s="81"/>
      <c r="R217" s="81"/>
      <c r="S217" s="81"/>
      <c r="T217" s="81"/>
      <c r="U217" s="81"/>
      <c r="V217" s="81"/>
      <c r="W217" s="81"/>
      <c r="X217" s="81"/>
      <c r="Y217" s="81"/>
      <c r="Z217" s="81"/>
      <c r="AA217" s="81"/>
      <c r="AB217" s="81"/>
      <c r="AC217" s="82"/>
      <c r="AD217" s="81">
        <v>10444471.271836257</v>
      </c>
      <c r="AE217" s="81">
        <v>832445.33715992887</v>
      </c>
      <c r="AF217" s="81">
        <v>6053560.2200093865</v>
      </c>
      <c r="AG217" s="81">
        <v>13334558.749651061</v>
      </c>
      <c r="AH217" s="81">
        <v>18786585.086779378</v>
      </c>
      <c r="AI217" s="81">
        <v>0</v>
      </c>
      <c r="AJ217" s="81">
        <v>0</v>
      </c>
      <c r="AK217" s="81">
        <v>1314870.3641707618</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1717</v>
      </c>
      <c r="B218" s="80">
        <v>210</v>
      </c>
      <c r="C218" s="80">
        <v>16</v>
      </c>
      <c r="D218" s="80">
        <v>30</v>
      </c>
      <c r="E218" s="80">
        <v>2021</v>
      </c>
      <c r="F218" s="80" t="s">
        <v>75</v>
      </c>
      <c r="G218" s="182" t="s">
        <v>1715</v>
      </c>
      <c r="H218" s="80" t="s">
        <v>1716</v>
      </c>
      <c r="I218" s="173"/>
      <c r="J218" s="83"/>
      <c r="K218" s="81"/>
      <c r="L218" s="81"/>
      <c r="M218" s="81"/>
      <c r="N218" s="81"/>
      <c r="O218" s="81"/>
      <c r="P218" s="81"/>
      <c r="Q218" s="81"/>
      <c r="R218" s="81"/>
      <c r="S218" s="81"/>
      <c r="T218" s="81"/>
      <c r="U218" s="81"/>
      <c r="V218" s="81"/>
      <c r="W218" s="81"/>
      <c r="X218" s="81"/>
      <c r="Y218" s="81"/>
      <c r="Z218" s="81"/>
      <c r="AA218" s="81"/>
      <c r="AB218" s="81"/>
      <c r="AC218" s="82"/>
      <c r="AD218" s="81">
        <v>1551393.4950705352</v>
      </c>
      <c r="AE218" s="81">
        <v>539270.50119357859</v>
      </c>
      <c r="AF218" s="81">
        <v>2383785.3716099141</v>
      </c>
      <c r="AG218" s="81">
        <v>16204400.749801084</v>
      </c>
      <c r="AH218" s="81">
        <v>17571679.742050745</v>
      </c>
      <c r="AI218" s="81">
        <v>0</v>
      </c>
      <c r="AJ218" s="81">
        <v>0</v>
      </c>
      <c r="AK218" s="81">
        <v>1001412.2000857284</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2405</v>
      </c>
      <c r="B219" s="80">
        <v>211</v>
      </c>
      <c r="C219" s="80">
        <v>16</v>
      </c>
      <c r="D219" s="80">
        <v>31</v>
      </c>
      <c r="E219" s="80">
        <v>2021</v>
      </c>
      <c r="F219" s="80" t="s">
        <v>75</v>
      </c>
      <c r="G219" s="182" t="s">
        <v>2403</v>
      </c>
      <c r="H219" s="80" t="s">
        <v>2404</v>
      </c>
      <c r="I219" s="173"/>
      <c r="J219" s="83"/>
      <c r="K219" s="81"/>
      <c r="L219" s="81"/>
      <c r="M219" s="81"/>
      <c r="N219" s="81"/>
      <c r="O219" s="81"/>
      <c r="P219" s="81"/>
      <c r="Q219" s="81"/>
      <c r="R219" s="81"/>
      <c r="S219" s="81"/>
      <c r="T219" s="81"/>
      <c r="U219" s="81"/>
      <c r="V219" s="81"/>
      <c r="W219" s="81"/>
      <c r="X219" s="81"/>
      <c r="Y219" s="81"/>
      <c r="Z219" s="81"/>
      <c r="AA219" s="81"/>
      <c r="AB219" s="81"/>
      <c r="AC219" s="82"/>
      <c r="AD219" s="81">
        <v>1852644.5573512588</v>
      </c>
      <c r="AE219" s="81">
        <v>1123480.2108199552</v>
      </c>
      <c r="AF219" s="81">
        <v>2279233.3816270228</v>
      </c>
      <c r="AG219" s="81">
        <v>30583630.018335208</v>
      </c>
      <c r="AH219" s="81">
        <v>33369682.343191046</v>
      </c>
      <c r="AI219" s="81">
        <v>0</v>
      </c>
      <c r="AJ219" s="81">
        <v>0</v>
      </c>
      <c r="AK219" s="81">
        <v>1932860.7479698979</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2329</v>
      </c>
      <c r="B220" s="80">
        <v>212</v>
      </c>
      <c r="C220" s="80">
        <v>16</v>
      </c>
      <c r="D220" s="80">
        <v>32</v>
      </c>
      <c r="E220" s="80">
        <v>2021</v>
      </c>
      <c r="F220" s="80" t="s">
        <v>75</v>
      </c>
      <c r="G220" s="182" t="s">
        <v>2327</v>
      </c>
      <c r="H220" s="80" t="s">
        <v>2328</v>
      </c>
      <c r="I220" s="173"/>
      <c r="J220" s="83"/>
      <c r="K220" s="81"/>
      <c r="L220" s="81"/>
      <c r="M220" s="81"/>
      <c r="N220" s="81"/>
      <c r="O220" s="81"/>
      <c r="P220" s="81"/>
      <c r="Q220" s="81"/>
      <c r="R220" s="81"/>
      <c r="S220" s="81"/>
      <c r="T220" s="81"/>
      <c r="U220" s="81"/>
      <c r="V220" s="81"/>
      <c r="W220" s="81"/>
      <c r="X220" s="81"/>
      <c r="Y220" s="81"/>
      <c r="Z220" s="81"/>
      <c r="AA220" s="81"/>
      <c r="AB220" s="81"/>
      <c r="AC220" s="82"/>
      <c r="AD220" s="81">
        <v>37117157.445115641</v>
      </c>
      <c r="AE220" s="81">
        <v>3098665.4195567528</v>
      </c>
      <c r="AF220" s="81">
        <v>3690685.2463960508</v>
      </c>
      <c r="AG220" s="81">
        <v>86491514.339249521</v>
      </c>
      <c r="AH220" s="81">
        <v>95939424.156549752</v>
      </c>
      <c r="AI220" s="81">
        <v>0</v>
      </c>
      <c r="AJ220" s="81">
        <v>0</v>
      </c>
      <c r="AK220" s="81">
        <v>6228734.0042558648</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2333</v>
      </c>
      <c r="B221" s="80">
        <v>213</v>
      </c>
      <c r="C221" s="80">
        <v>16</v>
      </c>
      <c r="D221" s="80">
        <v>33</v>
      </c>
      <c r="E221" s="80">
        <v>2021</v>
      </c>
      <c r="F221" s="80" t="s">
        <v>75</v>
      </c>
      <c r="G221" s="182" t="s">
        <v>2331</v>
      </c>
      <c r="H221" s="80" t="s">
        <v>2332</v>
      </c>
      <c r="I221" s="173"/>
      <c r="J221" s="83"/>
      <c r="K221" s="81"/>
      <c r="L221" s="81"/>
      <c r="M221" s="81"/>
      <c r="N221" s="81"/>
      <c r="O221" s="81"/>
      <c r="P221" s="81"/>
      <c r="Q221" s="81"/>
      <c r="R221" s="81"/>
      <c r="S221" s="81"/>
      <c r="T221" s="81"/>
      <c r="U221" s="81"/>
      <c r="V221" s="81"/>
      <c r="W221" s="81"/>
      <c r="X221" s="81"/>
      <c r="Y221" s="81"/>
      <c r="Z221" s="81"/>
      <c r="AA221" s="81"/>
      <c r="AB221" s="81"/>
      <c r="AC221" s="82"/>
      <c r="AD221" s="81">
        <v>6683389.9634106122</v>
      </c>
      <c r="AE221" s="81">
        <v>549970.31272519729</v>
      </c>
      <c r="AF221" s="81">
        <v>2436061.3666013591</v>
      </c>
      <c r="AG221" s="81">
        <v>10716878.598886602</v>
      </c>
      <c r="AH221" s="81">
        <v>13753405.801475035</v>
      </c>
      <c r="AI221" s="81">
        <v>0</v>
      </c>
      <c r="AJ221" s="81">
        <v>0</v>
      </c>
      <c r="AK221" s="81">
        <v>858465.82626303111</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1709</v>
      </c>
      <c r="B222" s="80">
        <v>214</v>
      </c>
      <c r="C222" s="80">
        <v>16</v>
      </c>
      <c r="D222" s="80">
        <v>34</v>
      </c>
      <c r="E222" s="80">
        <v>2021</v>
      </c>
      <c r="F222" s="80" t="s">
        <v>75</v>
      </c>
      <c r="G222" s="182" t="s">
        <v>1707</v>
      </c>
      <c r="H222" s="80" t="s">
        <v>1708</v>
      </c>
      <c r="I222" s="173"/>
      <c r="J222" s="83"/>
      <c r="K222" s="81"/>
      <c r="L222" s="81"/>
      <c r="M222" s="81"/>
      <c r="N222" s="81"/>
      <c r="O222" s="81"/>
      <c r="P222" s="81"/>
      <c r="Q222" s="81"/>
      <c r="R222" s="81"/>
      <c r="S222" s="81"/>
      <c r="T222" s="81"/>
      <c r="U222" s="81"/>
      <c r="V222" s="81"/>
      <c r="W222" s="81"/>
      <c r="X222" s="81"/>
      <c r="Y222" s="81"/>
      <c r="Z222" s="81"/>
      <c r="AA222" s="81"/>
      <c r="AB222" s="81"/>
      <c r="AC222" s="82"/>
      <c r="AD222" s="81">
        <v>33317924.067159098</v>
      </c>
      <c r="AE222" s="81">
        <v>1018622.0578100928</v>
      </c>
      <c r="AF222" s="81">
        <v>3335208.4804542218</v>
      </c>
      <c r="AG222" s="81">
        <v>39361263.918375671</v>
      </c>
      <c r="AH222" s="81">
        <v>44269965.488404408</v>
      </c>
      <c r="AI222" s="81">
        <v>0</v>
      </c>
      <c r="AJ222" s="81">
        <v>0</v>
      </c>
      <c r="AK222" s="81">
        <v>2627903.0339122149</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2377</v>
      </c>
      <c r="B223" s="80">
        <v>215</v>
      </c>
      <c r="C223" s="80">
        <v>16</v>
      </c>
      <c r="D223" s="80">
        <v>35</v>
      </c>
      <c r="E223" s="80">
        <v>2021</v>
      </c>
      <c r="F223" s="80" t="s">
        <v>75</v>
      </c>
      <c r="G223" s="182" t="s">
        <v>2375</v>
      </c>
      <c r="H223" s="80" t="s">
        <v>2376</v>
      </c>
      <c r="I223" s="173"/>
      <c r="J223" s="83"/>
      <c r="K223" s="81"/>
      <c r="L223" s="81"/>
      <c r="M223" s="81"/>
      <c r="N223" s="81"/>
      <c r="O223" s="81"/>
      <c r="P223" s="81"/>
      <c r="Q223" s="81"/>
      <c r="R223" s="81"/>
      <c r="S223" s="81"/>
      <c r="T223" s="81"/>
      <c r="U223" s="81"/>
      <c r="V223" s="81"/>
      <c r="W223" s="81"/>
      <c r="X223" s="81"/>
      <c r="Y223" s="81"/>
      <c r="Z223" s="81"/>
      <c r="AA223" s="81"/>
      <c r="AB223" s="81"/>
      <c r="AC223" s="82"/>
      <c r="AD223" s="81">
        <v>0</v>
      </c>
      <c r="AE223" s="81">
        <v>0</v>
      </c>
      <c r="AF223" s="81">
        <v>20910.397996578191</v>
      </c>
      <c r="AG223" s="81">
        <v>696447.01258870913</v>
      </c>
      <c r="AH223" s="81">
        <v>867789.531949025</v>
      </c>
      <c r="AI223" s="81">
        <v>0</v>
      </c>
      <c r="AJ223" s="81">
        <v>0</v>
      </c>
      <c r="AK223" s="81">
        <v>50930.388469427533</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2337</v>
      </c>
      <c r="B224" s="80">
        <v>216</v>
      </c>
      <c r="C224" s="80">
        <v>16</v>
      </c>
      <c r="D224" s="80">
        <v>36</v>
      </c>
      <c r="E224" s="80">
        <v>2021</v>
      </c>
      <c r="F224" s="80" t="s">
        <v>75</v>
      </c>
      <c r="G224" s="182" t="s">
        <v>2335</v>
      </c>
      <c r="H224" s="80" t="s">
        <v>2336</v>
      </c>
      <c r="I224" s="173"/>
      <c r="J224" s="83"/>
      <c r="K224" s="81"/>
      <c r="L224" s="81"/>
      <c r="M224" s="81"/>
      <c r="N224" s="81"/>
      <c r="O224" s="81"/>
      <c r="P224" s="81"/>
      <c r="Q224" s="81"/>
      <c r="R224" s="81"/>
      <c r="S224" s="81"/>
      <c r="T224" s="81"/>
      <c r="U224" s="81"/>
      <c r="V224" s="81"/>
      <c r="W224" s="81"/>
      <c r="X224" s="81"/>
      <c r="Y224" s="81"/>
      <c r="Z224" s="81"/>
      <c r="AA224" s="81"/>
      <c r="AB224" s="81"/>
      <c r="AC224" s="82"/>
      <c r="AD224" s="81">
        <v>599042.54727364157</v>
      </c>
      <c r="AE224" s="81">
        <v>417292.64973312622</v>
      </c>
      <c r="AF224" s="81">
        <v>2979731.7145123924</v>
      </c>
      <c r="AG224" s="81">
        <v>8987768.7745284289</v>
      </c>
      <c r="AH224" s="81">
        <v>15882664.994501179</v>
      </c>
      <c r="AI224" s="81">
        <v>0</v>
      </c>
      <c r="AJ224" s="81">
        <v>0</v>
      </c>
      <c r="AK224" s="81">
        <v>866866.71508273052</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1680</v>
      </c>
      <c r="B225" s="80">
        <v>217</v>
      </c>
      <c r="C225" s="80">
        <v>16</v>
      </c>
      <c r="D225" s="80">
        <v>37</v>
      </c>
      <c r="E225" s="80">
        <v>2021</v>
      </c>
      <c r="F225" s="80" t="s">
        <v>75</v>
      </c>
      <c r="G225" s="182" t="s">
        <v>1678</v>
      </c>
      <c r="H225" s="80" t="s">
        <v>1679</v>
      </c>
      <c r="I225" s="173"/>
      <c r="J225" s="83"/>
      <c r="K225" s="81"/>
      <c r="L225" s="81"/>
      <c r="M225" s="81"/>
      <c r="N225" s="81"/>
      <c r="O225" s="81"/>
      <c r="P225" s="81"/>
      <c r="Q225" s="81"/>
      <c r="R225" s="81"/>
      <c r="S225" s="81"/>
      <c r="T225" s="81"/>
      <c r="U225" s="81"/>
      <c r="V225" s="81"/>
      <c r="W225" s="81"/>
      <c r="X225" s="81"/>
      <c r="Y225" s="81"/>
      <c r="Z225" s="81"/>
      <c r="AA225" s="81"/>
      <c r="AB225" s="81"/>
      <c r="AC225" s="82"/>
      <c r="AD225" s="81">
        <v>34186136.607326329</v>
      </c>
      <c r="AE225" s="81">
        <v>1846787.4703573741</v>
      </c>
      <c r="AF225" s="81">
        <v>11385711.709136827</v>
      </c>
      <c r="AG225" s="81">
        <v>59011876.609779514</v>
      </c>
      <c r="AH225" s="81">
        <v>69651751.017996371</v>
      </c>
      <c r="AI225" s="81">
        <v>0</v>
      </c>
      <c r="AJ225" s="81">
        <v>0</v>
      </c>
      <c r="AK225" s="81">
        <v>4394452.4360296261</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1684</v>
      </c>
      <c r="B226" s="80">
        <v>218</v>
      </c>
      <c r="C226" s="80">
        <v>16</v>
      </c>
      <c r="D226" s="80">
        <v>38</v>
      </c>
      <c r="E226" s="80">
        <v>2021</v>
      </c>
      <c r="F226" s="80" t="s">
        <v>75</v>
      </c>
      <c r="G226" s="182" t="s">
        <v>1682</v>
      </c>
      <c r="H226" s="80" t="s">
        <v>1683</v>
      </c>
      <c r="I226" s="173"/>
      <c r="J226" s="83"/>
      <c r="K226" s="81"/>
      <c r="L226" s="81"/>
      <c r="M226" s="81"/>
      <c r="N226" s="81"/>
      <c r="O226" s="81"/>
      <c r="P226" s="81"/>
      <c r="Q226" s="81"/>
      <c r="R226" s="81"/>
      <c r="S226" s="81"/>
      <c r="T226" s="81"/>
      <c r="U226" s="81"/>
      <c r="V226" s="81"/>
      <c r="W226" s="81"/>
      <c r="X226" s="81"/>
      <c r="Y226" s="81"/>
      <c r="Z226" s="81"/>
      <c r="AA226" s="81"/>
      <c r="AB226" s="81"/>
      <c r="AC226" s="82"/>
      <c r="AD226" s="81">
        <v>35180195.92130696</v>
      </c>
      <c r="AE226" s="81">
        <v>1782588.6011676625</v>
      </c>
      <c r="AF226" s="81">
        <v>3648864.4504028945</v>
      </c>
      <c r="AG226" s="81">
        <v>63100500.881959766</v>
      </c>
      <c r="AH226" s="81">
        <v>72246653.374507368</v>
      </c>
      <c r="AI226" s="81">
        <v>0</v>
      </c>
      <c r="AJ226" s="81">
        <v>0</v>
      </c>
      <c r="AK226" s="81">
        <v>4319763.2838669857</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2357</v>
      </c>
      <c r="B227" s="80">
        <v>219</v>
      </c>
      <c r="C227" s="80">
        <v>16</v>
      </c>
      <c r="D227" s="80">
        <v>39</v>
      </c>
      <c r="E227" s="80">
        <v>2021</v>
      </c>
      <c r="F227" s="80" t="s">
        <v>75</v>
      </c>
      <c r="G227" s="182" t="s">
        <v>2355</v>
      </c>
      <c r="H227" s="80" t="s">
        <v>2356</v>
      </c>
      <c r="I227" s="173"/>
      <c r="J227" s="83"/>
      <c r="K227" s="81"/>
      <c r="L227" s="81"/>
      <c r="M227" s="81"/>
      <c r="N227" s="81"/>
      <c r="O227" s="81"/>
      <c r="P227" s="81"/>
      <c r="Q227" s="81"/>
      <c r="R227" s="81"/>
      <c r="S227" s="81"/>
      <c r="T227" s="81"/>
      <c r="U227" s="81"/>
      <c r="V227" s="81"/>
      <c r="W227" s="81"/>
      <c r="X227" s="81"/>
      <c r="Y227" s="81"/>
      <c r="Z227" s="81"/>
      <c r="AA227" s="81"/>
      <c r="AB227" s="81"/>
      <c r="AC227" s="82"/>
      <c r="AD227" s="81">
        <v>1235180.6910139471</v>
      </c>
      <c r="AE227" s="81">
        <v>545690.38811254979</v>
      </c>
      <c r="AF227" s="81">
        <v>930512.71084772958</v>
      </c>
      <c r="AG227" s="81">
        <v>12235853.548756804</v>
      </c>
      <c r="AH227" s="81">
        <v>12424206.225709209</v>
      </c>
      <c r="AI227" s="81">
        <v>0</v>
      </c>
      <c r="AJ227" s="81">
        <v>0</v>
      </c>
      <c r="AK227" s="81">
        <v>712631.64690856205</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1696</v>
      </c>
      <c r="B228" s="80">
        <v>220</v>
      </c>
      <c r="C228" s="80">
        <v>16</v>
      </c>
      <c r="D228" s="80">
        <v>40</v>
      </c>
      <c r="E228" s="80">
        <v>2021</v>
      </c>
      <c r="F228" s="80" t="s">
        <v>75</v>
      </c>
      <c r="G228" s="182" t="s">
        <v>1694</v>
      </c>
      <c r="H228" s="80" t="s">
        <v>1695</v>
      </c>
      <c r="I228" s="173"/>
      <c r="J228" s="83"/>
      <c r="K228" s="81"/>
      <c r="L228" s="81"/>
      <c r="M228" s="81"/>
      <c r="N228" s="81"/>
      <c r="O228" s="81"/>
      <c r="P228" s="81"/>
      <c r="Q228" s="81"/>
      <c r="R228" s="81"/>
      <c r="S228" s="81"/>
      <c r="T228" s="81"/>
      <c r="U228" s="81"/>
      <c r="V228" s="81"/>
      <c r="W228" s="81"/>
      <c r="X228" s="81"/>
      <c r="Y228" s="81"/>
      <c r="Z228" s="81"/>
      <c r="AA228" s="81"/>
      <c r="AB228" s="81"/>
      <c r="AC228" s="82"/>
      <c r="AD228" s="81">
        <v>9806302.0214302056</v>
      </c>
      <c r="AE228" s="81">
        <v>986522.62321523693</v>
      </c>
      <c r="AF228" s="81">
        <v>1746018.2327142793</v>
      </c>
      <c r="AG228" s="81">
        <v>26675121.352858923</v>
      </c>
      <c r="AH228" s="81">
        <v>27557609.038966596</v>
      </c>
      <c r="AI228" s="81">
        <v>0</v>
      </c>
      <c r="AJ228" s="81">
        <v>0</v>
      </c>
      <c r="AK228" s="81">
        <v>1567028.2926495513</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2369</v>
      </c>
      <c r="B229" s="80">
        <v>221</v>
      </c>
      <c r="C229" s="80">
        <v>16</v>
      </c>
      <c r="D229" s="80">
        <v>41</v>
      </c>
      <c r="E229" s="80">
        <v>2021</v>
      </c>
      <c r="F229" s="80" t="s">
        <v>75</v>
      </c>
      <c r="G229" s="182" t="s">
        <v>2367</v>
      </c>
      <c r="H229" s="80" t="s">
        <v>2368</v>
      </c>
      <c r="I229" s="173"/>
      <c r="J229" s="83"/>
      <c r="K229" s="81"/>
      <c r="L229" s="81"/>
      <c r="M229" s="81"/>
      <c r="N229" s="81"/>
      <c r="O229" s="81"/>
      <c r="P229" s="81"/>
      <c r="Q229" s="81"/>
      <c r="R229" s="81"/>
      <c r="S229" s="81"/>
      <c r="T229" s="81"/>
      <c r="U229" s="81"/>
      <c r="V229" s="81"/>
      <c r="W229" s="81"/>
      <c r="X229" s="81"/>
      <c r="Y229" s="81"/>
      <c r="Z229" s="81"/>
      <c r="AA229" s="81"/>
      <c r="AB229" s="81"/>
      <c r="AC229" s="82"/>
      <c r="AD229" s="81">
        <v>0</v>
      </c>
      <c r="AE229" s="81">
        <v>149797.36144266071</v>
      </c>
      <c r="AF229" s="81">
        <v>188193.58196920375</v>
      </c>
      <c r="AG229" s="81">
        <v>2125364.1591069223</v>
      </c>
      <c r="AH229" s="81">
        <v>3636249.7948498162</v>
      </c>
      <c r="AI229" s="81">
        <v>0</v>
      </c>
      <c r="AJ229" s="81">
        <v>0</v>
      </c>
      <c r="AK229" s="81">
        <v>187707.3595651582</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2385</v>
      </c>
      <c r="B230" s="80">
        <v>222</v>
      </c>
      <c r="C230" s="80">
        <v>16</v>
      </c>
      <c r="D230" s="80">
        <v>42</v>
      </c>
      <c r="E230" s="80">
        <v>2021</v>
      </c>
      <c r="F230" s="80" t="s">
        <v>75</v>
      </c>
      <c r="G230" s="182" t="s">
        <v>2383</v>
      </c>
      <c r="H230" s="80" t="s">
        <v>2384</v>
      </c>
      <c r="I230" s="173"/>
      <c r="J230" s="83"/>
      <c r="K230" s="81"/>
      <c r="L230" s="81"/>
      <c r="M230" s="81"/>
      <c r="N230" s="81"/>
      <c r="O230" s="81"/>
      <c r="P230" s="81"/>
      <c r="Q230" s="81"/>
      <c r="R230" s="81"/>
      <c r="S230" s="81"/>
      <c r="T230" s="81"/>
      <c r="U230" s="81"/>
      <c r="V230" s="81"/>
      <c r="W230" s="81"/>
      <c r="X230" s="81"/>
      <c r="Y230" s="81"/>
      <c r="Z230" s="81"/>
      <c r="AA230" s="81"/>
      <c r="AB230" s="81"/>
      <c r="AC230" s="82"/>
      <c r="AD230" s="81">
        <v>5235091.8715166831</v>
      </c>
      <c r="AE230" s="81">
        <v>697627.71186153428</v>
      </c>
      <c r="AF230" s="81">
        <v>2132860.5956509756</v>
      </c>
      <c r="AG230" s="81">
        <v>16624670.498777032</v>
      </c>
      <c r="AH230" s="81">
        <v>19870263.721798651</v>
      </c>
      <c r="AI230" s="81">
        <v>0</v>
      </c>
      <c r="AJ230" s="81">
        <v>0</v>
      </c>
      <c r="AK230" s="81">
        <v>1164179.420967404</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2361</v>
      </c>
      <c r="B231" s="80">
        <v>223</v>
      </c>
      <c r="C231" s="80">
        <v>16</v>
      </c>
      <c r="D231" s="80">
        <v>43</v>
      </c>
      <c r="E231" s="80">
        <v>2021</v>
      </c>
      <c r="F231" s="80" t="s">
        <v>75</v>
      </c>
      <c r="G231" s="182" t="s">
        <v>2359</v>
      </c>
      <c r="H231" s="80" t="s">
        <v>2360</v>
      </c>
      <c r="I231" s="173"/>
      <c r="J231" s="83"/>
      <c r="K231" s="81"/>
      <c r="L231" s="81"/>
      <c r="M231" s="81"/>
      <c r="N231" s="81"/>
      <c r="O231" s="81"/>
      <c r="P231" s="81"/>
      <c r="Q231" s="81"/>
      <c r="R231" s="81"/>
      <c r="S231" s="81"/>
      <c r="T231" s="81"/>
      <c r="U231" s="81"/>
      <c r="V231" s="81"/>
      <c r="W231" s="81"/>
      <c r="X231" s="81"/>
      <c r="Y231" s="81"/>
      <c r="Z231" s="81"/>
      <c r="AA231" s="81"/>
      <c r="AB231" s="81"/>
      <c r="AC231" s="82"/>
      <c r="AD231" s="81">
        <v>630461.46100784163</v>
      </c>
      <c r="AE231" s="81">
        <v>440832.23510268721</v>
      </c>
      <c r="AF231" s="81">
        <v>167283.18397262553</v>
      </c>
      <c r="AG231" s="81">
        <v>10957032.741158573</v>
      </c>
      <c r="AH231" s="81">
        <v>11124638.487619694</v>
      </c>
      <c r="AI231" s="81">
        <v>0</v>
      </c>
      <c r="AJ231" s="81">
        <v>0</v>
      </c>
      <c r="AK231" s="81">
        <v>676009.02221018495</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2345</v>
      </c>
      <c r="B232" s="80">
        <v>224</v>
      </c>
      <c r="C232" s="80">
        <v>16</v>
      </c>
      <c r="D232" s="80">
        <v>44</v>
      </c>
      <c r="E232" s="80">
        <v>2021</v>
      </c>
      <c r="F232" s="80" t="s">
        <v>75</v>
      </c>
      <c r="G232" s="182" t="s">
        <v>2343</v>
      </c>
      <c r="H232" s="80" t="s">
        <v>2344</v>
      </c>
      <c r="I232" s="173"/>
      <c r="J232" s="83"/>
      <c r="K232" s="81"/>
      <c r="L232" s="81"/>
      <c r="M232" s="81"/>
      <c r="N232" s="81"/>
      <c r="O232" s="81"/>
      <c r="P232" s="81"/>
      <c r="Q232" s="81"/>
      <c r="R232" s="81"/>
      <c r="S232" s="81"/>
      <c r="T232" s="81"/>
      <c r="U232" s="81"/>
      <c r="V232" s="81"/>
      <c r="W232" s="81"/>
      <c r="X232" s="81"/>
      <c r="Y232" s="81"/>
      <c r="Z232" s="81"/>
      <c r="AA232" s="81"/>
      <c r="AB232" s="81"/>
      <c r="AC232" s="82"/>
      <c r="AD232" s="81">
        <v>2090931.3129939204</v>
      </c>
      <c r="AE232" s="81">
        <v>526430.72735563619</v>
      </c>
      <c r="AF232" s="81">
        <v>1212803.0838015352</v>
      </c>
      <c r="AG232" s="81">
        <v>13214481.678515078</v>
      </c>
      <c r="AH232" s="81">
        <v>13914264.348860707</v>
      </c>
      <c r="AI232" s="81">
        <v>0</v>
      </c>
      <c r="AJ232" s="81">
        <v>0</v>
      </c>
      <c r="AK232" s="81">
        <v>830244.09038435342</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2119</v>
      </c>
      <c r="H6" s="87" t="s">
        <v>2120</v>
      </c>
      <c r="I6" s="87" t="s">
        <v>2432</v>
      </c>
      <c r="J6" s="87" t="s">
        <v>2433</v>
      </c>
      <c r="K6" s="87">
        <v>30</v>
      </c>
      <c r="L6" s="87">
        <v>49</v>
      </c>
      <c r="M6" s="18"/>
      <c r="N6" s="87">
        <v>1</v>
      </c>
      <c r="O6" s="87" t="s">
        <v>1720</v>
      </c>
      <c r="P6" s="87" t="s">
        <v>1721</v>
      </c>
      <c r="Q6" s="87" t="s">
        <v>1247</v>
      </c>
      <c r="R6" s="18"/>
      <c r="S6" s="87">
        <v>1</v>
      </c>
      <c r="T6" s="87" t="s">
        <v>2119</v>
      </c>
      <c r="U6" s="87" t="s">
        <v>2120</v>
      </c>
      <c r="V6" s="87" t="s">
        <v>1247</v>
      </c>
      <c r="W6" s="18"/>
      <c r="X6" s="87">
        <v>1</v>
      </c>
      <c r="Y6" s="769" t="s">
        <v>1720</v>
      </c>
      <c r="Z6" s="87" t="s">
        <v>1721</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1741</v>
      </c>
      <c r="P7" s="87" t="s">
        <v>1742</v>
      </c>
      <c r="Q7" s="87" t="s">
        <v>1247</v>
      </c>
      <c r="R7" s="18"/>
      <c r="S7" s="87">
        <v>2</v>
      </c>
      <c r="T7" s="86" t="s">
        <v>570</v>
      </c>
      <c r="U7" s="87" t="s">
        <v>1592</v>
      </c>
      <c r="V7" s="87" t="s">
        <v>1592</v>
      </c>
      <c r="W7" s="18"/>
      <c r="X7" s="87">
        <v>2</v>
      </c>
      <c r="Y7" s="769" t="s">
        <v>1741</v>
      </c>
      <c r="Z7" s="87" t="s">
        <v>1742</v>
      </c>
      <c r="AA7" s="87" t="s">
        <v>1247</v>
      </c>
      <c r="AB7" s="18"/>
      <c r="AC7" s="87">
        <v>2</v>
      </c>
      <c r="AD7" s="87" t="s">
        <v>1662</v>
      </c>
      <c r="AE7" s="87" t="s">
        <v>1663</v>
      </c>
      <c r="AF7" s="87" t="s">
        <v>1247</v>
      </c>
    </row>
    <row r="8" spans="1:32" ht="12">
      <c r="A8" s="18"/>
      <c r="B8" s="18"/>
      <c r="C8" s="18"/>
      <c r="D8" s="18"/>
      <c r="F8" s="18"/>
      <c r="G8" s="18"/>
      <c r="H8" s="18"/>
      <c r="I8" s="18"/>
      <c r="J8" s="18"/>
      <c r="K8" s="18"/>
      <c r="L8" s="18"/>
      <c r="M8" s="18"/>
      <c r="N8" s="87">
        <v>3</v>
      </c>
      <c r="O8" s="87" t="s">
        <v>1762</v>
      </c>
      <c r="P8" s="87" t="s">
        <v>1763</v>
      </c>
      <c r="Q8" s="87" t="s">
        <v>1247</v>
      </c>
      <c r="R8" s="18"/>
      <c r="S8" s="18"/>
      <c r="T8" s="18"/>
      <c r="U8" s="18"/>
      <c r="V8" s="18"/>
      <c r="W8" s="18"/>
      <c r="X8" s="87">
        <v>3</v>
      </c>
      <c r="Y8" s="769" t="s">
        <v>1762</v>
      </c>
      <c r="Z8" s="87" t="s">
        <v>1763</v>
      </c>
      <c r="AA8" s="87" t="s">
        <v>1247</v>
      </c>
      <c r="AB8" s="18"/>
      <c r="AC8" s="87">
        <v>3</v>
      </c>
      <c r="AD8" s="87" t="s">
        <v>1690</v>
      </c>
      <c r="AE8" s="87" t="s">
        <v>1691</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1783</v>
      </c>
      <c r="P9" s="87" t="s">
        <v>1784</v>
      </c>
      <c r="Q9" s="87" t="s">
        <v>1247</v>
      </c>
      <c r="R9" s="18"/>
      <c r="S9" s="18"/>
      <c r="T9" s="18"/>
      <c r="U9" s="18"/>
      <c r="V9" s="18"/>
      <c r="W9" s="18"/>
      <c r="X9" s="87">
        <v>4</v>
      </c>
      <c r="Y9" s="769" t="s">
        <v>1783</v>
      </c>
      <c r="Z9" s="87" t="s">
        <v>1784</v>
      </c>
      <c r="AA9" s="87" t="s">
        <v>1247</v>
      </c>
      <c r="AB9" s="18"/>
      <c r="AC9" s="87">
        <v>4</v>
      </c>
      <c r="AD9" s="87" t="s">
        <v>2399</v>
      </c>
      <c r="AE9" s="87" t="s">
        <v>2400</v>
      </c>
      <c r="AF9" s="87" t="s">
        <v>1247</v>
      </c>
    </row>
    <row r="10" spans="1:32" ht="12">
      <c r="A10" s="18"/>
      <c r="B10" s="18"/>
      <c r="C10" s="18"/>
      <c r="D10" s="18"/>
      <c r="F10" s="85" t="s">
        <v>1247</v>
      </c>
      <c r="G10" s="86" t="s">
        <v>2119</v>
      </c>
      <c r="H10" s="87" t="s">
        <v>2120</v>
      </c>
      <c r="I10" s="87" t="s">
        <v>2432</v>
      </c>
      <c r="J10" s="87" t="s">
        <v>2433</v>
      </c>
      <c r="K10" s="85">
        <v>30</v>
      </c>
      <c r="L10" s="85">
        <v>49</v>
      </c>
      <c r="M10" s="18"/>
      <c r="N10" s="87">
        <v>5</v>
      </c>
      <c r="O10" s="87" t="s">
        <v>1804</v>
      </c>
      <c r="P10" s="87" t="s">
        <v>1805</v>
      </c>
      <c r="Q10" s="87" t="s">
        <v>1247</v>
      </c>
      <c r="R10" s="18"/>
      <c r="S10" s="18"/>
      <c r="T10" s="18"/>
      <c r="U10" s="18"/>
      <c r="V10" s="18"/>
      <c r="W10" s="18"/>
      <c r="X10" s="87">
        <v>5</v>
      </c>
      <c r="Y10" s="769" t="s">
        <v>1804</v>
      </c>
      <c r="Z10" s="87" t="s">
        <v>1805</v>
      </c>
      <c r="AA10" s="87" t="s">
        <v>1247</v>
      </c>
      <c r="AB10" s="18"/>
      <c r="AC10" s="87">
        <v>5</v>
      </c>
      <c r="AD10" s="87" t="s">
        <v>2427</v>
      </c>
      <c r="AE10" s="87" t="s">
        <v>2428</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1825</v>
      </c>
      <c r="P11" s="87" t="s">
        <v>1826</v>
      </c>
      <c r="Q11" s="87" t="s">
        <v>1247</v>
      </c>
      <c r="R11" s="18"/>
      <c r="S11" s="18"/>
      <c r="T11" s="18"/>
      <c r="U11" s="18"/>
      <c r="V11" s="18"/>
      <c r="W11" s="18"/>
      <c r="X11" s="87">
        <v>6</v>
      </c>
      <c r="Y11" s="769" t="s">
        <v>1825</v>
      </c>
      <c r="Z11" s="87" t="s">
        <v>1826</v>
      </c>
      <c r="AA11" s="87" t="s">
        <v>1247</v>
      </c>
      <c r="AB11" s="18"/>
      <c r="AC11" s="87">
        <v>6</v>
      </c>
      <c r="AD11" s="87" t="s">
        <v>2119</v>
      </c>
      <c r="AE11" s="87" t="s">
        <v>2120</v>
      </c>
      <c r="AF11" s="87" t="s">
        <v>1247</v>
      </c>
    </row>
    <row r="12" spans="1:32" ht="12">
      <c r="A12" s="18"/>
      <c r="B12" s="18"/>
      <c r="C12" s="18"/>
      <c r="D12" s="18"/>
      <c r="F12" s="85" t="s">
        <v>1636</v>
      </c>
      <c r="G12" s="86" t="s">
        <v>2119</v>
      </c>
      <c r="H12" s="87"/>
      <c r="I12" s="87" t="s">
        <v>2119</v>
      </c>
      <c r="J12" s="87"/>
      <c r="K12" s="85" t="s">
        <v>1244</v>
      </c>
      <c r="L12" s="85"/>
      <c r="M12" s="18"/>
      <c r="N12" s="87">
        <v>7</v>
      </c>
      <c r="O12" s="87" t="s">
        <v>1846</v>
      </c>
      <c r="P12" s="87" t="s">
        <v>1847</v>
      </c>
      <c r="Q12" s="87" t="s">
        <v>1247</v>
      </c>
      <c r="R12" s="18"/>
      <c r="S12" s="18"/>
      <c r="T12" s="18"/>
      <c r="U12" s="18"/>
      <c r="V12" s="18"/>
      <c r="W12" s="18"/>
      <c r="X12" s="87">
        <v>7</v>
      </c>
      <c r="Y12" s="769" t="s">
        <v>1846</v>
      </c>
      <c r="Z12" s="87" t="s">
        <v>1847</v>
      </c>
      <c r="AA12" s="87" t="s">
        <v>1247</v>
      </c>
      <c r="AB12" s="18"/>
      <c r="AC12" s="87">
        <v>7</v>
      </c>
      <c r="AD12" s="87" t="s">
        <v>2407</v>
      </c>
      <c r="AE12" s="87" t="s">
        <v>2408</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1867</v>
      </c>
      <c r="P13" s="87" t="s">
        <v>1868</v>
      </c>
      <c r="Q13" s="87" t="s">
        <v>1247</v>
      </c>
      <c r="R13" s="18"/>
      <c r="S13" s="18"/>
      <c r="T13" s="18"/>
      <c r="U13" s="18"/>
      <c r="V13" s="18"/>
      <c r="W13" s="18"/>
      <c r="X13" s="87">
        <v>8</v>
      </c>
      <c r="Y13" s="769" t="s">
        <v>1867</v>
      </c>
      <c r="Z13" s="87" t="s">
        <v>1868</v>
      </c>
      <c r="AA13" s="87" t="s">
        <v>1247</v>
      </c>
      <c r="AB13" s="18"/>
      <c r="AC13" s="87">
        <v>8</v>
      </c>
      <c r="AD13" s="87" t="s">
        <v>2339</v>
      </c>
      <c r="AE13" s="87" t="s">
        <v>2340</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1888</v>
      </c>
      <c r="P14" s="87" t="s">
        <v>1889</v>
      </c>
      <c r="Q14" s="87" t="s">
        <v>1247</v>
      </c>
      <c r="R14" s="18"/>
      <c r="S14" s="18"/>
      <c r="T14" s="18"/>
      <c r="U14" s="18"/>
      <c r="V14" s="18"/>
      <c r="W14" s="18"/>
      <c r="X14" s="87">
        <v>9</v>
      </c>
      <c r="Y14" s="769" t="s">
        <v>1888</v>
      </c>
      <c r="Z14" s="87" t="s">
        <v>1889</v>
      </c>
      <c r="AA14" s="87" t="s">
        <v>1247</v>
      </c>
      <c r="AB14" s="18"/>
      <c r="AC14" s="87">
        <v>9</v>
      </c>
      <c r="AD14" s="87" t="s">
        <v>1711</v>
      </c>
      <c r="AE14" s="87" t="s">
        <v>1712</v>
      </c>
      <c r="AF14" s="87" t="s">
        <v>1247</v>
      </c>
    </row>
    <row r="15" spans="1:32" ht="12">
      <c r="A15" s="18"/>
      <c r="B15" s="18"/>
      <c r="C15" s="18"/>
      <c r="D15" s="18"/>
      <c r="E15" s="18"/>
      <c r="F15" s="18"/>
      <c r="G15" s="18"/>
      <c r="H15" s="18"/>
      <c r="I15" s="18"/>
      <c r="J15" s="18"/>
      <c r="K15" s="18"/>
      <c r="L15" s="18"/>
      <c r="M15" s="18"/>
      <c r="N15" s="87">
        <v>10</v>
      </c>
      <c r="O15" s="87" t="s">
        <v>1909</v>
      </c>
      <c r="P15" s="87" t="s">
        <v>1910</v>
      </c>
      <c r="Q15" s="87" t="s">
        <v>1247</v>
      </c>
      <c r="R15" s="18"/>
      <c r="S15" s="18"/>
      <c r="T15" s="18"/>
      <c r="U15" s="18"/>
      <c r="V15" s="18"/>
      <c r="W15" s="18"/>
      <c r="X15" s="87">
        <v>10</v>
      </c>
      <c r="Y15" s="769" t="s">
        <v>1909</v>
      </c>
      <c r="Z15" s="87" t="s">
        <v>1910</v>
      </c>
      <c r="AA15" s="87" t="s">
        <v>1247</v>
      </c>
      <c r="AB15" s="18"/>
      <c r="AC15" s="87">
        <v>10</v>
      </c>
      <c r="AD15" s="87" t="s">
        <v>2323</v>
      </c>
      <c r="AE15" s="87" t="s">
        <v>2324</v>
      </c>
      <c r="AF15" s="87" t="s">
        <v>1247</v>
      </c>
    </row>
    <row r="16" spans="1:32" ht="12">
      <c r="A16" s="18"/>
      <c r="B16" s="18"/>
      <c r="C16" s="18"/>
      <c r="D16" s="18"/>
      <c r="E16" s="18"/>
      <c r="F16" s="18"/>
      <c r="G16" s="18"/>
      <c r="H16" s="18"/>
      <c r="I16" s="18"/>
      <c r="J16" s="18"/>
      <c r="K16" s="18"/>
      <c r="L16" s="18"/>
      <c r="M16" s="18"/>
      <c r="N16" s="87">
        <v>11</v>
      </c>
      <c r="O16" s="87" t="s">
        <v>1930</v>
      </c>
      <c r="P16" s="87" t="s">
        <v>1931</v>
      </c>
      <c r="Q16" s="87" t="s">
        <v>1247</v>
      </c>
      <c r="R16" s="18"/>
      <c r="S16" s="18"/>
      <c r="T16" s="18"/>
      <c r="U16" s="18"/>
      <c r="V16" s="18"/>
      <c r="W16" s="18"/>
      <c r="X16" s="87">
        <v>11</v>
      </c>
      <c r="Y16" s="769" t="s">
        <v>1930</v>
      </c>
      <c r="Z16" s="87" t="s">
        <v>1931</v>
      </c>
      <c r="AA16" s="87" t="s">
        <v>1247</v>
      </c>
      <c r="AB16" s="18"/>
      <c r="AC16" s="87">
        <v>11</v>
      </c>
      <c r="AD16" s="87" t="s">
        <v>2363</v>
      </c>
      <c r="AE16" s="87" t="s">
        <v>2364</v>
      </c>
      <c r="AF16" s="87" t="s">
        <v>1247</v>
      </c>
    </row>
    <row r="17" spans="1:32" ht="12">
      <c r="A17" s="18"/>
      <c r="B17" s="18"/>
      <c r="C17" s="18"/>
      <c r="D17" s="18"/>
      <c r="E17" s="18"/>
      <c r="F17" s="18"/>
      <c r="G17" s="18"/>
      <c r="H17" s="18"/>
      <c r="I17" s="18"/>
      <c r="J17" s="18"/>
      <c r="K17" s="18"/>
      <c r="L17" s="18"/>
      <c r="M17" s="18"/>
      <c r="N17" s="87">
        <v>12</v>
      </c>
      <c r="O17" s="87" t="s">
        <v>1951</v>
      </c>
      <c r="P17" s="87" t="s">
        <v>1952</v>
      </c>
      <c r="Q17" s="87" t="s">
        <v>1247</v>
      </c>
      <c r="R17" s="18"/>
      <c r="S17" s="18"/>
      <c r="T17" s="18"/>
      <c r="U17" s="18"/>
      <c r="V17" s="18"/>
      <c r="W17" s="18"/>
      <c r="X17" s="87">
        <v>12</v>
      </c>
      <c r="Y17" s="769" t="s">
        <v>1951</v>
      </c>
      <c r="Z17" s="87" t="s">
        <v>1952</v>
      </c>
      <c r="AA17" s="87" t="s">
        <v>1247</v>
      </c>
      <c r="AB17" s="18"/>
      <c r="AC17" s="87">
        <v>12</v>
      </c>
      <c r="AD17" s="87" t="s">
        <v>2415</v>
      </c>
      <c r="AE17" s="87" t="s">
        <v>2416</v>
      </c>
      <c r="AF17" s="87" t="s">
        <v>1247</v>
      </c>
    </row>
    <row r="18" spans="1:32" ht="12">
      <c r="A18" s="18"/>
      <c r="B18" s="18"/>
      <c r="C18" s="18"/>
      <c r="D18" s="18"/>
      <c r="E18" s="18"/>
      <c r="F18" s="18"/>
      <c r="G18" s="18"/>
      <c r="H18" s="18"/>
      <c r="I18" s="18"/>
      <c r="J18" s="18"/>
      <c r="K18" s="18"/>
      <c r="L18" s="18"/>
      <c r="M18" s="18"/>
      <c r="N18" s="87">
        <v>13</v>
      </c>
      <c r="O18" s="87" t="s">
        <v>1972</v>
      </c>
      <c r="P18" s="87" t="s">
        <v>1973</v>
      </c>
      <c r="Q18" s="87" t="s">
        <v>1247</v>
      </c>
      <c r="R18" s="18"/>
      <c r="S18" s="18"/>
      <c r="T18" s="18"/>
      <c r="U18" s="18"/>
      <c r="V18" s="18"/>
      <c r="W18" s="18"/>
      <c r="X18" s="87">
        <v>13</v>
      </c>
      <c r="Y18" s="769" t="s">
        <v>1972</v>
      </c>
      <c r="Z18" s="87" t="s">
        <v>1973</v>
      </c>
      <c r="AA18" s="87" t="s">
        <v>1247</v>
      </c>
      <c r="AB18" s="18"/>
      <c r="AC18" s="87">
        <v>13</v>
      </c>
      <c r="AD18" s="87" t="s">
        <v>1654</v>
      </c>
      <c r="AE18" s="87" t="s">
        <v>1655</v>
      </c>
      <c r="AF18" s="87" t="s">
        <v>1247</v>
      </c>
    </row>
    <row r="19" spans="1:32" ht="12">
      <c r="A19" s="18"/>
      <c r="B19" s="18"/>
      <c r="C19" s="18"/>
      <c r="D19" s="18"/>
      <c r="E19" s="18"/>
      <c r="F19" s="18"/>
      <c r="G19" s="18"/>
      <c r="H19" s="18"/>
      <c r="I19" s="18"/>
      <c r="J19" s="18"/>
      <c r="K19" s="18"/>
      <c r="L19" s="18"/>
      <c r="M19" s="18"/>
      <c r="N19" s="87">
        <v>14</v>
      </c>
      <c r="O19" s="87" t="s">
        <v>1993</v>
      </c>
      <c r="P19" s="87" t="s">
        <v>1994</v>
      </c>
      <c r="Q19" s="87" t="s">
        <v>1247</v>
      </c>
      <c r="R19" s="18"/>
      <c r="S19" s="18"/>
      <c r="T19" s="18"/>
      <c r="U19" s="18"/>
      <c r="V19" s="18"/>
      <c r="W19" s="18"/>
      <c r="X19" s="87">
        <v>14</v>
      </c>
      <c r="Y19" s="769" t="s">
        <v>1993</v>
      </c>
      <c r="Z19" s="87" t="s">
        <v>1994</v>
      </c>
      <c r="AA19" s="87" t="s">
        <v>1247</v>
      </c>
      <c r="AB19" s="18"/>
      <c r="AC19" s="87">
        <v>14</v>
      </c>
      <c r="AD19" s="87" t="s">
        <v>1658</v>
      </c>
      <c r="AE19" s="87" t="s">
        <v>1659</v>
      </c>
      <c r="AF19" s="87" t="s">
        <v>1247</v>
      </c>
    </row>
    <row r="20" spans="1:32" ht="12">
      <c r="A20" s="18"/>
      <c r="B20" s="18"/>
      <c r="C20" s="18"/>
      <c r="D20" s="18"/>
      <c r="E20" s="18"/>
      <c r="F20" s="18"/>
      <c r="G20" s="18"/>
      <c r="H20" s="18"/>
      <c r="I20" s="18"/>
      <c r="J20" s="18"/>
      <c r="K20" s="18"/>
      <c r="L20" s="18"/>
      <c r="M20" s="18"/>
      <c r="N20" s="87">
        <v>15</v>
      </c>
      <c r="O20" s="87" t="s">
        <v>2014</v>
      </c>
      <c r="P20" s="87" t="s">
        <v>2015</v>
      </c>
      <c r="Q20" s="87" t="s">
        <v>1247</v>
      </c>
      <c r="R20" s="18"/>
      <c r="S20" s="18"/>
      <c r="T20" s="18"/>
      <c r="U20" s="18"/>
      <c r="V20" s="18"/>
      <c r="W20" s="18"/>
      <c r="X20" s="87">
        <v>15</v>
      </c>
      <c r="Y20" s="769" t="s">
        <v>2014</v>
      </c>
      <c r="Z20" s="87" t="s">
        <v>2015</v>
      </c>
      <c r="AA20" s="87" t="s">
        <v>1247</v>
      </c>
      <c r="AB20" s="18"/>
      <c r="AC20" s="87">
        <v>15</v>
      </c>
      <c r="AD20" s="87" t="s">
        <v>1674</v>
      </c>
      <c r="AE20" s="87" t="s">
        <v>1675</v>
      </c>
      <c r="AF20" s="87" t="s">
        <v>1247</v>
      </c>
    </row>
    <row r="21" spans="1:32" ht="12">
      <c r="A21" s="18"/>
      <c r="B21" s="18"/>
      <c r="C21" s="18"/>
      <c r="D21" s="18"/>
      <c r="E21" s="18"/>
      <c r="F21" s="18"/>
      <c r="G21" s="18"/>
      <c r="H21" s="18"/>
      <c r="I21" s="18"/>
      <c r="J21" s="18"/>
      <c r="K21" s="18"/>
      <c r="L21" s="18"/>
      <c r="M21" s="18"/>
      <c r="N21" s="87">
        <v>16</v>
      </c>
      <c r="O21" s="87" t="s">
        <v>2035</v>
      </c>
      <c r="P21" s="87" t="s">
        <v>2036</v>
      </c>
      <c r="Q21" s="87" t="s">
        <v>1247</v>
      </c>
      <c r="R21" s="18"/>
      <c r="S21" s="18"/>
      <c r="T21" s="18"/>
      <c r="U21" s="18"/>
      <c r="V21" s="18"/>
      <c r="W21" s="18"/>
      <c r="X21" s="87">
        <v>16</v>
      </c>
      <c r="Y21" s="769" t="s">
        <v>2035</v>
      </c>
      <c r="Z21" s="87" t="s">
        <v>2036</v>
      </c>
      <c r="AA21" s="87" t="s">
        <v>1247</v>
      </c>
      <c r="AB21" s="18"/>
      <c r="AC21" s="87">
        <v>16</v>
      </c>
      <c r="AD21" s="87" t="s">
        <v>2347</v>
      </c>
      <c r="AE21" s="87" t="s">
        <v>2348</v>
      </c>
      <c r="AF21" s="87" t="s">
        <v>1247</v>
      </c>
    </row>
    <row r="22" spans="1:32" ht="12">
      <c r="A22" s="18"/>
      <c r="B22" s="18"/>
      <c r="C22" s="18"/>
      <c r="D22" s="18"/>
      <c r="E22" s="18"/>
      <c r="F22" s="18"/>
      <c r="G22" s="18"/>
      <c r="H22" s="18"/>
      <c r="I22" s="18"/>
      <c r="J22" s="18"/>
      <c r="K22" s="18"/>
      <c r="L22" s="18"/>
      <c r="M22" s="18"/>
      <c r="N22" s="87">
        <v>17</v>
      </c>
      <c r="O22" s="87" t="s">
        <v>2056</v>
      </c>
      <c r="P22" s="87" t="s">
        <v>2057</v>
      </c>
      <c r="Q22" s="87" t="s">
        <v>1247</v>
      </c>
      <c r="R22" s="18"/>
      <c r="S22" s="18"/>
      <c r="T22" s="18"/>
      <c r="U22" s="18"/>
      <c r="V22" s="18"/>
      <c r="W22" s="18"/>
      <c r="X22" s="87">
        <v>17</v>
      </c>
      <c r="Y22" s="769" t="s">
        <v>2056</v>
      </c>
      <c r="Z22" s="87" t="s">
        <v>2057</v>
      </c>
      <c r="AA22" s="87" t="s">
        <v>1247</v>
      </c>
      <c r="AB22" s="18"/>
      <c r="AC22" s="87">
        <v>17</v>
      </c>
      <c r="AD22" s="87" t="s">
        <v>1698</v>
      </c>
      <c r="AE22" s="87" t="s">
        <v>1699</v>
      </c>
      <c r="AF22" s="87" t="s">
        <v>1247</v>
      </c>
    </row>
    <row r="23" spans="1:32" ht="12">
      <c r="A23" s="18"/>
      <c r="B23" s="18"/>
      <c r="C23" s="18"/>
      <c r="D23" s="18"/>
      <c r="E23" s="18"/>
      <c r="F23" s="18"/>
      <c r="G23" s="18"/>
      <c r="H23" s="18"/>
      <c r="I23" s="18"/>
      <c r="J23" s="18"/>
      <c r="K23" s="18"/>
      <c r="L23" s="18"/>
      <c r="M23" s="18"/>
      <c r="N23" s="87">
        <v>18</v>
      </c>
      <c r="O23" s="87" t="s">
        <v>2077</v>
      </c>
      <c r="P23" s="87" t="s">
        <v>2078</v>
      </c>
      <c r="Q23" s="87" t="s">
        <v>1247</v>
      </c>
      <c r="R23" s="18"/>
      <c r="S23" s="18"/>
      <c r="T23" s="18"/>
      <c r="U23" s="18"/>
      <c r="V23" s="18"/>
      <c r="W23" s="18"/>
      <c r="X23" s="87">
        <v>18</v>
      </c>
      <c r="Y23" s="769" t="s">
        <v>2077</v>
      </c>
      <c r="Z23" s="87" t="s">
        <v>2078</v>
      </c>
      <c r="AA23" s="87" t="s">
        <v>1247</v>
      </c>
      <c r="AB23" s="18"/>
      <c r="AC23" s="87">
        <v>18</v>
      </c>
      <c r="AD23" s="87" t="s">
        <v>1670</v>
      </c>
      <c r="AE23" s="87" t="s">
        <v>1671</v>
      </c>
      <c r="AF23" s="87" t="s">
        <v>1247</v>
      </c>
    </row>
    <row r="24" spans="1:32" ht="12">
      <c r="A24" s="18"/>
      <c r="B24" s="18"/>
      <c r="C24" s="18"/>
      <c r="D24" s="18"/>
      <c r="E24" s="18"/>
      <c r="F24" s="18"/>
      <c r="G24" s="18"/>
      <c r="H24" s="18"/>
      <c r="I24" s="18"/>
      <c r="J24" s="18"/>
      <c r="K24" s="18"/>
      <c r="L24" s="18"/>
      <c r="M24" s="18"/>
      <c r="N24" s="87">
        <v>19</v>
      </c>
      <c r="O24" s="87" t="s">
        <v>2098</v>
      </c>
      <c r="P24" s="87" t="s">
        <v>2099</v>
      </c>
      <c r="Q24" s="87" t="s">
        <v>1247</v>
      </c>
      <c r="R24" s="18"/>
      <c r="S24" s="18"/>
      <c r="T24" s="18"/>
      <c r="U24" s="18"/>
      <c r="V24" s="18"/>
      <c r="W24" s="18"/>
      <c r="X24" s="87">
        <v>19</v>
      </c>
      <c r="Y24" s="769" t="s">
        <v>2098</v>
      </c>
      <c r="Z24" s="87" t="s">
        <v>2099</v>
      </c>
      <c r="AA24" s="87" t="s">
        <v>1247</v>
      </c>
      <c r="AB24" s="18"/>
      <c r="AC24" s="87">
        <v>19</v>
      </c>
      <c r="AD24" s="87" t="s">
        <v>2423</v>
      </c>
      <c r="AE24" s="87" t="s">
        <v>2424</v>
      </c>
      <c r="AF24" s="87" t="s">
        <v>1247</v>
      </c>
    </row>
    <row r="25" spans="1:32" ht="12">
      <c r="A25" s="18"/>
      <c r="B25" s="18"/>
      <c r="C25" s="18"/>
      <c r="D25" s="18"/>
      <c r="E25" s="18"/>
      <c r="F25" s="18"/>
      <c r="G25" s="18"/>
      <c r="H25" s="18"/>
      <c r="I25" s="18"/>
      <c r="J25" s="18"/>
      <c r="K25" s="18"/>
      <c r="L25" s="18"/>
      <c r="M25" s="18"/>
      <c r="N25" s="87">
        <v>20</v>
      </c>
      <c r="O25" s="87" t="s">
        <v>2119</v>
      </c>
      <c r="P25" s="87" t="s">
        <v>2120</v>
      </c>
      <c r="Q25" s="87" t="s">
        <v>1247</v>
      </c>
      <c r="R25" s="18"/>
      <c r="S25" s="18"/>
      <c r="T25" s="18"/>
      <c r="U25" s="18"/>
      <c r="V25" s="18"/>
      <c r="W25" s="18"/>
      <c r="X25" s="87">
        <v>20</v>
      </c>
      <c r="Y25" s="769" t="s">
        <v>2119</v>
      </c>
      <c r="Z25" s="87" t="s">
        <v>2120</v>
      </c>
      <c r="AA25" s="87" t="s">
        <v>1247</v>
      </c>
      <c r="AB25" s="18"/>
      <c r="AC25" s="87">
        <v>20</v>
      </c>
      <c r="AD25" s="87" t="s">
        <v>1686</v>
      </c>
      <c r="AE25" s="87" t="s">
        <v>1687</v>
      </c>
      <c r="AF25" s="87" t="s">
        <v>1247</v>
      </c>
    </row>
    <row r="26" spans="1:32" ht="12">
      <c r="A26" s="18"/>
      <c r="B26" s="18"/>
      <c r="C26" s="18"/>
      <c r="D26" s="18"/>
      <c r="E26" s="18"/>
      <c r="F26" s="18"/>
      <c r="G26" s="18"/>
      <c r="H26" s="18"/>
      <c r="I26" s="18"/>
      <c r="J26" s="18"/>
      <c r="K26" s="18"/>
      <c r="L26" s="18"/>
      <c r="M26" s="18"/>
      <c r="N26" s="87">
        <v>21</v>
      </c>
      <c r="O26" s="87" t="s">
        <v>2140</v>
      </c>
      <c r="P26" s="87" t="s">
        <v>2141</v>
      </c>
      <c r="Q26" s="87" t="s">
        <v>1247</v>
      </c>
      <c r="R26" s="18"/>
      <c r="S26" s="18"/>
      <c r="T26" s="18"/>
      <c r="U26" s="18"/>
      <c r="V26" s="18"/>
      <c r="W26" s="18"/>
      <c r="X26" s="87">
        <v>21</v>
      </c>
      <c r="Y26" s="769" t="s">
        <v>2140</v>
      </c>
      <c r="Z26" s="87" t="s">
        <v>2141</v>
      </c>
      <c r="AA26" s="87" t="s">
        <v>1247</v>
      </c>
      <c r="AB26" s="18"/>
      <c r="AC26" s="87">
        <v>21</v>
      </c>
      <c r="AD26" s="87" t="s">
        <v>2411</v>
      </c>
      <c r="AE26" s="87" t="s">
        <v>2412</v>
      </c>
      <c r="AF26" s="87" t="s">
        <v>1247</v>
      </c>
    </row>
    <row r="27" spans="1:32" ht="12">
      <c r="A27" s="18"/>
      <c r="B27" s="18"/>
      <c r="C27" s="18"/>
      <c r="D27" s="18"/>
      <c r="E27" s="18"/>
      <c r="F27" s="18"/>
      <c r="G27" s="18"/>
      <c r="H27" s="18"/>
      <c r="I27" s="18"/>
      <c r="J27" s="18"/>
      <c r="K27" s="18"/>
      <c r="L27" s="18"/>
      <c r="M27" s="18"/>
      <c r="N27" s="87">
        <v>22</v>
      </c>
      <c r="O27" s="87" t="s">
        <v>2161</v>
      </c>
      <c r="P27" s="87" t="s">
        <v>2162</v>
      </c>
      <c r="Q27" s="87" t="s">
        <v>1247</v>
      </c>
      <c r="R27" s="18"/>
      <c r="S27" s="18"/>
      <c r="T27" s="18"/>
      <c r="U27" s="18"/>
      <c r="V27" s="18"/>
      <c r="W27" s="18"/>
      <c r="X27" s="87">
        <v>22</v>
      </c>
      <c r="Y27" s="769" t="s">
        <v>2161</v>
      </c>
      <c r="Z27" s="87" t="s">
        <v>2162</v>
      </c>
      <c r="AA27" s="87" t="s">
        <v>1247</v>
      </c>
      <c r="AB27" s="18"/>
      <c r="AC27" s="87">
        <v>22</v>
      </c>
      <c r="AD27" s="87" t="s">
        <v>2387</v>
      </c>
      <c r="AE27" s="87" t="s">
        <v>2388</v>
      </c>
      <c r="AF27" s="87" t="s">
        <v>1247</v>
      </c>
    </row>
    <row r="28" spans="1:32" ht="12">
      <c r="A28" s="18"/>
      <c r="B28" s="18"/>
      <c r="C28" s="18"/>
      <c r="D28" s="18"/>
      <c r="E28" s="18"/>
      <c r="F28" s="18"/>
      <c r="G28" s="18"/>
      <c r="H28" s="18"/>
      <c r="I28" s="18"/>
      <c r="J28" s="18"/>
      <c r="K28" s="18"/>
      <c r="L28" s="18"/>
      <c r="M28" s="18"/>
      <c r="N28" s="87">
        <v>23</v>
      </c>
      <c r="O28" s="87" t="s">
        <v>2182</v>
      </c>
      <c r="P28" s="87" t="s">
        <v>2183</v>
      </c>
      <c r="Q28" s="87" t="s">
        <v>1247</v>
      </c>
      <c r="R28" s="18"/>
      <c r="S28" s="18"/>
      <c r="T28" s="18"/>
      <c r="U28" s="18"/>
      <c r="V28" s="18"/>
      <c r="W28" s="18"/>
      <c r="X28" s="87">
        <v>23</v>
      </c>
      <c r="Y28" s="769" t="s">
        <v>2182</v>
      </c>
      <c r="Z28" s="87" t="s">
        <v>2183</v>
      </c>
      <c r="AA28" s="87" t="s">
        <v>1247</v>
      </c>
      <c r="AB28" s="18"/>
      <c r="AC28" s="87">
        <v>23</v>
      </c>
      <c r="AD28" s="87" t="s">
        <v>2419</v>
      </c>
      <c r="AE28" s="87" t="s">
        <v>2420</v>
      </c>
      <c r="AF28" s="87" t="s">
        <v>1247</v>
      </c>
    </row>
    <row r="29" spans="1:32" ht="12">
      <c r="A29" s="18"/>
      <c r="B29" s="18"/>
      <c r="C29" s="18"/>
      <c r="D29" s="18"/>
      <c r="E29" s="18"/>
      <c r="F29" s="18"/>
      <c r="G29" s="18"/>
      <c r="H29" s="18"/>
      <c r="I29" s="18"/>
      <c r="J29" s="18"/>
      <c r="K29" s="18"/>
      <c r="L29" s="18"/>
      <c r="M29" s="18"/>
      <c r="N29" s="87">
        <v>24</v>
      </c>
      <c r="O29" s="87" t="s">
        <v>2203</v>
      </c>
      <c r="P29" s="87" t="s">
        <v>2204</v>
      </c>
      <c r="Q29" s="87" t="s">
        <v>1247</v>
      </c>
      <c r="R29" s="18"/>
      <c r="S29" s="18"/>
      <c r="T29" s="18"/>
      <c r="U29" s="18"/>
      <c r="V29" s="18"/>
      <c r="W29" s="18"/>
      <c r="X29" s="87">
        <v>24</v>
      </c>
      <c r="Y29" s="769" t="s">
        <v>2203</v>
      </c>
      <c r="Z29" s="87" t="s">
        <v>2204</v>
      </c>
      <c r="AA29" s="87" t="s">
        <v>1247</v>
      </c>
      <c r="AB29" s="18"/>
      <c r="AC29" s="87">
        <v>24</v>
      </c>
      <c r="AD29" s="87" t="s">
        <v>2391</v>
      </c>
      <c r="AE29" s="87" t="s">
        <v>2392</v>
      </c>
      <c r="AF29" s="87" t="s">
        <v>1247</v>
      </c>
    </row>
    <row r="30" spans="1:32" ht="12">
      <c r="A30" s="18"/>
      <c r="B30" s="18"/>
      <c r="C30" s="18"/>
      <c r="D30" s="18"/>
      <c r="E30" s="18"/>
      <c r="F30" s="18"/>
      <c r="G30" s="18"/>
      <c r="H30" s="18"/>
      <c r="I30" s="18"/>
      <c r="J30" s="18"/>
      <c r="K30" s="18"/>
      <c r="L30" s="18"/>
      <c r="M30" s="18"/>
      <c r="N30" s="87">
        <v>25</v>
      </c>
      <c r="O30" s="87" t="s">
        <v>1667</v>
      </c>
      <c r="P30" s="87" t="s">
        <v>1668</v>
      </c>
      <c r="Q30" s="87" t="s">
        <v>1247</v>
      </c>
      <c r="R30" s="18"/>
      <c r="S30" s="18"/>
      <c r="T30" s="18"/>
      <c r="U30" s="18"/>
      <c r="V30" s="18"/>
      <c r="W30" s="18"/>
      <c r="X30" s="87">
        <v>25</v>
      </c>
      <c r="Y30" s="769" t="s">
        <v>1667</v>
      </c>
      <c r="Z30" s="87" t="s">
        <v>1668</v>
      </c>
      <c r="AA30" s="87" t="s">
        <v>1247</v>
      </c>
      <c r="AB30" s="18"/>
      <c r="AC30" s="87">
        <v>25</v>
      </c>
      <c r="AD30" s="87" t="s">
        <v>2351</v>
      </c>
      <c r="AE30" s="87" t="s">
        <v>2352</v>
      </c>
      <c r="AF30" s="87" t="s">
        <v>1247</v>
      </c>
    </row>
    <row r="31" spans="1:32" ht="12">
      <c r="A31" s="18"/>
      <c r="B31" s="18"/>
      <c r="C31" s="18"/>
      <c r="D31" s="18"/>
      <c r="E31" s="18"/>
      <c r="F31" s="18"/>
      <c r="G31" s="18"/>
      <c r="H31" s="18"/>
      <c r="I31" s="18"/>
      <c r="J31" s="18"/>
      <c r="K31" s="18"/>
      <c r="L31" s="18"/>
      <c r="M31" s="18"/>
      <c r="N31" s="87">
        <v>26</v>
      </c>
      <c r="O31" s="87" t="s">
        <v>2241</v>
      </c>
      <c r="P31" s="87" t="s">
        <v>2242</v>
      </c>
      <c r="Q31" s="87" t="s">
        <v>1247</v>
      </c>
      <c r="R31" s="18"/>
      <c r="S31" s="18"/>
      <c r="T31" s="18"/>
      <c r="U31" s="18"/>
      <c r="V31" s="18"/>
      <c r="W31" s="18"/>
      <c r="X31" s="87">
        <v>26</v>
      </c>
      <c r="Y31" s="769" t="s">
        <v>2241</v>
      </c>
      <c r="Z31" s="87" t="s">
        <v>2242</v>
      </c>
      <c r="AA31" s="87" t="s">
        <v>1247</v>
      </c>
      <c r="AB31" s="18"/>
      <c r="AC31" s="87">
        <v>26</v>
      </c>
      <c r="AD31" s="87" t="s">
        <v>2395</v>
      </c>
      <c r="AE31" s="87" t="s">
        <v>2396</v>
      </c>
      <c r="AF31" s="87" t="s">
        <v>1247</v>
      </c>
    </row>
    <row r="32" spans="1:32" ht="12">
      <c r="A32" s="18"/>
      <c r="B32" s="18"/>
      <c r="C32" s="18"/>
      <c r="D32" s="18"/>
      <c r="E32" s="18"/>
      <c r="F32" s="18"/>
      <c r="G32" s="18"/>
      <c r="H32" s="18"/>
      <c r="I32" s="18"/>
      <c r="J32" s="18"/>
      <c r="K32" s="18"/>
      <c r="L32" s="18"/>
      <c r="M32" s="18"/>
      <c r="N32" s="87">
        <v>27</v>
      </c>
      <c r="O32" s="87" t="s">
        <v>2262</v>
      </c>
      <c r="P32" s="87" t="s">
        <v>2263</v>
      </c>
      <c r="Q32" s="87" t="s">
        <v>1247</v>
      </c>
      <c r="R32" s="18"/>
      <c r="S32" s="18"/>
      <c r="T32" s="18"/>
      <c r="U32" s="18"/>
      <c r="V32" s="18"/>
      <c r="W32" s="18"/>
      <c r="X32" s="87">
        <v>27</v>
      </c>
      <c r="Y32" s="769" t="s">
        <v>2262</v>
      </c>
      <c r="Z32" s="87" t="s">
        <v>2263</v>
      </c>
      <c r="AA32" s="87" t="s">
        <v>1247</v>
      </c>
      <c r="AB32" s="18"/>
      <c r="AC32" s="87">
        <v>27</v>
      </c>
      <c r="AD32" s="87" t="s">
        <v>2379</v>
      </c>
      <c r="AE32" s="87" t="s">
        <v>2380</v>
      </c>
      <c r="AF32" s="87" t="s">
        <v>1247</v>
      </c>
    </row>
    <row r="33" spans="1:32" ht="12">
      <c r="A33" s="18"/>
      <c r="B33" s="18"/>
      <c r="C33" s="18"/>
      <c r="D33" s="18"/>
      <c r="E33" s="18"/>
      <c r="F33" s="18"/>
      <c r="G33" s="18"/>
      <c r="H33" s="18"/>
      <c r="I33" s="18"/>
      <c r="J33" s="18"/>
      <c r="K33" s="18"/>
      <c r="L33" s="18"/>
      <c r="M33" s="18"/>
      <c r="N33" s="87">
        <v>28</v>
      </c>
      <c r="O33" s="87" t="s">
        <v>2283</v>
      </c>
      <c r="P33" s="87" t="s">
        <v>1706</v>
      </c>
      <c r="Q33" s="87" t="s">
        <v>1247</v>
      </c>
      <c r="R33" s="18"/>
      <c r="S33" s="18"/>
      <c r="T33" s="18"/>
      <c r="U33" s="18"/>
      <c r="V33" s="18"/>
      <c r="W33" s="18"/>
      <c r="X33" s="87">
        <v>28</v>
      </c>
      <c r="Y33" s="769" t="s">
        <v>2283</v>
      </c>
      <c r="Z33" s="87" t="s">
        <v>1706</v>
      </c>
      <c r="AA33" s="87" t="s">
        <v>1247</v>
      </c>
      <c r="AB33" s="18"/>
      <c r="AC33" s="87">
        <v>28</v>
      </c>
      <c r="AD33" s="87" t="s">
        <v>2371</v>
      </c>
      <c r="AE33" s="87" t="s">
        <v>2372</v>
      </c>
      <c r="AF33" s="87" t="s">
        <v>1247</v>
      </c>
    </row>
    <row r="34" spans="1:32" ht="12">
      <c r="A34" s="18"/>
      <c r="B34" s="18"/>
      <c r="C34" s="18"/>
      <c r="D34" s="18"/>
      <c r="E34" s="18"/>
      <c r="F34" s="18"/>
      <c r="G34" s="18"/>
      <c r="H34" s="18"/>
      <c r="I34" s="18"/>
      <c r="J34" s="18"/>
      <c r="K34" s="18"/>
      <c r="L34" s="18"/>
      <c r="M34" s="18"/>
      <c r="N34" s="87">
        <v>29</v>
      </c>
      <c r="O34" s="87" t="s">
        <v>2303</v>
      </c>
      <c r="P34" s="87" t="s">
        <v>2304</v>
      </c>
      <c r="Q34" s="87" t="s">
        <v>1247</v>
      </c>
      <c r="R34" s="18"/>
      <c r="S34" s="18"/>
      <c r="T34" s="18"/>
      <c r="U34" s="18"/>
      <c r="V34" s="18"/>
      <c r="W34" s="18"/>
      <c r="X34" s="87">
        <v>29</v>
      </c>
      <c r="Y34" s="769" t="s">
        <v>2303</v>
      </c>
      <c r="Z34" s="87" t="s">
        <v>2304</v>
      </c>
      <c r="AA34" s="87" t="s">
        <v>1247</v>
      </c>
      <c r="AB34" s="18"/>
      <c r="AC34" s="87">
        <v>29</v>
      </c>
      <c r="AD34" s="87" t="s">
        <v>1702</v>
      </c>
      <c r="AE34" s="87" t="s">
        <v>1703</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1715</v>
      </c>
      <c r="AE35" s="87" t="s">
        <v>1716</v>
      </c>
      <c r="AF35" s="87" t="s">
        <v>1247</v>
      </c>
    </row>
    <row r="36" spans="1:32" ht="12">
      <c r="A36" s="18"/>
      <c r="B36" s="18"/>
      <c r="C36" s="18"/>
      <c r="D36" s="18"/>
      <c r="E36" s="18"/>
      <c r="F36" s="18"/>
      <c r="G36" s="18"/>
      <c r="H36" s="18"/>
      <c r="I36" s="18"/>
      <c r="J36" s="18"/>
      <c r="K36" s="18"/>
      <c r="L36" s="18"/>
      <c r="M36" s="18"/>
      <c r="N36" s="87">
        <v>31</v>
      </c>
      <c r="O36" s="87" t="s">
        <v>2432</v>
      </c>
      <c r="P36" s="87" t="s">
        <v>2433</v>
      </c>
      <c r="Q36" s="87" t="s">
        <v>1245</v>
      </c>
      <c r="R36" s="18"/>
      <c r="S36" s="18"/>
      <c r="T36" s="18"/>
      <c r="U36" s="18"/>
      <c r="V36" s="18"/>
      <c r="W36" s="18"/>
      <c r="X36" s="87">
        <v>31</v>
      </c>
      <c r="Y36" s="769">
        <v>0</v>
      </c>
      <c r="Z36" s="87">
        <v>0</v>
      </c>
      <c r="AA36" s="87">
        <v>0</v>
      </c>
      <c r="AB36" s="18"/>
      <c r="AC36" s="87">
        <v>31</v>
      </c>
      <c r="AD36" s="87" t="s">
        <v>2403</v>
      </c>
      <c r="AE36" s="87" t="s">
        <v>2404</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2327</v>
      </c>
      <c r="AE37" s="87" t="s">
        <v>2328</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2331</v>
      </c>
      <c r="AE38" s="87" t="s">
        <v>2332</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1707</v>
      </c>
      <c r="AE39" s="87" t="s">
        <v>1708</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2375</v>
      </c>
      <c r="AE40" s="87" t="s">
        <v>2376</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2335</v>
      </c>
      <c r="AE41" s="87" t="s">
        <v>2336</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1678</v>
      </c>
      <c r="AE42" s="87" t="s">
        <v>1679</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1682</v>
      </c>
      <c r="AE43" s="87" t="s">
        <v>1683</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2355</v>
      </c>
      <c r="AE44" s="87" t="s">
        <v>2356</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1694</v>
      </c>
      <c r="AE45" s="87" t="s">
        <v>1695</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2367</v>
      </c>
      <c r="AE46" s="87" t="s">
        <v>2368</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2383</v>
      </c>
      <c r="AE47" s="87" t="s">
        <v>2384</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2359</v>
      </c>
      <c r="AE48" s="87" t="s">
        <v>2360</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2343</v>
      </c>
      <c r="AE49" s="87" t="s">
        <v>2344</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46</v>
      </c>
      <c r="I4" s="80" t="str">
        <f>HLOOKUP(I3,比較地域マスタ!$E$5:$L$6,2,0)</f>
        <v>鹿児島県</v>
      </c>
      <c r="J4" s="80" t="str">
        <f>HLOOKUP(J3,比較地域マスタ!$E$5:$L$6,2,0)</f>
        <v>伊佐市</v>
      </c>
      <c r="K4" s="80" t="str">
        <f>HLOOKUP(K3,比較地域マスタ!$E$5:$L$6,2,0)</f>
        <v>46224</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伊佐市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90.833037423773675</v>
      </c>
      <c r="BB5" s="34"/>
      <c r="BC5" s="19"/>
      <c r="BD5" s="364">
        <f>AC35</f>
        <v>83.189843072266626</v>
      </c>
      <c r="BE5" s="34"/>
      <c r="BF5" s="19"/>
      <c r="BG5" s="364">
        <f>AK35</f>
        <v>55.125032681356231</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49.053928739138293</v>
      </c>
      <c r="BA6" s="19"/>
      <c r="BB6" s="34"/>
      <c r="BC6" s="364">
        <f>AC36</f>
        <v>52.143901625791528</v>
      </c>
      <c r="BD6" s="19"/>
      <c r="BE6" s="34"/>
      <c r="BF6" s="364">
        <f>AK36</f>
        <v>28.951919237378021</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3.5121908983420989</v>
      </c>
      <c r="BA7" s="19"/>
      <c r="BB7" s="34"/>
      <c r="BC7" s="364">
        <f>AC37</f>
        <v>2.752890582918424</v>
      </c>
      <c r="BD7" s="19"/>
      <c r="BE7" s="34"/>
      <c r="BF7" s="364">
        <f t="shared" ref="BF7:BF8" si="0">AK37</f>
        <v>2.0732463535687322</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38.266917786293291</v>
      </c>
      <c r="BA8" s="19"/>
      <c r="BB8" s="34"/>
      <c r="BC8" s="364">
        <f>AC38</f>
        <v>28.293050863556676</v>
      </c>
      <c r="BD8" s="19"/>
      <c r="BE8" s="34"/>
      <c r="BF8" s="364">
        <f t="shared" si="0"/>
        <v>24.099867090409475</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239.86666794640789</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29.523454616122773</v>
      </c>
      <c r="BA9" s="364">
        <f>AZ9</f>
        <v>29.523454616122773</v>
      </c>
      <c r="BB9" s="34"/>
      <c r="BC9" s="364">
        <f>AC39</f>
        <v>46.814840935382655</v>
      </c>
      <c r="BD9" s="364">
        <f>AC39</f>
        <v>46.814840935382655</v>
      </c>
      <c r="BE9" s="34"/>
      <c r="BF9" s="364">
        <f>AK39</f>
        <v>22.217246169675423</v>
      </c>
      <c r="BG9" s="364">
        <f>AK39</f>
        <v>22.217246169675423</v>
      </c>
      <c r="BH9" s="34"/>
    </row>
    <row r="10" spans="1:62" ht="17.100000000000001" customHeight="1" thickBot="1">
      <c r="B10" s="366"/>
      <c r="C10" s="367"/>
      <c r="D10" s="369"/>
      <c r="E10" s="369"/>
      <c r="F10" s="369"/>
      <c r="G10" s="368"/>
      <c r="H10" s="368"/>
      <c r="I10" s="369"/>
      <c r="J10" s="370"/>
      <c r="K10" s="377"/>
      <c r="L10" s="286" t="s">
        <v>31</v>
      </c>
      <c r="M10" s="286"/>
      <c r="N10" s="622"/>
      <c r="O10" s="1025">
        <f>SUM(O11:O13)</f>
        <v>90.833037423773675</v>
      </c>
      <c r="P10" s="501">
        <f t="shared" ref="P10:P22" si="1">O10/$O$9</f>
        <v>0.37868136578304412</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36.018110852120316</v>
      </c>
      <c r="BA10" s="364">
        <f>AZ10</f>
        <v>36.018110852120316</v>
      </c>
      <c r="BB10" s="34"/>
      <c r="BC10" s="364">
        <f>AC40</f>
        <v>47.549304033496959</v>
      </c>
      <c r="BD10" s="364">
        <f>AC40</f>
        <v>47.549304033496959</v>
      </c>
      <c r="BE10" s="34"/>
      <c r="BF10" s="364">
        <f>AK40</f>
        <v>21.877718321373759</v>
      </c>
      <c r="BG10" s="364">
        <f>AK40</f>
        <v>21.877718321373759</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49.053928739138293</v>
      </c>
      <c r="P11" s="502">
        <f t="shared" si="1"/>
        <v>0.204504982535123</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80.41340697613559</v>
      </c>
      <c r="BB11" s="34"/>
      <c r="BC11" s="364"/>
      <c r="BD11" s="364">
        <f>AC41</f>
        <v>71.339745935488949</v>
      </c>
      <c r="BE11" s="34"/>
      <c r="BF11" s="19"/>
      <c r="BG11" s="364">
        <f>AK41</f>
        <v>55.813181131893828</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3.5121908983420989</v>
      </c>
      <c r="P12" s="502">
        <f t="shared" si="1"/>
        <v>1.4642263255713415E-2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78.521416996011624</v>
      </c>
      <c r="BA12" s="19"/>
      <c r="BB12" s="34"/>
      <c r="BC12" s="364">
        <f>AC42</f>
        <v>69.117688641493302</v>
      </c>
      <c r="BD12" s="19"/>
      <c r="BE12" s="34"/>
      <c r="BF12" s="364">
        <f>AK42</f>
        <v>54.350710060412396</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38.266917786293291</v>
      </c>
      <c r="P13" s="502">
        <f t="shared" si="1"/>
        <v>0.15953411999220776</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1.8919899801239617</v>
      </c>
      <c r="BA13" s="19"/>
      <c r="BB13" s="34"/>
      <c r="BC13" s="364">
        <f>AC45</f>
        <v>2.2220572939956531</v>
      </c>
      <c r="BD13" s="19"/>
      <c r="BE13" s="34"/>
      <c r="BF13" s="364">
        <f>AK45</f>
        <v>1.4624710714814328</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29.523454616122773</v>
      </c>
      <c r="P14" s="501">
        <f t="shared" si="1"/>
        <v>0.1230827728958116</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36.018110852120316</v>
      </c>
      <c r="P15" s="501">
        <f t="shared" si="1"/>
        <v>0.15015888268464064</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3.0786580782555304</v>
      </c>
      <c r="BA15" s="364">
        <f>AZ15</f>
        <v>3.0786580782555304</v>
      </c>
      <c r="BB15" s="34"/>
      <c r="BC15" s="364">
        <f>AC47</f>
        <v>2.2676865411652338</v>
      </c>
      <c r="BD15" s="364">
        <f>AC47</f>
        <v>2.2676865411652338</v>
      </c>
      <c r="BE15" s="34"/>
      <c r="BF15" s="364">
        <f>AK47</f>
        <v>2.4430493134959299</v>
      </c>
      <c r="BG15" s="364">
        <f>AK47</f>
        <v>2.4430493134959299</v>
      </c>
      <c r="BH15" s="34"/>
    </row>
    <row r="16" spans="1:62" ht="17.100000000000001" customHeight="1" thickBot="1">
      <c r="B16" s="366"/>
      <c r="C16" s="367"/>
      <c r="D16" s="369"/>
      <c r="E16" s="369"/>
      <c r="F16" s="369"/>
      <c r="G16" s="368"/>
      <c r="H16" s="368"/>
      <c r="I16" s="369"/>
      <c r="J16" s="370"/>
      <c r="K16" s="378"/>
      <c r="L16" s="286" t="s">
        <v>44</v>
      </c>
      <c r="M16" s="387"/>
      <c r="N16" s="388"/>
      <c r="O16" s="1025">
        <f>SUM(O18:O21)</f>
        <v>80.41340697613559</v>
      </c>
      <c r="P16" s="501">
        <f t="shared" si="1"/>
        <v>0.33524210622753942</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78.521416996011624</v>
      </c>
      <c r="P17" s="502">
        <f t="shared" si="1"/>
        <v>0.32735443264486935</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34.550783281760388</v>
      </c>
      <c r="P18" s="502">
        <f t="shared" si="1"/>
        <v>0.1440416193611356</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43.970633714251228</v>
      </c>
      <c r="P19" s="502">
        <f t="shared" si="1"/>
        <v>0.18331281328373372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1.8919899801239617</v>
      </c>
      <c r="P20" s="502">
        <f t="shared" si="1"/>
        <v>7.8876735826700142E-3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3.0786580782555304</v>
      </c>
      <c r="P22" s="679">
        <f t="shared" si="1"/>
        <v>1.283487240896421E-2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74.47023398530672</v>
      </c>
      <c r="AZ22" s="364">
        <f t="shared" si="3"/>
        <v>66.134707773924958</v>
      </c>
      <c r="BA22" s="364">
        <f t="shared" si="3"/>
        <v>52.570525175349765</v>
      </c>
      <c r="BB22" s="364">
        <f t="shared" si="3"/>
        <v>82.754562873219413</v>
      </c>
      <c r="BC22" s="364">
        <f t="shared" si="3"/>
        <v>83.521628177908184</v>
      </c>
      <c r="BD22" s="364">
        <f t="shared" si="3"/>
        <v>83.189843072266626</v>
      </c>
      <c r="BE22" s="364">
        <f t="shared" si="3"/>
        <v>80.075373811233447</v>
      </c>
      <c r="BF22" s="364">
        <f t="shared" si="3"/>
        <v>75.422427136315406</v>
      </c>
      <c r="BG22" s="364">
        <f t="shared" si="3"/>
        <v>71.807617175881788</v>
      </c>
      <c r="BH22" s="364">
        <f t="shared" si="3"/>
        <v>65.63392365245943</v>
      </c>
      <c r="BI22" s="364">
        <f t="shared" si="3"/>
        <v>54.382148114245325</v>
      </c>
      <c r="BJ22" s="364">
        <f t="shared" si="3"/>
        <v>56.914019554631196</v>
      </c>
      <c r="BK22" s="364">
        <f t="shared" si="3"/>
        <v>65.668152388662236</v>
      </c>
      <c r="BL22" s="364">
        <f t="shared" si="3"/>
        <v>55.125032681356231</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36.560113056358617</v>
      </c>
      <c r="AZ23" s="399">
        <f t="shared" ref="AZ23:BL23" si="4">Y39</f>
        <v>32.571024418230252</v>
      </c>
      <c r="BA23" s="399">
        <f t="shared" si="4"/>
        <v>35.104736804892163</v>
      </c>
      <c r="BB23" s="399">
        <f t="shared" si="4"/>
        <v>41.784754274590533</v>
      </c>
      <c r="BC23" s="399">
        <f t="shared" si="4"/>
        <v>46.739016569726985</v>
      </c>
      <c r="BD23" s="399">
        <f t="shared" si="4"/>
        <v>46.814840935382655</v>
      </c>
      <c r="BE23" s="399">
        <f t="shared" si="4"/>
        <v>39.224697462748289</v>
      </c>
      <c r="BF23" s="399">
        <f t="shared" si="4"/>
        <v>39.261064888875147</v>
      </c>
      <c r="BG23" s="399">
        <f t="shared" si="4"/>
        <v>30.51189265765279</v>
      </c>
      <c r="BH23" s="399">
        <f t="shared" si="4"/>
        <v>27.635860376115893</v>
      </c>
      <c r="BI23" s="399">
        <f t="shared" si="4"/>
        <v>24.705136645902929</v>
      </c>
      <c r="BJ23" s="399">
        <f t="shared" si="4"/>
        <v>26.675666160206212</v>
      </c>
      <c r="BK23" s="399">
        <f t="shared" si="4"/>
        <v>23.730483580707542</v>
      </c>
      <c r="BL23" s="399">
        <f t="shared" si="4"/>
        <v>22.217246169675423</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32.165098216273392</v>
      </c>
      <c r="AZ24" s="364">
        <f t="shared" ref="AZ24:BL24" si="5">Y40</f>
        <v>30.054221738209915</v>
      </c>
      <c r="BA24" s="364">
        <f t="shared" si="5"/>
        <v>35.195397005923041</v>
      </c>
      <c r="BB24" s="364">
        <f t="shared" si="5"/>
        <v>43.169520787655749</v>
      </c>
      <c r="BC24" s="364">
        <f t="shared" si="5"/>
        <v>44.374083062621573</v>
      </c>
      <c r="BD24" s="364">
        <f t="shared" si="5"/>
        <v>47.549304033496959</v>
      </c>
      <c r="BE24" s="364">
        <f t="shared" si="5"/>
        <v>45.208422745616438</v>
      </c>
      <c r="BF24" s="364">
        <f t="shared" si="5"/>
        <v>38.912874925909868</v>
      </c>
      <c r="BG24" s="364">
        <f t="shared" si="5"/>
        <v>35.478717256401033</v>
      </c>
      <c r="BH24" s="364">
        <f t="shared" si="5"/>
        <v>36.25316767783788</v>
      </c>
      <c r="BI24" s="364">
        <f t="shared" si="5"/>
        <v>25.495687357676637</v>
      </c>
      <c r="BJ24" s="364">
        <f t="shared" si="5"/>
        <v>27.762800770617496</v>
      </c>
      <c r="BK24" s="364">
        <f t="shared" si="5"/>
        <v>26.760195460340459</v>
      </c>
      <c r="BL24" s="364">
        <f t="shared" si="5"/>
        <v>21.877718321373759</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76.229113674440427</v>
      </c>
      <c r="AZ25" s="364">
        <f t="shared" ref="AZ25:BL25" si="6">Y41</f>
        <v>74.900600406915245</v>
      </c>
      <c r="BA25" s="364">
        <f t="shared" si="6"/>
        <v>75.312398963147501</v>
      </c>
      <c r="BB25" s="364">
        <f t="shared" si="6"/>
        <v>73.127135427824754</v>
      </c>
      <c r="BC25" s="364">
        <f t="shared" si="6"/>
        <v>72.903728316603903</v>
      </c>
      <c r="BD25" s="364">
        <f t="shared" si="6"/>
        <v>71.339745935488949</v>
      </c>
      <c r="BE25" s="364">
        <f t="shared" si="6"/>
        <v>69.090224464025184</v>
      </c>
      <c r="BF25" s="364">
        <f t="shared" si="6"/>
        <v>67.86048135148846</v>
      </c>
      <c r="BG25" s="364">
        <f t="shared" si="6"/>
        <v>66.277436140925985</v>
      </c>
      <c r="BH25" s="364">
        <f t="shared" si="6"/>
        <v>65.171135301617198</v>
      </c>
      <c r="BI25" s="364">
        <f t="shared" si="6"/>
        <v>63.731082719610242</v>
      </c>
      <c r="BJ25" s="364">
        <f t="shared" si="6"/>
        <v>61.489489616735362</v>
      </c>
      <c r="BK25" s="364">
        <f t="shared" si="6"/>
        <v>55.877775833709627</v>
      </c>
      <c r="BL25" s="364">
        <f t="shared" si="6"/>
        <v>55.813181131893828</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1.9956233817612259</v>
      </c>
      <c r="AZ26" s="364">
        <f t="shared" si="7"/>
        <v>1.9057821128063082</v>
      </c>
      <c r="BA26" s="364">
        <f t="shared" si="7"/>
        <v>2.4946103642431692</v>
      </c>
      <c r="BB26" s="364">
        <f t="shared" si="7"/>
        <v>1.7703135011771618</v>
      </c>
      <c r="BC26" s="364">
        <f t="shared" si="7"/>
        <v>1.9718207305746724</v>
      </c>
      <c r="BD26" s="364">
        <f t="shared" si="7"/>
        <v>2.2676865411652338</v>
      </c>
      <c r="BE26" s="364">
        <f t="shared" si="7"/>
        <v>1.9823632039562369</v>
      </c>
      <c r="BF26" s="364">
        <f t="shared" si="7"/>
        <v>1.8439332197668681</v>
      </c>
      <c r="BG26" s="364">
        <f t="shared" si="7"/>
        <v>2.2179631446353492</v>
      </c>
      <c r="BH26" s="364">
        <f t="shared" si="7"/>
        <v>2.2538357111457392</v>
      </c>
      <c r="BI26" s="364">
        <f t="shared" si="7"/>
        <v>3.1845234448765996</v>
      </c>
      <c r="BJ26" s="364">
        <f t="shared" si="7"/>
        <v>2.933304739165457</v>
      </c>
      <c r="BK26" s="364">
        <f t="shared" si="7"/>
        <v>2.7049750756404731</v>
      </c>
      <c r="BL26" s="364">
        <f t="shared" si="7"/>
        <v>2.4430493134959299</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221.42018231414039</v>
      </c>
      <c r="AZ27" s="364">
        <f t="shared" si="8"/>
        <v>205.56633645008668</v>
      </c>
      <c r="BA27" s="364">
        <f t="shared" si="8"/>
        <v>200.67766831355561</v>
      </c>
      <c r="BB27" s="364">
        <f t="shared" si="8"/>
        <v>242.60628686446762</v>
      </c>
      <c r="BC27" s="364">
        <f t="shared" si="8"/>
        <v>249.51027685743531</v>
      </c>
      <c r="BD27" s="364">
        <f t="shared" si="8"/>
        <v>251.16142051780042</v>
      </c>
      <c r="BE27" s="364">
        <f t="shared" si="8"/>
        <v>235.5810816875796</v>
      </c>
      <c r="BF27" s="364">
        <f t="shared" si="8"/>
        <v>223.30078152235578</v>
      </c>
      <c r="BG27" s="364">
        <f t="shared" si="8"/>
        <v>206.29362637549696</v>
      </c>
      <c r="BH27" s="364">
        <f t="shared" si="8"/>
        <v>196.94792271917615</v>
      </c>
      <c r="BI27" s="364">
        <f t="shared" si="8"/>
        <v>171.49857828231171</v>
      </c>
      <c r="BJ27" s="364">
        <f t="shared" si="8"/>
        <v>175.77528084135574</v>
      </c>
      <c r="BK27" s="364">
        <f t="shared" si="8"/>
        <v>174.74158233906033</v>
      </c>
      <c r="BL27" s="364">
        <f t="shared" si="8"/>
        <v>157.47622761779516</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251.16142051780042</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83.189843072266626</v>
      </c>
      <c r="P31" s="501">
        <f t="shared" ref="P31:P43" si="9">O31/$O$30</f>
        <v>0.33122062656263229</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52.143901625791528</v>
      </c>
      <c r="P32" s="502">
        <f t="shared" si="9"/>
        <v>0.20761111128568396</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2.752890582918424</v>
      </c>
      <c r="P33" s="502">
        <f t="shared" si="9"/>
        <v>1.0960642670530365E-2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28.293050863556676</v>
      </c>
      <c r="P34" s="502">
        <f t="shared" si="9"/>
        <v>0.11264887260641798</v>
      </c>
      <c r="Q34" s="371"/>
      <c r="R34" s="15"/>
      <c r="S34" s="366"/>
      <c r="T34" s="622" t="s">
        <v>29</v>
      </c>
      <c r="U34" s="375"/>
      <c r="V34" s="375"/>
      <c r="W34" s="375"/>
      <c r="X34" s="1012">
        <f>X35+X39+X40+X41+X47</f>
        <v>221.42018231414039</v>
      </c>
      <c r="Y34" s="1013">
        <f t="shared" ref="Y34:AK34" si="10">Y35+Y39+Y40+Y41+Y47</f>
        <v>205.56633645008668</v>
      </c>
      <c r="Z34" s="1013">
        <f t="shared" si="10"/>
        <v>200.67766831355561</v>
      </c>
      <c r="AA34" s="1013">
        <f t="shared" si="10"/>
        <v>242.60628686446762</v>
      </c>
      <c r="AB34" s="1013">
        <f t="shared" si="10"/>
        <v>249.51027685743531</v>
      </c>
      <c r="AC34" s="1013">
        <f t="shared" si="10"/>
        <v>251.16142051780042</v>
      </c>
      <c r="AD34" s="1013">
        <f t="shared" si="10"/>
        <v>235.5810816875796</v>
      </c>
      <c r="AE34" s="1013">
        <f t="shared" si="10"/>
        <v>223.30078152235578</v>
      </c>
      <c r="AF34" s="1013">
        <f t="shared" si="10"/>
        <v>206.29362637549696</v>
      </c>
      <c r="AG34" s="1013">
        <f t="shared" si="10"/>
        <v>196.94792271917615</v>
      </c>
      <c r="AH34" s="1013">
        <f t="shared" si="10"/>
        <v>171.49857828231171</v>
      </c>
      <c r="AI34" s="1013">
        <f t="shared" si="10"/>
        <v>175.77528084135574</v>
      </c>
      <c r="AJ34" s="1013">
        <f t="shared" si="10"/>
        <v>174.74158233906033</v>
      </c>
      <c r="AK34" s="1014">
        <f t="shared" si="10"/>
        <v>157.47622761779516</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46.814840935382655</v>
      </c>
      <c r="P35" s="501">
        <f t="shared" si="9"/>
        <v>0.18639343908339129</v>
      </c>
      <c r="Q35" s="371"/>
      <c r="R35" s="15"/>
      <c r="S35" s="366"/>
      <c r="T35" s="377"/>
      <c r="U35" s="286" t="s">
        <v>31</v>
      </c>
      <c r="V35" s="387"/>
      <c r="W35" s="387"/>
      <c r="X35" s="1015">
        <f>SUM(X36:X38)</f>
        <v>74.47023398530672</v>
      </c>
      <c r="Y35" s="1016">
        <f t="shared" ref="Y35:AK35" si="11">SUM(Y36:Y38)</f>
        <v>66.134707773924958</v>
      </c>
      <c r="Z35" s="1016">
        <f t="shared" si="11"/>
        <v>52.570525175349765</v>
      </c>
      <c r="AA35" s="1016">
        <f t="shared" si="11"/>
        <v>82.754562873219413</v>
      </c>
      <c r="AB35" s="1016">
        <f t="shared" si="11"/>
        <v>83.521628177908184</v>
      </c>
      <c r="AC35" s="1016">
        <f t="shared" si="11"/>
        <v>83.189843072266626</v>
      </c>
      <c r="AD35" s="1016">
        <f t="shared" si="11"/>
        <v>80.075373811233447</v>
      </c>
      <c r="AE35" s="1016">
        <f t="shared" si="11"/>
        <v>75.422427136315406</v>
      </c>
      <c r="AF35" s="1016">
        <f t="shared" si="11"/>
        <v>71.807617175881788</v>
      </c>
      <c r="AG35" s="1016">
        <f t="shared" si="11"/>
        <v>65.63392365245943</v>
      </c>
      <c r="AH35" s="1016">
        <f t="shared" si="11"/>
        <v>54.382148114245325</v>
      </c>
      <c r="AI35" s="1016">
        <f t="shared" si="11"/>
        <v>56.914019554631196</v>
      </c>
      <c r="AJ35" s="1016">
        <f t="shared" si="11"/>
        <v>65.668152388662236</v>
      </c>
      <c r="AK35" s="1017">
        <f t="shared" si="11"/>
        <v>55.125032681356231</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47.549304033496959</v>
      </c>
      <c r="P36" s="501">
        <f t="shared" si="9"/>
        <v>0.18931770626025354</v>
      </c>
      <c r="Q36" s="371"/>
      <c r="R36" s="15"/>
      <c r="S36" s="401" t="s">
        <v>98</v>
      </c>
      <c r="T36" s="378"/>
      <c r="U36" s="389"/>
      <c r="V36" s="379" t="s">
        <v>98</v>
      </c>
      <c r="W36" s="402"/>
      <c r="X36" s="1018">
        <f>VLOOKUP(年度マスタ!$K$4&amp;"_"&amp;X$33,データシート1!$A:$BS,MATCH("aa_"&amp;$S36,データシート1!$A$1:$BS$1,0),0)</f>
        <v>41.76527142258648</v>
      </c>
      <c r="Y36" s="1019">
        <f>VLOOKUP(年度マスタ!$K$4&amp;"_"&amp;Y$33,データシート1!$A:$BS,MATCH("aa_"&amp;$S36,データシート1!$A$1:$BS$1,0),0)</f>
        <v>39.338500718083836</v>
      </c>
      <c r="Z36" s="1019">
        <f>VLOOKUP(年度マスタ!$K$4&amp;"_"&amp;Z$33,データシート1!$A:$BS,MATCH("aa_"&amp;$S36,データシート1!$A$1:$BS$1,0),0)</f>
        <v>27.592836115040882</v>
      </c>
      <c r="AA36" s="1019">
        <f>VLOOKUP(年度マスタ!$K$4&amp;"_"&amp;AA$33,データシート1!$A:$BS,MATCH("aa_"&amp;$S36,データシート1!$A$1:$BS$1,0),0)</f>
        <v>49.198966334762289</v>
      </c>
      <c r="AB36" s="1019">
        <f>VLOOKUP(年度マスタ!$K$4&amp;"_"&amp;AB$33,データシート1!$A:$BS,MATCH("aa_"&amp;$S36,データシート1!$A$1:$BS$1,0),0)</f>
        <v>49.483523451895294</v>
      </c>
      <c r="AC36" s="1019">
        <f>VLOOKUP(年度マスタ!$K$4&amp;"_"&amp;AC$33,データシート1!$A:$BS,MATCH("aa_"&amp;$S36,データシート1!$A$1:$BS$1,0),0)</f>
        <v>52.143901625791528</v>
      </c>
      <c r="AD36" s="1019">
        <f>VLOOKUP(年度マスタ!$K$4&amp;"_"&amp;AD$33,データシート1!$A:$BS,MATCH("aa_"&amp;$S36,データシート1!$A$1:$BS$1,0),0)</f>
        <v>50.923560758191343</v>
      </c>
      <c r="AE36" s="1019">
        <f>VLOOKUP(年度マスタ!$K$4&amp;"_"&amp;AE$33,データシート1!$A:$BS,MATCH("aa_"&amp;$S36,データシート1!$A$1:$BS$1,0),0)</f>
        <v>44.695451786600856</v>
      </c>
      <c r="AF36" s="1019">
        <f>VLOOKUP(年度マスタ!$K$4&amp;"_"&amp;AF$33,データシート1!$A:$BS,MATCH("aa_"&amp;$S36,データシート1!$A$1:$BS$1,0),0)</f>
        <v>44.508991720860962</v>
      </c>
      <c r="AG36" s="1019">
        <f>VLOOKUP(年度マスタ!$K$4&amp;"_"&amp;AG$33,データシート1!$A:$BS,MATCH("aa_"&amp;$S36,データシート1!$A$1:$BS$1,0),0)</f>
        <v>40.479567618255928</v>
      </c>
      <c r="AH36" s="1019">
        <f>VLOOKUP(年度マスタ!$K$4&amp;"_"&amp;AH$33,データシート1!$A:$BS,MATCH("aa_"&amp;$S36,データシート1!$A$1:$BS$1,0),0)</f>
        <v>32.058853255554773</v>
      </c>
      <c r="AI36" s="1019">
        <f>VLOOKUP(年度マスタ!$K$4&amp;"_"&amp;AI$33,データシート1!$A:$BS,MATCH("aa_"&amp;$S36,データシート1!$A$1:$BS$1,0),0)</f>
        <v>34.22977291617989</v>
      </c>
      <c r="AJ36" s="1019">
        <f>VLOOKUP(年度マスタ!$K$4&amp;"_"&amp;AJ$33,データシート1!$A:$BS,MATCH("aa_"&amp;$S36,データシート1!$A$1:$BS$1,0),0)</f>
        <v>36.086837012912092</v>
      </c>
      <c r="AK36" s="1020">
        <f>VLOOKUP(年度マスタ!$K$4&amp;"_"&amp;AK$33,データシート1!$A:$BS,MATCH("aa_"&amp;$S36,データシート1!$A$1:$BS$1,0),0)</f>
        <v>28.951919237378021</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71.339745935488949</v>
      </c>
      <c r="P37" s="501">
        <f t="shared" si="9"/>
        <v>0.28403942686903594</v>
      </c>
      <c r="Q37" s="371"/>
      <c r="R37" s="15"/>
      <c r="S37" s="401" t="s">
        <v>100</v>
      </c>
      <c r="T37" s="378"/>
      <c r="U37" s="389"/>
      <c r="V37" s="379" t="s">
        <v>107</v>
      </c>
      <c r="W37" s="402"/>
      <c r="X37" s="1018">
        <f>VLOOKUP(年度マスタ!$K$4&amp;"_"&amp;X$33,データシート1!$A:$BS,MATCH("aa_"&amp;$S37,データシート1!$A$1:$BS$1,0),0)</f>
        <v>2.2254050037495987</v>
      </c>
      <c r="Y37" s="1019">
        <f>VLOOKUP(年度マスタ!$K$4&amp;"_"&amp;Y$33,データシート1!$A:$BS,MATCH("aa_"&amp;$S37,データシート1!$A$1:$BS$1,0),0)</f>
        <v>2.1716045557420394</v>
      </c>
      <c r="Z37" s="1019">
        <f>VLOOKUP(年度マスタ!$K$4&amp;"_"&amp;Z$33,データシート1!$A:$BS,MATCH("aa_"&amp;$S37,データシート1!$A$1:$BS$1,0),0)</f>
        <v>2.3075077115909122</v>
      </c>
      <c r="AA37" s="1019">
        <f>VLOOKUP(年度マスタ!$K$4&amp;"_"&amp;AA$33,データシート1!$A:$BS,MATCH("aa_"&amp;$S37,データシート1!$A$1:$BS$1,0),0)</f>
        <v>3.0526286574647679</v>
      </c>
      <c r="AB37" s="1019">
        <f>VLOOKUP(年度マスタ!$K$4&amp;"_"&amp;AB$33,データシート1!$A:$BS,MATCH("aa_"&amp;$S37,データシート1!$A$1:$BS$1,0),0)</f>
        <v>3.1263086213259008</v>
      </c>
      <c r="AC37" s="1019">
        <f>VLOOKUP(年度マスタ!$K$4&amp;"_"&amp;AC$33,データシート1!$A:$BS,MATCH("aa_"&amp;$S37,データシート1!$A$1:$BS$1,0),0)</f>
        <v>2.752890582918424</v>
      </c>
      <c r="AD37" s="1019">
        <f>VLOOKUP(年度マスタ!$K$4&amp;"_"&amp;AD$33,データシート1!$A:$BS,MATCH("aa_"&amp;$S37,データシート1!$A$1:$BS$1,0),0)</f>
        <v>2.4298054861353369</v>
      </c>
      <c r="AE37" s="1019">
        <f>VLOOKUP(年度マスタ!$K$4&amp;"_"&amp;AE$33,データシート1!$A:$BS,MATCH("aa_"&amp;$S37,データシート1!$A$1:$BS$1,0),0)</f>
        <v>2.0317009018857446</v>
      </c>
      <c r="AF37" s="1019">
        <f>VLOOKUP(年度マスタ!$K$4&amp;"_"&amp;AF$33,データシート1!$A:$BS,MATCH("aa_"&amp;$S37,データシート1!$A$1:$BS$1,0),0)</f>
        <v>1.9654213407009795</v>
      </c>
      <c r="AG37" s="1019">
        <f>VLOOKUP(年度マスタ!$K$4&amp;"_"&amp;AG$33,データシート1!$A:$BS,MATCH("aa_"&amp;$S37,データシート1!$A$1:$BS$1,0),0)</f>
        <v>2.0391254684806959</v>
      </c>
      <c r="AH37" s="1019">
        <f>VLOOKUP(年度マスタ!$K$4&amp;"_"&amp;AH$33,データシート1!$A:$BS,MATCH("aa_"&amp;$S37,データシート1!$A$1:$BS$1,0),0)</f>
        <v>1.7707414093052478</v>
      </c>
      <c r="AI37" s="1019">
        <f>VLOOKUP(年度マスタ!$K$4&amp;"_"&amp;AI$33,データシート1!$A:$BS,MATCH("aa_"&amp;$S37,データシート1!$A$1:$BS$1,0),0)</f>
        <v>1.6920570181048566</v>
      </c>
      <c r="AJ37" s="1019">
        <f>VLOOKUP(年度マスタ!$K$4&amp;"_"&amp;AJ$33,データシート1!$A:$BS,MATCH("aa_"&amp;$S37,データシート1!$A$1:$BS$1,0),0)</f>
        <v>2.0429740128875888</v>
      </c>
      <c r="AK37" s="1020">
        <f>VLOOKUP(年度マスタ!$K$4&amp;"_"&amp;AK$33,データシート1!$A:$BS,MATCH("aa_"&amp;$S37,データシート1!$A$1:$BS$1,0),0)</f>
        <v>2.0732463535687322</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69.117688641493302</v>
      </c>
      <c r="P38" s="502">
        <f t="shared" si="9"/>
        <v>0.27519229863805761</v>
      </c>
      <c r="Q38" s="371"/>
      <c r="R38" s="15"/>
      <c r="S38" s="401" t="s">
        <v>101</v>
      </c>
      <c r="T38" s="378"/>
      <c r="U38" s="391"/>
      <c r="V38" s="404" t="s">
        <v>110</v>
      </c>
      <c r="W38" s="404"/>
      <c r="X38" s="1018">
        <f>VLOOKUP(年度マスタ!$K$4&amp;"_"&amp;X$33,データシート1!$A:$BS,MATCH("aa_"&amp;$S38,データシート1!$A$1:$BS$1,0),0)</f>
        <v>30.479557558970647</v>
      </c>
      <c r="Y38" s="1019">
        <f>VLOOKUP(年度マスタ!$K$4&amp;"_"&amp;Y$33,データシート1!$A:$BS,MATCH("aa_"&amp;$S38,データシート1!$A$1:$BS$1,0),0)</f>
        <v>24.624602500099094</v>
      </c>
      <c r="Z38" s="1019">
        <f>VLOOKUP(年度マスタ!$K$4&amp;"_"&amp;Z$33,データシート1!$A:$BS,MATCH("aa_"&amp;$S38,データシート1!$A$1:$BS$1,0),0)</f>
        <v>22.670181348717971</v>
      </c>
      <c r="AA38" s="1019">
        <f>VLOOKUP(年度マスタ!$K$4&amp;"_"&amp;AA$33,データシート1!$A:$BS,MATCH("aa_"&amp;$S38,データシート1!$A$1:$BS$1,0),0)</f>
        <v>30.502967880992362</v>
      </c>
      <c r="AB38" s="1019">
        <f>VLOOKUP(年度マスタ!$K$4&amp;"_"&amp;AB$33,データシート1!$A:$BS,MATCH("aa_"&amp;$S38,データシート1!$A$1:$BS$1,0),0)</f>
        <v>30.911796104686992</v>
      </c>
      <c r="AC38" s="1019">
        <f>VLOOKUP(年度マスタ!$K$4&amp;"_"&amp;AC$33,データシート1!$A:$BS,MATCH("aa_"&amp;$S38,データシート1!$A$1:$BS$1,0),0)</f>
        <v>28.293050863556676</v>
      </c>
      <c r="AD38" s="1019">
        <f>VLOOKUP(年度マスタ!$K$4&amp;"_"&amp;AD$33,データシート1!$A:$BS,MATCH("aa_"&amp;$S38,データシート1!$A$1:$BS$1,0),0)</f>
        <v>26.722007566906768</v>
      </c>
      <c r="AE38" s="1019">
        <f>VLOOKUP(年度マスタ!$K$4&amp;"_"&amp;AE$33,データシート1!$A:$BS,MATCH("aa_"&amp;$S38,データシート1!$A$1:$BS$1,0),0)</f>
        <v>28.695274447828805</v>
      </c>
      <c r="AF38" s="1019">
        <f>VLOOKUP(年度マスタ!$K$4&amp;"_"&amp;AF$33,データシート1!$A:$BS,MATCH("aa_"&amp;$S38,データシート1!$A$1:$BS$1,0),0)</f>
        <v>25.333204114319848</v>
      </c>
      <c r="AG38" s="1019">
        <f>VLOOKUP(年度マスタ!$K$4&amp;"_"&amp;AG$33,データシート1!$A:$BS,MATCH("aa_"&amp;$S38,データシート1!$A$1:$BS$1,0),0)</f>
        <v>23.115230565722801</v>
      </c>
      <c r="AH38" s="1019">
        <f>VLOOKUP(年度マスタ!$K$4&amp;"_"&amp;AH$33,データシート1!$A:$BS,MATCH("aa_"&amp;$S38,データシート1!$A$1:$BS$1,0),0)</f>
        <v>20.552553449385311</v>
      </c>
      <c r="AI38" s="1019">
        <f>VLOOKUP(年度マスタ!$K$4&amp;"_"&amp;AI$33,データシート1!$A:$BS,MATCH("aa_"&amp;$S38,データシート1!$A$1:$BS$1,0),0)</f>
        <v>20.992189620346451</v>
      </c>
      <c r="AJ38" s="1019">
        <f>VLOOKUP(年度マスタ!$K$4&amp;"_"&amp;AJ$33,データシート1!$A:$BS,MATCH("aa_"&amp;$S38,データシート1!$A$1:$BS$1,0),0)</f>
        <v>27.53834136286255</v>
      </c>
      <c r="AK38" s="1020">
        <f>VLOOKUP(年度マスタ!$K$4&amp;"_"&amp;AK$33,データシート1!$A:$BS,MATCH("aa_"&amp;$S38,データシート1!$A$1:$BS$1,0),0)</f>
        <v>24.099867090409475</v>
      </c>
      <c r="AL38" s="373"/>
      <c r="AW38" s="19" t="str">
        <f>年度マスタ!H4</f>
        <v>46</v>
      </c>
      <c r="AX38" s="19" t="s">
        <v>111</v>
      </c>
      <c r="AY38" s="19">
        <f>VLOOKUP($AW38&amp;"_"&amp;$AY$34,データシート1!$A:$BS,MATCH($AY$31&amp;"_"&amp;AY$36,データシート1!$A$1:$BS$1,0),0)</f>
        <v>856.37219134133954</v>
      </c>
      <c r="AZ38" s="19">
        <f>VLOOKUP($AW38&amp;"_"&amp;$AY$34,データシート1!$A:$BS,MATCH($AY$31&amp;"_"&amp;AZ$36,データシート1!$A$1:$BS$1,0),0)</f>
        <v>128.70593608652678</v>
      </c>
      <c r="BA38" s="19">
        <f>VLOOKUP($AW38&amp;"_"&amp;$AY$34,データシート1!$A:$BS,MATCH($AY$31&amp;"_"&amp;BA$36,データシート1!$A$1:$BS$1,0),0)</f>
        <v>618.86986940562963</v>
      </c>
      <c r="BB38" s="19">
        <f>VLOOKUP($AW38&amp;"_"&amp;$AY$34,データシート1!$A:$BS,MATCH($AY$31&amp;"_"&amp;BB$36,データシート1!$A$1:$BS$1,0),0)</f>
        <v>1841.4795792992672</v>
      </c>
      <c r="BC38" s="19">
        <f>VLOOKUP($AW38&amp;"_"&amp;$AY$34,データシート1!$A:$BS,MATCH($AY$31&amp;"_"&amp;BC$36,データシート1!$A$1:$BS$1,0),0)</f>
        <v>1366.3076555206862</v>
      </c>
      <c r="BD38" s="19">
        <f>VLOOKUP($AW38&amp;"_"&amp;$AY$34,データシート1!$A:$BS,MATCH($AY$31&amp;"_"&amp;BD$36,データシート1!$A$1:$BS$1,0),0)</f>
        <v>1341.2535983597029</v>
      </c>
      <c r="BE38" s="19">
        <f>VLOOKUP($AW38&amp;"_"&amp;$AY$34,データシート1!$A:$BS,MATCH($AY$31&amp;"_"&amp;BE$36,データシート1!$A$1:$BS$1,0),0)</f>
        <v>1562.8213539032645</v>
      </c>
      <c r="BF38" s="19">
        <f>VLOOKUP($AW38&amp;"_"&amp;$AY$34,データシート1!$A:$BS,MATCH($AY$31&amp;"_"&amp;BF$36,データシート1!$A$1:$BS$1,0),0)</f>
        <v>95.796599008798822</v>
      </c>
      <c r="BG38" s="19">
        <f>VLOOKUP($AW38&amp;"_"&amp;$AY$34,データシート1!$A:$BS,MATCH($AY$31&amp;"_"&amp;BG$36,データシート1!$A$1:$BS$1,0),0)</f>
        <v>943.66934069978356</v>
      </c>
      <c r="BH38" s="19">
        <f>VLOOKUP($AW38&amp;"_"&amp;$AY$34,データシート1!$A:$BS,MATCH($AY$31&amp;"_"&amp;BH$36,データシート1!$A$1:$BS$1,0),0)</f>
        <v>142.78846224621898</v>
      </c>
    </row>
    <row r="39" spans="2:64" ht="17.100000000000001" customHeight="1" thickBot="1">
      <c r="B39" s="366"/>
      <c r="C39" s="367"/>
      <c r="D39" s="369"/>
      <c r="E39" s="993"/>
      <c r="F39" s="369"/>
      <c r="G39" s="368"/>
      <c r="H39" s="368"/>
      <c r="I39" s="369"/>
      <c r="J39" s="370"/>
      <c r="K39" s="378"/>
      <c r="L39" s="389"/>
      <c r="M39" s="389"/>
      <c r="N39" s="390" t="s">
        <v>1298</v>
      </c>
      <c r="O39" s="1026">
        <f>AC43</f>
        <v>30.953110048727478</v>
      </c>
      <c r="P39" s="502">
        <f t="shared" si="9"/>
        <v>0.12323990676957393</v>
      </c>
      <c r="Q39" s="371"/>
      <c r="R39" s="15"/>
      <c r="S39" s="401" t="s">
        <v>102</v>
      </c>
      <c r="T39" s="378"/>
      <c r="U39" s="386" t="s">
        <v>112</v>
      </c>
      <c r="V39" s="387"/>
      <c r="W39" s="387"/>
      <c r="X39" s="1015">
        <f>VLOOKUP(年度マスタ!$K$4&amp;"_"&amp;X$33,データシート1!$A:$BS,MATCH("aa_"&amp;$S39,データシート1!$A$1:$BS$1,0),0)</f>
        <v>36.560113056358617</v>
      </c>
      <c r="Y39" s="1016">
        <f>VLOOKUP(年度マスタ!$K$4&amp;"_"&amp;Y$33,データシート1!$A:$BS,MATCH("aa_"&amp;$S39,データシート1!$A$1:$BS$1,0),0)</f>
        <v>32.571024418230252</v>
      </c>
      <c r="Z39" s="1016">
        <f>VLOOKUP(年度マスタ!$K$4&amp;"_"&amp;Z$33,データシート1!$A:$BS,MATCH("aa_"&amp;$S39,データシート1!$A$1:$BS$1,0),0)</f>
        <v>35.104736804892163</v>
      </c>
      <c r="AA39" s="1016">
        <f>VLOOKUP(年度マスタ!$K$4&amp;"_"&amp;AA$33,データシート1!$A:$BS,MATCH("aa_"&amp;$S39,データシート1!$A$1:$BS$1,0),0)</f>
        <v>41.784754274590533</v>
      </c>
      <c r="AB39" s="1016">
        <f>VLOOKUP(年度マスタ!$K$4&amp;"_"&amp;AB$33,データシート1!$A:$BS,MATCH("aa_"&amp;$S39,データシート1!$A$1:$BS$1,0),0)</f>
        <v>46.739016569726985</v>
      </c>
      <c r="AC39" s="1016">
        <f>VLOOKUP(年度マスタ!$K$4&amp;"_"&amp;AC$33,データシート1!$A:$BS,MATCH("aa_"&amp;$S39,データシート1!$A$1:$BS$1,0),0)</f>
        <v>46.814840935382655</v>
      </c>
      <c r="AD39" s="1016">
        <f>VLOOKUP(年度マスタ!$K$4&amp;"_"&amp;AD$33,データシート1!$A:$BS,MATCH("aa_"&amp;$S39,データシート1!$A$1:$BS$1,0),0)</f>
        <v>39.224697462748289</v>
      </c>
      <c r="AE39" s="1016">
        <f>VLOOKUP(年度マスタ!$K$4&amp;"_"&amp;AE$33,データシート1!$A:$BS,MATCH("aa_"&amp;$S39,データシート1!$A$1:$BS$1,0),0)</f>
        <v>39.261064888875147</v>
      </c>
      <c r="AF39" s="1016">
        <f>VLOOKUP(年度マスタ!$K$4&amp;"_"&amp;AF$33,データシート1!$A:$BS,MATCH("aa_"&amp;$S39,データシート1!$A$1:$BS$1,0),0)</f>
        <v>30.51189265765279</v>
      </c>
      <c r="AG39" s="1016">
        <f>VLOOKUP(年度マスタ!$K$4&amp;"_"&amp;AG$33,データシート1!$A:$BS,MATCH("aa_"&amp;$S39,データシート1!$A$1:$BS$1,0),0)</f>
        <v>27.635860376115893</v>
      </c>
      <c r="AH39" s="1016">
        <f>VLOOKUP(年度マスタ!$K$4&amp;"_"&amp;AH$33,データシート1!$A:$BS,MATCH("aa_"&amp;$S39,データシート1!$A$1:$BS$1,0),0)</f>
        <v>24.705136645902929</v>
      </c>
      <c r="AI39" s="1016">
        <f>VLOOKUP(年度マスタ!$K$4&amp;"_"&amp;AI$33,データシート1!$A:$BS,MATCH("aa_"&amp;$S39,データシート1!$A$1:$BS$1,0),0)</f>
        <v>26.675666160206212</v>
      </c>
      <c r="AJ39" s="1016">
        <f>VLOOKUP(年度マスタ!$K$4&amp;"_"&amp;AJ$33,データシート1!$A:$BS,MATCH("aa_"&amp;$S39,データシート1!$A$1:$BS$1,0),0)</f>
        <v>23.730483580707542</v>
      </c>
      <c r="AK39" s="1017">
        <f>VLOOKUP(年度マスタ!$K$4&amp;"_"&amp;AK$33,データシート1!$A:$BS,MATCH("aa_"&amp;$S39,データシート1!$A$1:$BS$1,0),0)</f>
        <v>22.217246169675423</v>
      </c>
      <c r="AL39" s="373"/>
      <c r="AW39" s="19" t="str">
        <f>年度マスタ!K4</f>
        <v>46224</v>
      </c>
      <c r="AX39" s="19" t="s">
        <v>113</v>
      </c>
      <c r="AY39" s="19">
        <f>VLOOKUP($AW39&amp;"_"&amp;$AY$34,データシート1!$A:$BS,MATCH($AY$31&amp;"_"&amp;AY$36,データシート1!$A$1:$BS$1,0),0)</f>
        <v>28.951919237378021</v>
      </c>
      <c r="AZ39" s="19">
        <f>VLOOKUP($AW39&amp;"_"&amp;$AY$34,データシート1!$A:$BS,MATCH($AY$31&amp;"_"&amp;AZ$36,データシート1!$A$1:$BS$1,0),0)</f>
        <v>2.0732463535687322</v>
      </c>
      <c r="BA39" s="19">
        <f>VLOOKUP($AW39&amp;"_"&amp;$AY$34,データシート1!$A:$BS,MATCH($AY$31&amp;"_"&amp;BA$36,データシート1!$A$1:$BS$1,0),0)</f>
        <v>24.099867090409475</v>
      </c>
      <c r="BB39" s="19">
        <f>VLOOKUP($AW39&amp;"_"&amp;$AY$34,データシート1!$A:$BS,MATCH($AY$31&amp;"_"&amp;BB$36,データシート1!$A$1:$BS$1,0),0)</f>
        <v>22.217246169675423</v>
      </c>
      <c r="BC39" s="19">
        <f>VLOOKUP($AW39&amp;"_"&amp;$AY$34,データシート1!$A:$BS,MATCH($AY$31&amp;"_"&amp;BC$36,データシート1!$A$1:$BS$1,0),0)</f>
        <v>21.877718321373759</v>
      </c>
      <c r="BD39" s="19">
        <f>VLOOKUP($AW39&amp;"_"&amp;$AY$34,データシート1!$A:$BS,MATCH($AY$31&amp;"_"&amp;BD$36,データシート1!$A$1:$BS$1,0),0)</f>
        <v>21.992776940446195</v>
      </c>
      <c r="BE39" s="19">
        <f>VLOOKUP($AW39&amp;"_"&amp;$AY$34,データシート1!$A:$BS,MATCH($AY$31&amp;"_"&amp;BE$36,データシート1!$A$1:$BS$1,0),0)</f>
        <v>32.357933119966198</v>
      </c>
      <c r="BF39" s="19">
        <f>VLOOKUP($AW39&amp;"_"&amp;$AY$34,データシート1!$A:$BS,MATCH($AY$31&amp;"_"&amp;BF$36,データシート1!$A$1:$BS$1,0),0)</f>
        <v>1.4624710714814328</v>
      </c>
      <c r="BG39" s="19">
        <f>VLOOKUP($AW39&amp;"_"&amp;$AY$34,データシート1!$A:$BS,MATCH($AY$31&amp;"_"&amp;BG$36,データシート1!$A$1:$BS$1,0),0)</f>
        <v>0</v>
      </c>
      <c r="BH39" s="19">
        <f>VLOOKUP($AW39&amp;"_"&amp;$AY$34,データシート1!$A:$BS,MATCH($AY$31&amp;"_"&amp;BH$36,データシート1!$A$1:$BS$1,0),0)</f>
        <v>2.4430493134959299</v>
      </c>
    </row>
    <row r="40" spans="2:64" ht="17.100000000000001" customHeight="1" thickBot="1">
      <c r="B40" s="366"/>
      <c r="C40" s="367"/>
      <c r="D40" s="369"/>
      <c r="E40" s="369"/>
      <c r="F40" s="369"/>
      <c r="G40" s="368"/>
      <c r="H40" s="368"/>
      <c r="I40" s="369"/>
      <c r="J40" s="370"/>
      <c r="K40" s="378"/>
      <c r="L40" s="389"/>
      <c r="M40" s="391"/>
      <c r="N40" s="382" t="s">
        <v>47</v>
      </c>
      <c r="O40" s="1026">
        <f>AC44</f>
        <v>38.164578592765821</v>
      </c>
      <c r="P40" s="502">
        <f t="shared" si="9"/>
        <v>0.15195239186848367</v>
      </c>
      <c r="Q40" s="371"/>
      <c r="R40" s="15"/>
      <c r="S40" s="401" t="s">
        <v>78</v>
      </c>
      <c r="T40" s="378"/>
      <c r="U40" s="386" t="s">
        <v>78</v>
      </c>
      <c r="V40" s="387"/>
      <c r="W40" s="387"/>
      <c r="X40" s="1015">
        <f>VLOOKUP(年度マスタ!$K$4&amp;"_"&amp;X$33,データシート1!$A:$BS,MATCH("aa_"&amp;$S40,データシート1!$A$1:$BS$1,0),0)</f>
        <v>32.165098216273392</v>
      </c>
      <c r="Y40" s="1016">
        <f>VLOOKUP(年度マスタ!$K$4&amp;"_"&amp;Y$33,データシート1!$A:$BS,MATCH("aa_"&amp;$S40,データシート1!$A$1:$BS$1,0),0)</f>
        <v>30.054221738209915</v>
      </c>
      <c r="Z40" s="1016">
        <f>VLOOKUP(年度マスタ!$K$4&amp;"_"&amp;Z$33,データシート1!$A:$BS,MATCH("aa_"&amp;$S40,データシート1!$A$1:$BS$1,0),0)</f>
        <v>35.195397005923041</v>
      </c>
      <c r="AA40" s="1016">
        <f>VLOOKUP(年度マスタ!$K$4&amp;"_"&amp;AA$33,データシート1!$A:$BS,MATCH("aa_"&amp;$S40,データシート1!$A$1:$BS$1,0),0)</f>
        <v>43.169520787655749</v>
      </c>
      <c r="AB40" s="1016">
        <f>VLOOKUP(年度マスタ!$K$4&amp;"_"&amp;AB$33,データシート1!$A:$BS,MATCH("aa_"&amp;$S40,データシート1!$A$1:$BS$1,0),0)</f>
        <v>44.374083062621573</v>
      </c>
      <c r="AC40" s="1016">
        <f>VLOOKUP(年度マスタ!$K$4&amp;"_"&amp;AC$33,データシート1!$A:$BS,MATCH("aa_"&amp;$S40,データシート1!$A$1:$BS$1,0),0)</f>
        <v>47.549304033496959</v>
      </c>
      <c r="AD40" s="1016">
        <f>VLOOKUP(年度マスタ!$K$4&amp;"_"&amp;AD$33,データシート1!$A:$BS,MATCH("aa_"&amp;$S40,データシート1!$A$1:$BS$1,0),0)</f>
        <v>45.208422745616438</v>
      </c>
      <c r="AE40" s="1016">
        <f>VLOOKUP(年度マスタ!$K$4&amp;"_"&amp;AE$33,データシート1!$A:$BS,MATCH("aa_"&amp;$S40,データシート1!$A$1:$BS$1,0),0)</f>
        <v>38.912874925909868</v>
      </c>
      <c r="AF40" s="1016">
        <f>VLOOKUP(年度マスタ!$K$4&amp;"_"&amp;AF$33,データシート1!$A:$BS,MATCH("aa_"&amp;$S40,データシート1!$A$1:$BS$1,0),0)</f>
        <v>35.478717256401033</v>
      </c>
      <c r="AG40" s="1016">
        <f>VLOOKUP(年度マスタ!$K$4&amp;"_"&amp;AG$33,データシート1!$A:$BS,MATCH("aa_"&amp;$S40,データシート1!$A$1:$BS$1,0),0)</f>
        <v>36.25316767783788</v>
      </c>
      <c r="AH40" s="1016">
        <f>VLOOKUP(年度マスタ!$K$4&amp;"_"&amp;AH$33,データシート1!$A:$BS,MATCH("aa_"&amp;$S40,データシート1!$A$1:$BS$1,0),0)</f>
        <v>25.495687357676637</v>
      </c>
      <c r="AI40" s="1016">
        <f>VLOOKUP(年度マスタ!$K$4&amp;"_"&amp;AI$33,データシート1!$A:$BS,MATCH("aa_"&amp;$S40,データシート1!$A$1:$BS$1,0),0)</f>
        <v>27.762800770617496</v>
      </c>
      <c r="AJ40" s="1016">
        <f>VLOOKUP(年度マスタ!$K$4&amp;"_"&amp;AJ$33,データシート1!$A:$BS,MATCH("aa_"&amp;$S40,データシート1!$A$1:$BS$1,0),0)</f>
        <v>26.760195460340459</v>
      </c>
      <c r="AK40" s="1017">
        <f>VLOOKUP(年度マスタ!$K$4&amp;"_"&amp;AK$33,データシート1!$A:$BS,MATCH("aa_"&amp;$S40,データシート1!$A$1:$BS$1,0),0)</f>
        <v>21.877718321373759</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2.2220572939956531</v>
      </c>
      <c r="P41" s="502">
        <f t="shared" si="9"/>
        <v>8.8471282309783347E-3</v>
      </c>
      <c r="Q41" s="371"/>
      <c r="R41" s="15"/>
      <c r="S41" s="401" t="s">
        <v>1276</v>
      </c>
      <c r="T41" s="378"/>
      <c r="U41" s="286" t="s">
        <v>44</v>
      </c>
      <c r="V41" s="387"/>
      <c r="W41" s="387"/>
      <c r="X41" s="1015">
        <f>X42+X45+X46</f>
        <v>76.229113674440427</v>
      </c>
      <c r="Y41" s="1016">
        <f t="shared" ref="Y41:AH41" si="12">Y42+Y45+Y46</f>
        <v>74.900600406915245</v>
      </c>
      <c r="Z41" s="1016">
        <f t="shared" si="12"/>
        <v>75.312398963147501</v>
      </c>
      <c r="AA41" s="1016">
        <f t="shared" si="12"/>
        <v>73.127135427824754</v>
      </c>
      <c r="AB41" s="1016">
        <f t="shared" si="12"/>
        <v>72.903728316603903</v>
      </c>
      <c r="AC41" s="1016">
        <f t="shared" si="12"/>
        <v>71.339745935488949</v>
      </c>
      <c r="AD41" s="1016">
        <f t="shared" si="12"/>
        <v>69.090224464025184</v>
      </c>
      <c r="AE41" s="1016">
        <f t="shared" si="12"/>
        <v>67.86048135148846</v>
      </c>
      <c r="AF41" s="1016">
        <f t="shared" si="12"/>
        <v>66.277436140925985</v>
      </c>
      <c r="AG41" s="1016">
        <f t="shared" si="12"/>
        <v>65.171135301617198</v>
      </c>
      <c r="AH41" s="1016">
        <f t="shared" si="12"/>
        <v>63.731082719610242</v>
      </c>
      <c r="AI41" s="1016">
        <f>AI42+AI45+AI46</f>
        <v>61.489489616735362</v>
      </c>
      <c r="AJ41" s="1016">
        <f>AJ42+AJ45+AJ46</f>
        <v>55.877775833709627</v>
      </c>
      <c r="AK41" s="1017">
        <f>AK42+AK45+AK46</f>
        <v>55.813181131893828</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74.34290309809316</v>
      </c>
      <c r="Y42" s="1019">
        <f t="shared" ref="Y42:AK42" si="13">SUM(Y43:Y44)</f>
        <v>73.13556356910938</v>
      </c>
      <c r="Z42" s="1019">
        <f t="shared" si="13"/>
        <v>73.502553597948278</v>
      </c>
      <c r="AA42" s="1019">
        <f t="shared" si="13"/>
        <v>71.067401859943175</v>
      </c>
      <c r="AB42" s="1019">
        <f t="shared" si="13"/>
        <v>70.694774663411408</v>
      </c>
      <c r="AC42" s="1019">
        <f t="shared" si="13"/>
        <v>69.117688641493302</v>
      </c>
      <c r="AD42" s="1019">
        <f t="shared" si="13"/>
        <v>66.998933277246877</v>
      </c>
      <c r="AE42" s="1019">
        <f t="shared" si="13"/>
        <v>65.856805595900724</v>
      </c>
      <c r="AF42" s="1019">
        <f t="shared" si="13"/>
        <v>64.365427146991124</v>
      </c>
      <c r="AG42" s="1019">
        <f t="shared" si="13"/>
        <v>63.358640717304766</v>
      </c>
      <c r="AH42" s="1019">
        <f t="shared" si="13"/>
        <v>62.073897244687643</v>
      </c>
      <c r="AI42" s="1019">
        <f t="shared" si="13"/>
        <v>59.90943605081349</v>
      </c>
      <c r="AJ42" s="1019">
        <f t="shared" si="13"/>
        <v>54.399451209088916</v>
      </c>
      <c r="AK42" s="1020">
        <f t="shared" si="13"/>
        <v>54.350710060412396</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2.2676865411652338</v>
      </c>
      <c r="P43" s="679">
        <f t="shared" si="9"/>
        <v>9.028801224686963E-3</v>
      </c>
      <c r="Q43" s="371"/>
      <c r="R43" s="15"/>
      <c r="S43" s="401" t="s">
        <v>46</v>
      </c>
      <c r="T43" s="405"/>
      <c r="U43" s="389"/>
      <c r="V43" s="406"/>
      <c r="W43" s="390" t="s">
        <v>46</v>
      </c>
      <c r="X43" s="1018">
        <f>VLOOKUP(年度マスタ!$K$4&amp;"_"&amp;X$33,データシート1!$A:$BS,MATCH("aa_"&amp;$S43,データシート1!$A$1:$BS$1,0),0)</f>
        <v>32.109257825875154</v>
      </c>
      <c r="Y43" s="1019">
        <f>VLOOKUP(年度マスタ!$K$4&amp;"_"&amp;Y$33,データシート1!$A:$BS,MATCH("aa_"&amp;$S43,データシート1!$A$1:$BS$1,0),0)</f>
        <v>32.578050070901824</v>
      </c>
      <c r="Z43" s="1019">
        <f>VLOOKUP(年度マスタ!$K$4&amp;"_"&amp;Z$33,データシート1!$A:$BS,MATCH("aa_"&amp;$S43,データシート1!$A$1:$BS$1,0),0)</f>
        <v>32.553382232084019</v>
      </c>
      <c r="AA43" s="1019">
        <f>VLOOKUP(年度マスタ!$K$4&amp;"_"&amp;AA$33,データシート1!$A:$BS,MATCH("aa_"&amp;$S43,データシート1!$A$1:$BS$1,0),0)</f>
        <v>31.949845453057719</v>
      </c>
      <c r="AB43" s="1019">
        <f>VLOOKUP(年度マスタ!$K$4&amp;"_"&amp;AB$33,データシート1!$A:$BS,MATCH("aa_"&amp;$S43,データシート1!$A$1:$BS$1,0),0)</f>
        <v>32.046403152620464</v>
      </c>
      <c r="AC43" s="1019">
        <f>VLOOKUP(年度マスタ!$K$4&amp;"_"&amp;AC$33,データシート1!$A:$BS,MATCH("aa_"&amp;$S43,データシート1!$A$1:$BS$1,0),0)</f>
        <v>30.953110048727478</v>
      </c>
      <c r="AD43" s="1019">
        <f>VLOOKUP(年度マスタ!$K$4&amp;"_"&amp;AD$33,データシート1!$A:$BS,MATCH("aa_"&amp;$S43,データシート1!$A$1:$BS$1,0),0)</f>
        <v>29.474422087344387</v>
      </c>
      <c r="AE43" s="1019">
        <f>VLOOKUP(年度マスタ!$K$4&amp;"_"&amp;AE$33,データシート1!$A:$BS,MATCH("aa_"&amp;$S43,データシート1!$A$1:$BS$1,0),0)</f>
        <v>29.096766239769511</v>
      </c>
      <c r="AF43" s="1019">
        <f>VLOOKUP(年度マスタ!$K$4&amp;"_"&amp;AF$33,データシート1!$A:$BS,MATCH("aa_"&amp;$S43,データシート1!$A$1:$BS$1,0),0)</f>
        <v>28.527494161359265</v>
      </c>
      <c r="AG43" s="1019">
        <f>VLOOKUP(年度マスタ!$K$4&amp;"_"&amp;AG$33,データシート1!$A:$BS,MATCH("aa_"&amp;$S43,データシート1!$A$1:$BS$1,0),0)</f>
        <v>27.964985704825278</v>
      </c>
      <c r="AH43" s="1019">
        <f>VLOOKUP(年度マスタ!$K$4&amp;"_"&amp;AH$33,データシート1!$A:$BS,MATCH("aa_"&amp;$S43,データシート1!$A$1:$BS$1,0),0)</f>
        <v>27.305012529729442</v>
      </c>
      <c r="AI43" s="1019">
        <f>VLOOKUP(年度マスタ!$K$4&amp;"_"&amp;AI$33,データシート1!$A:$BS,MATCH("aa_"&amp;$S43,データシート1!$A$1:$BS$1,0),0)</f>
        <v>26.294246423428042</v>
      </c>
      <c r="AJ43" s="1019">
        <f>VLOOKUP(年度マスタ!$K$4&amp;"_"&amp;AJ$33,データシート1!$A:$BS,MATCH("aa_"&amp;$S43,データシート1!$A$1:$BS$1,0),0)</f>
        <v>22.932523001587469</v>
      </c>
      <c r="AK43" s="1020">
        <f>VLOOKUP(年度マスタ!$K$4&amp;"_"&amp;AK$33,データシート1!$A:$BS,MATCH("aa_"&amp;$S43,データシート1!$A$1:$BS$1,0),0)</f>
        <v>21.992776940446195</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42.233645272218006</v>
      </c>
      <c r="Y44" s="1019">
        <f>VLOOKUP(年度マスタ!$K$4&amp;"_"&amp;Y$33,データシート1!$A:$BS,MATCH("aa_"&amp;$S44,データシート1!$A$1:$BS$1,0),0)</f>
        <v>40.557513498207555</v>
      </c>
      <c r="Z44" s="1019">
        <f>VLOOKUP(年度マスタ!$K$4&amp;"_"&amp;Z$33,データシート1!$A:$BS,MATCH("aa_"&amp;$S44,データシート1!$A$1:$BS$1,0),0)</f>
        <v>40.94917136586426</v>
      </c>
      <c r="AA44" s="1019">
        <f>VLOOKUP(年度マスタ!$K$4&amp;"_"&amp;AA$33,データシート1!$A:$BS,MATCH("aa_"&amp;$S44,データシート1!$A$1:$BS$1,0),0)</f>
        <v>39.117556406885456</v>
      </c>
      <c r="AB44" s="1019">
        <f>VLOOKUP(年度マスタ!$K$4&amp;"_"&amp;AB$33,データシート1!$A:$BS,MATCH("aa_"&amp;$S44,データシート1!$A$1:$BS$1,0),0)</f>
        <v>38.648371510790945</v>
      </c>
      <c r="AC44" s="1019">
        <f>VLOOKUP(年度マスタ!$K$4&amp;"_"&amp;AC$33,データシート1!$A:$BS,MATCH("aa_"&amp;$S44,データシート1!$A$1:$BS$1,0),0)</f>
        <v>38.164578592765821</v>
      </c>
      <c r="AD44" s="1019">
        <f>VLOOKUP(年度マスタ!$K$4&amp;"_"&amp;AD$33,データシート1!$A:$BS,MATCH("aa_"&amp;$S44,データシート1!$A$1:$BS$1,0),0)</f>
        <v>37.524511189902491</v>
      </c>
      <c r="AE44" s="1019">
        <f>VLOOKUP(年度マスタ!$K$4&amp;"_"&amp;AE$33,データシート1!$A:$BS,MATCH("aa_"&amp;$S44,データシート1!$A$1:$BS$1,0),0)</f>
        <v>36.760039356131216</v>
      </c>
      <c r="AF44" s="1019">
        <f>VLOOKUP(年度マスタ!$K$4&amp;"_"&amp;AF$33,データシート1!$A:$BS,MATCH("aa_"&amp;$S44,データシート1!$A$1:$BS$1,0),0)</f>
        <v>35.837932985631859</v>
      </c>
      <c r="AG44" s="1019">
        <f>VLOOKUP(年度マスタ!$K$4&amp;"_"&amp;AG$33,データシート1!$A:$BS,MATCH("aa_"&amp;$S44,データシート1!$A$1:$BS$1,0),0)</f>
        <v>35.393655012479485</v>
      </c>
      <c r="AH44" s="1019">
        <f>VLOOKUP(年度マスタ!$K$4&amp;"_"&amp;AH$33,データシート1!$A:$BS,MATCH("aa_"&amp;$S44,データシート1!$A$1:$BS$1,0),0)</f>
        <v>34.768884714958197</v>
      </c>
      <c r="AI44" s="1019">
        <f>VLOOKUP(年度マスタ!$K$4&amp;"_"&amp;AI$33,データシート1!$A:$BS,MATCH("aa_"&amp;$S44,データシート1!$A$1:$BS$1,0),0)</f>
        <v>33.615189627385448</v>
      </c>
      <c r="AJ44" s="1019">
        <f>VLOOKUP(年度マスタ!$K$4&amp;"_"&amp;AJ$33,データシート1!$A:$BS,MATCH("aa_"&amp;$S44,データシート1!$A$1:$BS$1,0),0)</f>
        <v>31.466928207501446</v>
      </c>
      <c r="AK44" s="1020">
        <f>VLOOKUP(年度マスタ!$K$4&amp;"_"&amp;AK$33,データシート1!$A:$BS,MATCH("aa_"&amp;$S44,データシート1!$A$1:$BS$1,0),0)</f>
        <v>32.357933119966198</v>
      </c>
      <c r="AL44" s="373"/>
      <c r="AW44" s="19" t="str">
        <f>AW47</f>
        <v>鹿児島県</v>
      </c>
      <c r="AX44" s="407">
        <f t="shared" si="14"/>
        <v>0.18025807537746164</v>
      </c>
      <c r="AY44" s="407">
        <f t="shared" si="14"/>
        <v>0.20695282232759454</v>
      </c>
      <c r="AZ44" s="407">
        <f t="shared" si="14"/>
        <v>0.15355110567416833</v>
      </c>
      <c r="BA44" s="407">
        <f t="shared" si="14"/>
        <v>0.4431908595306554</v>
      </c>
      <c r="BB44" s="407">
        <f t="shared" si="14"/>
        <v>1.6047137090120192E-2</v>
      </c>
      <c r="BC44" s="407">
        <f>SUM(AX44:BB44)</f>
        <v>1.0000000000000002</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1.8862105763472679</v>
      </c>
      <c r="Y45" s="1019">
        <f>VLOOKUP(年度マスタ!$K$4&amp;"_"&amp;Y$33,データシート1!$A:$BS,MATCH("aa_"&amp;$S45,データシート1!$A$1:$BS$1,0),0)</f>
        <v>1.765036837805867</v>
      </c>
      <c r="Z45" s="1019">
        <f>VLOOKUP(年度マスタ!$K$4&amp;"_"&amp;Z$33,データシート1!$A:$BS,MATCH("aa_"&amp;$S45,データシート1!$A$1:$BS$1,0),0)</f>
        <v>1.8098453651992221</v>
      </c>
      <c r="AA45" s="1019">
        <f>VLOOKUP(年度マスタ!$K$4&amp;"_"&amp;AA$33,データシート1!$A:$BS,MATCH("aa_"&amp;$S45,データシート1!$A$1:$BS$1,0),0)</f>
        <v>2.0597335678815796</v>
      </c>
      <c r="AB45" s="1019">
        <f>VLOOKUP(年度マスタ!$K$4&amp;"_"&amp;AB$33,データシート1!$A:$BS,MATCH("aa_"&amp;$S45,データシート1!$A$1:$BS$1,0),0)</f>
        <v>2.2089536531924931</v>
      </c>
      <c r="AC45" s="1019">
        <f>VLOOKUP(年度マスタ!$K$4&amp;"_"&amp;AC$33,データシート1!$A:$BS,MATCH("aa_"&amp;$S45,データシート1!$A$1:$BS$1,0),0)</f>
        <v>2.2220572939956531</v>
      </c>
      <c r="AD45" s="1019">
        <f>VLOOKUP(年度マスタ!$K$4&amp;"_"&amp;AD$33,データシート1!$A:$BS,MATCH("aa_"&amp;$S45,データシート1!$A$1:$BS$1,0),0)</f>
        <v>2.0912911867783088</v>
      </c>
      <c r="AE45" s="1019">
        <f>VLOOKUP(年度マスタ!$K$4&amp;"_"&amp;AE$33,データシート1!$A:$BS,MATCH("aa_"&amp;$S45,データシート1!$A$1:$BS$1,0),0)</f>
        <v>2.003675755587738</v>
      </c>
      <c r="AF45" s="1019">
        <f>VLOOKUP(年度マスタ!$K$4&amp;"_"&amp;AF$33,データシート1!$A:$BS,MATCH("aa_"&amp;$S45,データシート1!$A$1:$BS$1,0),0)</f>
        <v>1.9120089939348555</v>
      </c>
      <c r="AG45" s="1019">
        <f>VLOOKUP(年度マスタ!$K$4&amp;"_"&amp;AG$33,データシート1!$A:$BS,MATCH("aa_"&amp;$S45,データシート1!$A$1:$BS$1,0),0)</f>
        <v>1.8124945843124385</v>
      </c>
      <c r="AH45" s="1019">
        <f>VLOOKUP(年度マスタ!$K$4&amp;"_"&amp;AH$33,データシート1!$A:$BS,MATCH("aa_"&amp;$S45,データシート1!$A$1:$BS$1,0),0)</f>
        <v>1.6571854749226</v>
      </c>
      <c r="AI45" s="1019">
        <f>VLOOKUP(年度マスタ!$K$4&amp;"_"&amp;AI$33,データシート1!$A:$BS,MATCH("aa_"&amp;$S45,データシート1!$A$1:$BS$1,0),0)</f>
        <v>1.58005356592187</v>
      </c>
      <c r="AJ45" s="1019">
        <f>VLOOKUP(年度マスタ!$K$4&amp;"_"&amp;AJ$33,データシート1!$A:$BS,MATCH("aa_"&amp;$S45,データシート1!$A$1:$BS$1,0),0)</f>
        <v>1.4783246246207096</v>
      </c>
      <c r="AK45" s="1020">
        <f>VLOOKUP(年度マスタ!$K$4&amp;"_"&amp;AK$33,データシート1!$A:$BS,MATCH("aa_"&amp;$S45,データシート1!$A$1:$BS$1,0),0)</f>
        <v>1.4624710714814328</v>
      </c>
      <c r="AL45" s="373"/>
      <c r="AW45" s="19" t="str">
        <f>AW48</f>
        <v>伊佐市</v>
      </c>
      <c r="AX45" s="407">
        <f t="shared" ref="AX45:BB45" si="15">AX48/$BC48</f>
        <v>0.35005304302277418</v>
      </c>
      <c r="AY45" s="407">
        <f t="shared" si="15"/>
        <v>0.14108317493862055</v>
      </c>
      <c r="AZ45" s="407">
        <f t="shared" si="15"/>
        <v>0.13892711714222908</v>
      </c>
      <c r="BA45" s="407">
        <f t="shared" si="15"/>
        <v>0.35442289910167252</v>
      </c>
      <c r="BB45" s="407">
        <f t="shared" si="15"/>
        <v>1.5513765794703734E-2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1.9956233817612259</v>
      </c>
      <c r="Y47" s="1022">
        <f>VLOOKUP(年度マスタ!$K$4&amp;"_"&amp;Y$33,データシート1!$A:$BS,MATCH("aa_"&amp;$S47,データシート1!$A$1:$BS$1,0),0)</f>
        <v>1.9057821128063082</v>
      </c>
      <c r="Z47" s="1022">
        <f>VLOOKUP(年度マスタ!$K$4&amp;"_"&amp;Z$33,データシート1!$A:$BS,MATCH("aa_"&amp;$S47,データシート1!$A$1:$BS$1,0),0)</f>
        <v>2.4946103642431692</v>
      </c>
      <c r="AA47" s="1022">
        <f>VLOOKUP(年度マスタ!$K$4&amp;"_"&amp;AA$33,データシート1!$A:$BS,MATCH("aa_"&amp;$S47,データシート1!$A$1:$BS$1,0),0)</f>
        <v>1.7703135011771618</v>
      </c>
      <c r="AB47" s="1022">
        <f>VLOOKUP(年度マスタ!$K$4&amp;"_"&amp;AB$33,データシート1!$A:$BS,MATCH("aa_"&amp;$S47,データシート1!$A$1:$BS$1,0),0)</f>
        <v>1.9718207305746724</v>
      </c>
      <c r="AC47" s="1022">
        <f>VLOOKUP(年度マスタ!$K$4&amp;"_"&amp;AC$33,データシート1!$A:$BS,MATCH("aa_"&amp;$S47,データシート1!$A$1:$BS$1,0),0)</f>
        <v>2.2676865411652338</v>
      </c>
      <c r="AD47" s="1022">
        <f>VLOOKUP(年度マスタ!$K$4&amp;"_"&amp;AD$33,データシート1!$A:$BS,MATCH("aa_"&amp;$S47,データシート1!$A$1:$BS$1,0),0)</f>
        <v>1.9823632039562369</v>
      </c>
      <c r="AE47" s="1022">
        <f>VLOOKUP(年度マスタ!$K$4&amp;"_"&amp;AE$33,データシート1!$A:$BS,MATCH("aa_"&amp;$S47,データシート1!$A$1:$BS$1,0),0)</f>
        <v>1.8439332197668681</v>
      </c>
      <c r="AF47" s="1022">
        <f>VLOOKUP(年度マスタ!$K$4&amp;"_"&amp;AF$33,データシート1!$A:$BS,MATCH("aa_"&amp;$S47,データシート1!$A$1:$BS$1,0),0)</f>
        <v>2.2179631446353492</v>
      </c>
      <c r="AG47" s="1022">
        <f>VLOOKUP(年度マスタ!$K$4&amp;"_"&amp;AG$33,データシート1!$A:$BS,MATCH("aa_"&amp;$S47,データシート1!$A$1:$BS$1,0),0)</f>
        <v>2.2538357111457392</v>
      </c>
      <c r="AH47" s="1022">
        <f>VLOOKUP(年度マスタ!$K$4&amp;"_"&amp;AH$33,データシート1!$A:$BS,MATCH("aa_"&amp;$S47,データシート1!$A$1:$BS$1,0),0)</f>
        <v>3.1845234448765996</v>
      </c>
      <c r="AI47" s="1022">
        <f>VLOOKUP(年度マスタ!$K$4&amp;"_"&amp;AI$33,データシート1!$A:$BS,MATCH("aa_"&amp;$S47,データシート1!$A$1:$BS$1,0),0)</f>
        <v>2.933304739165457</v>
      </c>
      <c r="AJ47" s="1022">
        <f>VLOOKUP(年度マスタ!$K$4&amp;"_"&amp;AJ$33,データシート1!$A:$BS,MATCH("aa_"&amp;$S47,データシート1!$A$1:$BS$1,0),0)</f>
        <v>2.7049750756404731</v>
      </c>
      <c r="AK47" s="1023">
        <f>VLOOKUP(年度マスタ!$K$4&amp;"_"&amp;AK$33,データシート1!$A:$BS,MATCH("aa_"&amp;$S47,データシート1!$A$1:$BS$1,0),0)</f>
        <v>2.4430493134959299</v>
      </c>
      <c r="AL47" s="373"/>
      <c r="AW47" s="19" t="str">
        <f>年度マスタ!I4</f>
        <v>鹿児島県</v>
      </c>
      <c r="AX47" s="408">
        <f>SUM(AY38:BA38)</f>
        <v>1603.9479968334958</v>
      </c>
      <c r="AY47" s="408">
        <f t="shared" si="17"/>
        <v>1841.4795792992672</v>
      </c>
      <c r="AZ47" s="408">
        <f t="shared" si="17"/>
        <v>1366.3076555206862</v>
      </c>
      <c r="BA47" s="408">
        <f>SUM(BD38:BG38)</f>
        <v>3943.5408919715501</v>
      </c>
      <c r="BB47" s="408">
        <f>BH38</f>
        <v>142.78846224621898</v>
      </c>
      <c r="BC47" s="408">
        <f>SUM(AX47:BB47)</f>
        <v>8898.0645858712178</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1640</v>
      </c>
      <c r="AL48" s="411"/>
      <c r="AW48" s="19" t="str">
        <f>年度マスタ!J4</f>
        <v>伊佐市</v>
      </c>
      <c r="AX48" s="408">
        <f>SUM(AY39:BA39)</f>
        <v>55.125032681356231</v>
      </c>
      <c r="AY48" s="408">
        <f>BB39</f>
        <v>22.217246169675423</v>
      </c>
      <c r="AZ48" s="408">
        <f>BC39</f>
        <v>21.877718321373759</v>
      </c>
      <c r="BA48" s="408">
        <f>SUM(BD39:BG39)</f>
        <v>55.813181131893828</v>
      </c>
      <c r="BB48" s="408">
        <f>BH39</f>
        <v>2.4430493134959299</v>
      </c>
      <c r="BC48" s="408">
        <f>SUM(AX48:BB48)</f>
        <v>157.47622761779516</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157.47622761779516</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55.125032681356231</v>
      </c>
      <c r="P52" s="501">
        <f t="shared" ref="P52:P64" si="18">O52/$O$51</f>
        <v>0.35005304302277418</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28.951919237378021</v>
      </c>
      <c r="P53" s="502">
        <f t="shared" si="18"/>
        <v>0.18384945890148052</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2.0732463535687322</v>
      </c>
      <c r="P54" s="502">
        <f t="shared" si="18"/>
        <v>1.3165456049662513E-2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24.099867090409475</v>
      </c>
      <c r="P55" s="502">
        <f t="shared" si="18"/>
        <v>0.15303812807163117</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22.217246169675423</v>
      </c>
      <c r="P56" s="501">
        <f t="shared" si="18"/>
        <v>0.14108317493862055</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21.877718321373759</v>
      </c>
      <c r="P57" s="501">
        <f t="shared" si="18"/>
        <v>0.13892711714222908</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55.813181131893828</v>
      </c>
      <c r="P58" s="501">
        <f t="shared" si="18"/>
        <v>0.35442289910167252</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54.350710060412396</v>
      </c>
      <c r="P59" s="502">
        <f t="shared" si="18"/>
        <v>0.34513596675890046</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21.992776940446195</v>
      </c>
      <c r="P60" s="502">
        <f t="shared" si="18"/>
        <v>0.13965775833685873</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32.357933119966198</v>
      </c>
      <c r="P61" s="502">
        <f t="shared" si="18"/>
        <v>0.20547820842204173</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1.4624710714814328</v>
      </c>
      <c r="P62" s="502">
        <f t="shared" si="18"/>
        <v>9.2869323427720359E-3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2.4430493134959299</v>
      </c>
      <c r="P64" s="679">
        <f t="shared" si="18"/>
        <v>1.5513765794703734E-2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伊佐市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609.3519</v>
      </c>
      <c r="AI7" s="88">
        <f>VLOOKUP(年度マスタ!$K$4&amp;"_"&amp;$AG7,データシート1!$A:$BS,MATCH("ab_"&amp;AI$2,データシート1!$A$1:$BS$1,0),0)</f>
        <v>1094</v>
      </c>
      <c r="AJ7" s="88">
        <f>VLOOKUP(年度マスタ!$K$4&amp;"_"&amp;$AG7,データシート1!$A:$BS,MATCH("ab_"&amp;AJ$2,データシート1!$A$1:$BS$1,0),0)</f>
        <v>504</v>
      </c>
      <c r="AK7" s="88">
        <f>VLOOKUP(年度マスタ!$K$4&amp;"_"&amp;$AG7,データシート1!$A:$BS,MATCH("ab_"&amp;AK$2,データシート1!$A$1:$BS$1,0),0)</f>
        <v>8620</v>
      </c>
      <c r="AL7" s="88">
        <f>VLOOKUP(年度マスタ!$K$4&amp;"_"&amp;$AG7,データシート1!$A:$BS,MATCH("ab_"&amp;AL$2,データシート1!$A$1:$BS$1,0),0)</f>
        <v>14403</v>
      </c>
      <c r="AM7" s="88">
        <f>VLOOKUP(年度マスタ!$K$4&amp;"_"&amp;$AG7,データシート1!$A:$BS,MATCH("ab_"&amp;AM$2,データシート1!$A$1:$BS$1,0),0)</f>
        <v>16445</v>
      </c>
      <c r="AN7" s="88">
        <f>VLOOKUP(年度マスタ!$K$4&amp;"_"&amp;$AG7,データシート1!$A:$BS,MATCH("ab_"&amp;AN$2,データシート1!$A$1:$BS$1,0),0)</f>
        <v>8280</v>
      </c>
      <c r="AO7" s="88">
        <f>VLOOKUP(年度マスタ!$K$4&amp;"_"&amp;$AG7,データシート1!$A:$BS,MATCH("ab_"&amp;AO$2,データシート1!$A$1:$BS$1,0),0)</f>
        <v>30821</v>
      </c>
      <c r="AP7" s="88">
        <f>VLOOKUP(年度マスタ!$K$4&amp;"_"&amp;$AG7,データシート1!$A:$BS,MATCH("ab_"&amp;AP$2,データシート1!$A$1:$BS$1,0),0)</f>
        <v>0</v>
      </c>
      <c r="AQ7" s="1073">
        <f>VLOOKUP(年度マスタ!$K$4&amp;"_"&amp;$AG7,データシート1!$A:$BS,MATCH("ab_"&amp;AQ$2,データシート1!$A$1:$BS$1,0),0)</f>
        <v>1.9956233817612259</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545.58529999999996</v>
      </c>
      <c r="AI8" s="88">
        <f>VLOOKUP(年度マスタ!$K$4&amp;"_"&amp;$AG8,データシート1!$A:$BS,MATCH("ab_"&amp;AI$2,データシート1!$A$1:$BS$1,0),0)</f>
        <v>1007</v>
      </c>
      <c r="AJ8" s="88">
        <f>VLOOKUP(年度マスタ!$K$4&amp;"_"&amp;$AG8,データシート1!$A:$BS,MATCH("ab_"&amp;AJ$2,データシート1!$A$1:$BS$1,0),0)</f>
        <v>602</v>
      </c>
      <c r="AK8" s="88">
        <f>VLOOKUP(年度マスタ!$K$4&amp;"_"&amp;$AG8,データシート1!$A:$BS,MATCH("ab_"&amp;AK$2,データシート1!$A$1:$BS$1,0),0)</f>
        <v>8559</v>
      </c>
      <c r="AL8" s="88">
        <f>VLOOKUP(年度マスタ!$K$4&amp;"_"&amp;$AG8,データシート1!$A:$BS,MATCH("ab_"&amp;AL$2,データシート1!$A$1:$BS$1,0),0)</f>
        <v>14329</v>
      </c>
      <c r="AM8" s="88">
        <f>VLOOKUP(年度マスタ!$K$4&amp;"_"&amp;$AG8,データシート1!$A:$BS,MATCH("ab_"&amp;AM$2,データシート1!$A$1:$BS$1,0),0)</f>
        <v>16469</v>
      </c>
      <c r="AN8" s="88">
        <f>VLOOKUP(年度マスタ!$K$4&amp;"_"&amp;$AG8,データシート1!$A:$BS,MATCH("ab_"&amp;AN$2,データシート1!$A$1:$BS$1,0),0)</f>
        <v>8163</v>
      </c>
      <c r="AO8" s="88">
        <f>VLOOKUP(年度マスタ!$K$4&amp;"_"&amp;$AG8,データシート1!$A:$BS,MATCH("ab_"&amp;AO$2,データシート1!$A$1:$BS$1,0),0)</f>
        <v>30276</v>
      </c>
      <c r="AP8" s="88">
        <f>VLOOKUP(年度マスタ!$K$4&amp;"_"&amp;$AG8,データシート1!$A:$BS,MATCH("ab_"&amp;AP$2,データシート1!$A$1:$BS$1,0),0)</f>
        <v>0</v>
      </c>
      <c r="AQ8" s="1073">
        <f>VLOOKUP(年度マスタ!$K$4&amp;"_"&amp;$AG8,データシート1!$A:$BS,MATCH("ab_"&amp;AQ$2,データシート1!$A$1:$BS$1,0),0)</f>
        <v>1.9057821128063082</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402.76580000000001</v>
      </c>
      <c r="AI9" s="88">
        <f>VLOOKUP(年度マスタ!$K$4&amp;"_"&amp;$AG9,データシート1!$A:$BS,MATCH("ab_"&amp;AI$2,データシート1!$A$1:$BS$1,0),0)</f>
        <v>1007</v>
      </c>
      <c r="AJ9" s="88">
        <f>VLOOKUP(年度マスタ!$K$4&amp;"_"&amp;$AG9,データシート1!$A:$BS,MATCH("ab_"&amp;AJ$2,データシート1!$A$1:$BS$1,0),0)</f>
        <v>602</v>
      </c>
      <c r="AK9" s="88">
        <f>VLOOKUP(年度マスタ!$K$4&amp;"_"&amp;$AG9,データシート1!$A:$BS,MATCH("ab_"&amp;AK$2,データシート1!$A$1:$BS$1,0),0)</f>
        <v>8559</v>
      </c>
      <c r="AL9" s="88">
        <f>VLOOKUP(年度マスタ!$K$4&amp;"_"&amp;$AG9,データシート1!$A:$BS,MATCH("ab_"&amp;AL$2,データシート1!$A$1:$BS$1,0),0)</f>
        <v>14238</v>
      </c>
      <c r="AM9" s="88">
        <f>VLOOKUP(年度マスタ!$K$4&amp;"_"&amp;$AG9,データシート1!$A:$BS,MATCH("ab_"&amp;AM$2,データシート1!$A$1:$BS$1,0),0)</f>
        <v>16533</v>
      </c>
      <c r="AN9" s="88">
        <f>VLOOKUP(年度マスタ!$K$4&amp;"_"&amp;$AG9,データシート1!$A:$BS,MATCH("ab_"&amp;AN$2,データシート1!$A$1:$BS$1,0),0)</f>
        <v>8036</v>
      </c>
      <c r="AO9" s="88">
        <f>VLOOKUP(年度マスタ!$K$4&amp;"_"&amp;$AG9,データシート1!$A:$BS,MATCH("ab_"&amp;AO$2,データシート1!$A$1:$BS$1,0),0)</f>
        <v>29747</v>
      </c>
      <c r="AP9" s="88">
        <f>VLOOKUP(年度マスタ!$K$4&amp;"_"&amp;$AG9,データシート1!$A:$BS,MATCH("ab_"&amp;AP$2,データシート1!$A$1:$BS$1,0),0)</f>
        <v>0</v>
      </c>
      <c r="AQ9" s="1073">
        <f>VLOOKUP(年度マスタ!$K$4&amp;"_"&amp;$AG9,データシート1!$A:$BS,MATCH("ab_"&amp;AQ$2,データシート1!$A$1:$BS$1,0),0)</f>
        <v>2.4946103642431692</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605.22339999999997</v>
      </c>
      <c r="AI10" s="88">
        <f>VLOOKUP(年度マスタ!$K$4&amp;"_"&amp;$AG10,データシート1!$A:$BS,MATCH("ab_"&amp;AI$2,データシート1!$A$1:$BS$1,0),0)</f>
        <v>1007</v>
      </c>
      <c r="AJ10" s="88">
        <f>VLOOKUP(年度マスタ!$K$4&amp;"_"&amp;$AG10,データシート1!$A:$BS,MATCH("ab_"&amp;AJ$2,データシート1!$A$1:$BS$1,0),0)</f>
        <v>602</v>
      </c>
      <c r="AK10" s="88">
        <f>VLOOKUP(年度マスタ!$K$4&amp;"_"&amp;$AG10,データシート1!$A:$BS,MATCH("ab_"&amp;AK$2,データシート1!$A$1:$BS$1,0),0)</f>
        <v>8559</v>
      </c>
      <c r="AL10" s="88">
        <f>VLOOKUP(年度マスタ!$K$4&amp;"_"&amp;$AG10,データシート1!$A:$BS,MATCH("ab_"&amp;AL$2,データシート1!$A$1:$BS$1,0),0)</f>
        <v>14183</v>
      </c>
      <c r="AM10" s="88">
        <f>VLOOKUP(年度マスタ!$K$4&amp;"_"&amp;$AG10,データシート1!$A:$BS,MATCH("ab_"&amp;AM$2,データシート1!$A$1:$BS$1,0),0)</f>
        <v>16579</v>
      </c>
      <c r="AN10" s="88">
        <f>VLOOKUP(年度マスタ!$K$4&amp;"_"&amp;$AG10,データシート1!$A:$BS,MATCH("ab_"&amp;AN$2,データシート1!$A$1:$BS$1,0),0)</f>
        <v>7905</v>
      </c>
      <c r="AO10" s="88">
        <f>VLOOKUP(年度マスタ!$K$4&amp;"_"&amp;$AG10,データシート1!$A:$BS,MATCH("ab_"&amp;AO$2,データシート1!$A$1:$BS$1,0),0)</f>
        <v>29350</v>
      </c>
      <c r="AP10" s="88">
        <f>VLOOKUP(年度マスタ!$K$4&amp;"_"&amp;$AG10,データシート1!$A:$BS,MATCH("ab_"&amp;AP$2,データシート1!$A$1:$BS$1,0),0)</f>
        <v>0</v>
      </c>
      <c r="AQ10" s="1073">
        <f>VLOOKUP(年度マスタ!$K$4&amp;"_"&amp;$AG10,データシート1!$A:$BS,MATCH("ab_"&amp;AQ$2,データシート1!$A$1:$BS$1,0),0)</f>
        <v>1.7703135011771618</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590.91989999999998</v>
      </c>
      <c r="AI11" s="88">
        <f>VLOOKUP(年度マスタ!$K$4&amp;"_"&amp;$AG11,データシート1!$A:$BS,MATCH("ab_"&amp;AI$2,データシート1!$A$1:$BS$1,0),0)</f>
        <v>1007</v>
      </c>
      <c r="AJ11" s="88">
        <f>VLOOKUP(年度マスタ!$K$4&amp;"_"&amp;$AG11,データシート1!$A:$BS,MATCH("ab_"&amp;AJ$2,データシート1!$A$1:$BS$1,0),0)</f>
        <v>602</v>
      </c>
      <c r="AK11" s="88">
        <f>VLOOKUP(年度マスタ!$K$4&amp;"_"&amp;$AG11,データシート1!$A:$BS,MATCH("ab_"&amp;AK$2,データシート1!$A$1:$BS$1,0),0)</f>
        <v>8559</v>
      </c>
      <c r="AL11" s="88">
        <f>VLOOKUP(年度マスタ!$K$4&amp;"_"&amp;$AG11,データシート1!$A:$BS,MATCH("ab_"&amp;AL$2,データシート1!$A$1:$BS$1,0),0)</f>
        <v>14144</v>
      </c>
      <c r="AM11" s="88">
        <f>VLOOKUP(年度マスタ!$K$4&amp;"_"&amp;$AG11,データシート1!$A:$BS,MATCH("ab_"&amp;AM$2,データシート1!$A$1:$BS$1,0),0)</f>
        <v>16761</v>
      </c>
      <c r="AN11" s="88">
        <f>VLOOKUP(年度マスタ!$K$4&amp;"_"&amp;$AG11,データシート1!$A:$BS,MATCH("ab_"&amp;AN$2,データシート1!$A$1:$BS$1,0),0)</f>
        <v>7766</v>
      </c>
      <c r="AO11" s="88">
        <f>VLOOKUP(年度マスタ!$K$4&amp;"_"&amp;$AG11,データシート1!$A:$BS,MATCH("ab_"&amp;AO$2,データシート1!$A$1:$BS$1,0),0)</f>
        <v>28971</v>
      </c>
      <c r="AP11" s="88">
        <f>VLOOKUP(年度マスタ!$K$4&amp;"_"&amp;$AG11,データシート1!$A:$BS,MATCH("ab_"&amp;AP$2,データシート1!$A$1:$BS$1,0),0)</f>
        <v>0</v>
      </c>
      <c r="AQ11" s="1073">
        <f>VLOOKUP(年度マスタ!$K$4&amp;"_"&amp;$AG11,データシート1!$A:$BS,MATCH("ab_"&amp;AQ$2,データシート1!$A$1:$BS$1,0),0)</f>
        <v>1.9718207305746724</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559.58820000000003</v>
      </c>
      <c r="AI12" s="88">
        <f>VLOOKUP(年度マスタ!$K$4&amp;"_"&amp;$AG12,データシート1!$A:$BS,MATCH("ab_"&amp;AI$2,データシート1!$A$1:$BS$1,0),0)</f>
        <v>1007</v>
      </c>
      <c r="AJ12" s="88">
        <f>VLOOKUP(年度マスタ!$K$4&amp;"_"&amp;$AG12,データシート1!$A:$BS,MATCH("ab_"&amp;AJ$2,データシート1!$A$1:$BS$1,0),0)</f>
        <v>602</v>
      </c>
      <c r="AK12" s="88">
        <f>VLOOKUP(年度マスタ!$K$4&amp;"_"&amp;$AG12,データシート1!$A:$BS,MATCH("ab_"&amp;AK$2,データシート1!$A$1:$BS$1,0),0)</f>
        <v>8559</v>
      </c>
      <c r="AL12" s="88">
        <f>VLOOKUP(年度マスタ!$K$4&amp;"_"&amp;$AG12,データシート1!$A:$BS,MATCH("ab_"&amp;AL$2,データシート1!$A$1:$BS$1,0),0)</f>
        <v>14123</v>
      </c>
      <c r="AM12" s="88">
        <f>VLOOKUP(年度マスタ!$K$4&amp;"_"&amp;$AG12,データシート1!$A:$BS,MATCH("ab_"&amp;AM$2,データシート1!$A$1:$BS$1,0),0)</f>
        <v>16912</v>
      </c>
      <c r="AN12" s="88">
        <f>VLOOKUP(年度マスタ!$K$4&amp;"_"&amp;$AG12,データシート1!$A:$BS,MATCH("ab_"&amp;AN$2,データシート1!$A$1:$BS$1,0),0)</f>
        <v>7640</v>
      </c>
      <c r="AO12" s="88">
        <f>VLOOKUP(年度マスタ!$K$4&amp;"_"&amp;$AG12,データシート1!$A:$BS,MATCH("ab_"&amp;AO$2,データシート1!$A$1:$BS$1,0),0)</f>
        <v>28725</v>
      </c>
      <c r="AP12" s="88">
        <f>VLOOKUP(年度マスタ!$K$4&amp;"_"&amp;$AG12,データシート1!$A:$BS,MATCH("ab_"&amp;AP$2,データシート1!$A$1:$BS$1,0),0)</f>
        <v>0</v>
      </c>
      <c r="AQ12" s="1073">
        <f>VLOOKUP(年度マスタ!$K$4&amp;"_"&amp;$AG12,データシート1!$A:$BS,MATCH("ab_"&amp;AQ$2,データシート1!$A$1:$BS$1,0),0)</f>
        <v>2.2676865411652338</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634.50490000000002</v>
      </c>
      <c r="AI13" s="88">
        <f>VLOOKUP(年度マスタ!$K$4&amp;"_"&amp;$AG13,データシート1!$A:$BS,MATCH("ab_"&amp;AI$2,データシート1!$A$1:$BS$1,0),0)</f>
        <v>776</v>
      </c>
      <c r="AJ13" s="88">
        <f>VLOOKUP(年度マスタ!$K$4&amp;"_"&amp;$AG13,データシート1!$A:$BS,MATCH("ab_"&amp;AJ$2,データシート1!$A$1:$BS$1,0),0)</f>
        <v>572</v>
      </c>
      <c r="AK13" s="88">
        <f>VLOOKUP(年度マスタ!$K$4&amp;"_"&amp;$AG13,データシート1!$A:$BS,MATCH("ab_"&amp;AK$2,データシート1!$A$1:$BS$1,0),0)</f>
        <v>7726</v>
      </c>
      <c r="AL13" s="88">
        <f>VLOOKUP(年度マスタ!$K$4&amp;"_"&amp;$AG13,データシート1!$A:$BS,MATCH("ab_"&amp;AL$2,データシート1!$A$1:$BS$1,0),0)</f>
        <v>14010</v>
      </c>
      <c r="AM13" s="88">
        <f>VLOOKUP(年度マスタ!$K$4&amp;"_"&amp;$AG13,データシート1!$A:$BS,MATCH("ab_"&amp;AM$2,データシート1!$A$1:$BS$1,0),0)</f>
        <v>16961</v>
      </c>
      <c r="AN13" s="88">
        <f>VLOOKUP(年度マスタ!$K$4&amp;"_"&amp;$AG13,データシート1!$A:$BS,MATCH("ab_"&amp;AN$2,データシート1!$A$1:$BS$1,0),0)</f>
        <v>7473</v>
      </c>
      <c r="AO13" s="88">
        <f>VLOOKUP(年度マスタ!$K$4&amp;"_"&amp;$AG13,データシート1!$A:$BS,MATCH("ab_"&amp;AO$2,データシート1!$A$1:$BS$1,0),0)</f>
        <v>28177</v>
      </c>
      <c r="AP13" s="88">
        <f>VLOOKUP(年度マスタ!$K$4&amp;"_"&amp;$AG13,データシート1!$A:$BS,MATCH("ab_"&amp;AP$2,データシート1!$A$1:$BS$1,0),0)</f>
        <v>0</v>
      </c>
      <c r="AQ13" s="1073">
        <f>VLOOKUP(年度マスタ!$K$4&amp;"_"&amp;$AG13,データシート1!$A:$BS,MATCH("ab_"&amp;AQ$2,データシート1!$A$1:$BS$1,0),0)</f>
        <v>1.9823632039562369</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639.96519999999998</v>
      </c>
      <c r="AI14" s="88">
        <f>VLOOKUP(年度マスタ!$K$4&amp;"_"&amp;$AG14,データシート1!$A:$BS,MATCH("ab_"&amp;AI$2,データシート1!$A$1:$BS$1,0),0)</f>
        <v>776</v>
      </c>
      <c r="AJ14" s="88">
        <f>VLOOKUP(年度マスタ!$K$4&amp;"_"&amp;$AG14,データシート1!$A:$BS,MATCH("ab_"&amp;AJ$2,データシート1!$A$1:$BS$1,0),0)</f>
        <v>572</v>
      </c>
      <c r="AK14" s="88">
        <f>VLOOKUP(年度マスタ!$K$4&amp;"_"&amp;$AG14,データシート1!$A:$BS,MATCH("ab_"&amp;AK$2,データシート1!$A$1:$BS$1,0),0)</f>
        <v>7726</v>
      </c>
      <c r="AL14" s="88">
        <f>VLOOKUP(年度マスタ!$K$4&amp;"_"&amp;$AG14,データシート1!$A:$BS,MATCH("ab_"&amp;AL$2,データシート1!$A$1:$BS$1,0),0)</f>
        <v>13820</v>
      </c>
      <c r="AM14" s="88">
        <f>VLOOKUP(年度マスタ!$K$4&amp;"_"&amp;$AG14,データシート1!$A:$BS,MATCH("ab_"&amp;AM$2,データシート1!$A$1:$BS$1,0),0)</f>
        <v>16905</v>
      </c>
      <c r="AN14" s="88">
        <f>VLOOKUP(年度マスタ!$K$4&amp;"_"&amp;$AG14,データシート1!$A:$BS,MATCH("ab_"&amp;AN$2,データシート1!$A$1:$BS$1,0),0)</f>
        <v>7315</v>
      </c>
      <c r="AO14" s="88">
        <f>VLOOKUP(年度マスタ!$K$4&amp;"_"&amp;$AG14,データシート1!$A:$BS,MATCH("ab_"&amp;AO$2,データシート1!$A$1:$BS$1,0),0)</f>
        <v>27577</v>
      </c>
      <c r="AP14" s="88">
        <f>VLOOKUP(年度マスタ!$K$4&amp;"_"&amp;$AG14,データシート1!$A:$BS,MATCH("ab_"&amp;AP$2,データシート1!$A$1:$BS$1,0),0)</f>
        <v>0</v>
      </c>
      <c r="AQ14" s="1073">
        <f>VLOOKUP(年度マスタ!$K$4&amp;"_"&amp;$AG14,データシート1!$A:$BS,MATCH("ab_"&amp;AQ$2,データシート1!$A$1:$BS$1,0),0)</f>
        <v>1.8439332197668681</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683.1110000000001</v>
      </c>
      <c r="AI15" s="88">
        <f>VLOOKUP(年度マスタ!$K$4&amp;"_"&amp;$AG15,データシート1!$A:$BS,MATCH("ab_"&amp;AI$2,データシート1!$A$1:$BS$1,0),0)</f>
        <v>776</v>
      </c>
      <c r="AJ15" s="88">
        <f>VLOOKUP(年度マスタ!$K$4&amp;"_"&amp;$AG15,データシート1!$A:$BS,MATCH("ab_"&amp;AJ$2,データシート1!$A$1:$BS$1,0),0)</f>
        <v>572</v>
      </c>
      <c r="AK15" s="88">
        <f>VLOOKUP(年度マスタ!$K$4&amp;"_"&amp;$AG15,データシート1!$A:$BS,MATCH("ab_"&amp;AK$2,データシート1!$A$1:$BS$1,0),0)</f>
        <v>7726</v>
      </c>
      <c r="AL15" s="88">
        <f>VLOOKUP(年度マスタ!$K$4&amp;"_"&amp;$AG15,データシート1!$A:$BS,MATCH("ab_"&amp;AL$2,データシート1!$A$1:$BS$1,0),0)</f>
        <v>13707</v>
      </c>
      <c r="AM15" s="88">
        <f>VLOOKUP(年度マスタ!$K$4&amp;"_"&amp;$AG15,データシート1!$A:$BS,MATCH("ab_"&amp;AM$2,データシート1!$A$1:$BS$1,0),0)</f>
        <v>16778</v>
      </c>
      <c r="AN15" s="88">
        <f>VLOOKUP(年度マスタ!$K$4&amp;"_"&amp;$AG15,データシート1!$A:$BS,MATCH("ab_"&amp;AN$2,データシート1!$A$1:$BS$1,0),0)</f>
        <v>7376</v>
      </c>
      <c r="AO15" s="88">
        <f>VLOOKUP(年度マスタ!$K$4&amp;"_"&amp;$AG15,データシート1!$A:$BS,MATCH("ab_"&amp;AO$2,データシート1!$A$1:$BS$1,0),0)</f>
        <v>27070</v>
      </c>
      <c r="AP15" s="88">
        <f>VLOOKUP(年度マスタ!$K$4&amp;"_"&amp;$AG15,データシート1!$A:$BS,MATCH("ab_"&amp;AP$2,データシート1!$A$1:$BS$1,0),0)</f>
        <v>0</v>
      </c>
      <c r="AQ15" s="1073">
        <f>VLOOKUP(年度マスタ!$K$4&amp;"_"&amp;$AG15,データシート1!$A:$BS,MATCH("ab_"&amp;AQ$2,データシート1!$A$1:$BS$1,0),0)</f>
        <v>2.2179631446353492</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716.30550000000005</v>
      </c>
      <c r="AI16" s="88">
        <f>VLOOKUP(年度マスタ!$K$4&amp;"_"&amp;$AG16,データシート1!$A:$BS,MATCH("ab_"&amp;AI$2,データシート1!$A$1:$BS$1,0),0)</f>
        <v>776</v>
      </c>
      <c r="AJ16" s="88">
        <f>VLOOKUP(年度マスタ!$K$4&amp;"_"&amp;$AG16,データシート1!$A:$BS,MATCH("ab_"&amp;AJ$2,データシート1!$A$1:$BS$1,0),0)</f>
        <v>572</v>
      </c>
      <c r="AK16" s="88">
        <f>VLOOKUP(年度マスタ!$K$4&amp;"_"&amp;$AG16,データシート1!$A:$BS,MATCH("ab_"&amp;AK$2,データシート1!$A$1:$BS$1,0),0)</f>
        <v>7726</v>
      </c>
      <c r="AL16" s="88">
        <f>VLOOKUP(年度マスタ!$K$4&amp;"_"&amp;$AG16,データシート1!$A:$BS,MATCH("ab_"&amp;AL$2,データシート1!$A$1:$BS$1,0),0)</f>
        <v>13581</v>
      </c>
      <c r="AM16" s="88">
        <f>VLOOKUP(年度マスタ!$K$4&amp;"_"&amp;$AG16,データシート1!$A:$BS,MATCH("ab_"&amp;AM$2,データシート1!$A$1:$BS$1,0),0)</f>
        <v>16720</v>
      </c>
      <c r="AN16" s="88">
        <f>VLOOKUP(年度マスタ!$K$4&amp;"_"&amp;$AG16,データシート1!$A:$BS,MATCH("ab_"&amp;AN$2,データシート1!$A$1:$BS$1,0),0)</f>
        <v>7331</v>
      </c>
      <c r="AO16" s="88">
        <f>VLOOKUP(年度マスタ!$K$4&amp;"_"&amp;$AG16,データシート1!$A:$BS,MATCH("ab_"&amp;AO$2,データシート1!$A$1:$BS$1,0),0)</f>
        <v>26537</v>
      </c>
      <c r="AP16" s="88">
        <f>VLOOKUP(年度マスタ!$K$4&amp;"_"&amp;$AG16,データシート1!$A:$BS,MATCH("ab_"&amp;AP$2,データシート1!$A$1:$BS$1,0),0)</f>
        <v>0</v>
      </c>
      <c r="AQ16" s="1073">
        <f>VLOOKUP(年度マスタ!$K$4&amp;"_"&amp;$AG16,データシート1!$A:$BS,MATCH("ab_"&amp;AQ$2,データシート1!$A$1:$BS$1,0),0)</f>
        <v>2.2538357111457392</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660.73360000000002</v>
      </c>
      <c r="AI17" s="187">
        <f>VLOOKUP(年度マスタ!$K$4&amp;"_"&amp;$AG17,データシート1!$A:$BS,MATCH("ab_"&amp;AI$2,データシート1!$A$1:$BS$1,0),0)</f>
        <v>776</v>
      </c>
      <c r="AJ17" s="187">
        <f>VLOOKUP(年度マスタ!$K$4&amp;"_"&amp;$AG17,データシート1!$A:$BS,MATCH("ab_"&amp;AJ$2,データシート1!$A$1:$BS$1,0),0)</f>
        <v>572</v>
      </c>
      <c r="AK17" s="187">
        <f>VLOOKUP(年度マスタ!$K$4&amp;"_"&amp;$AG17,データシート1!$A:$BS,MATCH("ab_"&amp;AK$2,データシート1!$A$1:$BS$1,0),0)</f>
        <v>7726</v>
      </c>
      <c r="AL17" s="187">
        <f>VLOOKUP(年度マスタ!$K$4&amp;"_"&amp;$AG17,データシート1!$A:$BS,MATCH("ab_"&amp;AL$2,データシート1!$A$1:$BS$1,0),0)</f>
        <v>13519</v>
      </c>
      <c r="AM17" s="187">
        <f>VLOOKUP(年度マスタ!$K$4&amp;"_"&amp;$AG17,データシート1!$A:$BS,MATCH("ab_"&amp;AM$2,データシート1!$A$1:$BS$1,0),0)</f>
        <v>16638</v>
      </c>
      <c r="AN17" s="187">
        <f>VLOOKUP(年度マスタ!$K$4&amp;"_"&amp;$AG17,データシート1!$A:$BS,MATCH("ab_"&amp;AN$2,データシート1!$A$1:$BS$1,0),0)</f>
        <v>7274</v>
      </c>
      <c r="AO17" s="187">
        <f>VLOOKUP(年度マスタ!$K$4&amp;"_"&amp;$AG17,データシート1!$A:$BS,MATCH("ab_"&amp;AO$2,データシート1!$A$1:$BS$1,0),0)</f>
        <v>26147</v>
      </c>
      <c r="AP17" s="187">
        <f>VLOOKUP(年度マスタ!$K$4&amp;"_"&amp;$AG17,データシート1!$A:$BS,MATCH("ab_"&amp;AP$2,データシート1!$A$1:$BS$1,0),0)</f>
        <v>0</v>
      </c>
      <c r="AQ17" s="1074">
        <f>VLOOKUP(年度マスタ!$K$4&amp;"_"&amp;$AG17,データシート1!$A:$BS,MATCH("ab_"&amp;AQ$2,データシート1!$A$1:$BS$1,0),0)</f>
        <v>3.1845234448766</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662.78729999999996</v>
      </c>
      <c r="AI18" s="88">
        <f>VLOOKUP(年度マスタ!$K$4&amp;"_"&amp;$AG18,データシート1!$A:$BS,MATCH("ab_"&amp;AI$2,データシート1!$A$1:$BS$1,0),0)</f>
        <v>776</v>
      </c>
      <c r="AJ18" s="88">
        <f>VLOOKUP(年度マスタ!$K$4&amp;"_"&amp;$AG18,データシート1!$A:$BS,MATCH("ab_"&amp;AJ$2,データシート1!$A$1:$BS$1,0),0)</f>
        <v>572</v>
      </c>
      <c r="AK18" s="88">
        <f>VLOOKUP(年度マスタ!$K$4&amp;"_"&amp;$AG18,データシート1!$A:$BS,MATCH("ab_"&amp;AK$2,データシート1!$A$1:$BS$1,0),0)</f>
        <v>7726</v>
      </c>
      <c r="AL18" s="88">
        <f>VLOOKUP(年度マスタ!$K$4&amp;"_"&amp;$AG18,データシート1!$A:$BS,MATCH("ab_"&amp;AL$2,データシート1!$A$1:$BS$1,0),0)</f>
        <v>13373</v>
      </c>
      <c r="AM18" s="88">
        <f>VLOOKUP(年度マスタ!$K$4&amp;"_"&amp;$AG18,データシート1!$A:$BS,MATCH("ab_"&amp;AM$2,データシート1!$A$1:$BS$1,0),0)</f>
        <v>16462</v>
      </c>
      <c r="AN18" s="88">
        <f>VLOOKUP(年度マスタ!$K$4&amp;"_"&amp;$AG18,データシート1!$A:$BS,MATCH("ab_"&amp;AN$2,データシート1!$A$1:$BS$1,0),0)</f>
        <v>6980</v>
      </c>
      <c r="AO18" s="88">
        <f>VLOOKUP(年度マスタ!$K$4&amp;"_"&amp;$AG18,データシート1!$A:$BS,MATCH("ab_"&amp;AO$2,データシート1!$A$1:$BS$1,0),0)</f>
        <v>25605</v>
      </c>
      <c r="AP18" s="88">
        <f>VLOOKUP(年度マスタ!$K$4&amp;"_"&amp;$AG18,データシート1!$A:$BS,MATCH("ab_"&amp;AP$2,データシート1!$A$1:$BS$1,0),0)</f>
        <v>0</v>
      </c>
      <c r="AQ18" s="1073">
        <f>VLOOKUP(年度マスタ!$K$4&amp;"_"&amp;$AG18,データシート1!$A:$BS,MATCH("ab_"&amp;AQ$2,データシート1!$A$1:$BS$1,0),0)</f>
        <v>2.933304739165457</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716.11630000000002</v>
      </c>
      <c r="AI19" s="88">
        <f>VLOOKUP(年度マスタ!$K$4&amp;"_"&amp;$AG19,データシート1!$A:$BS,MATCH("ab_"&amp;AI$2,データシート1!$A$1:$BS$1,0),0)</f>
        <v>831</v>
      </c>
      <c r="AJ19" s="88">
        <f>VLOOKUP(年度マスタ!$K$4&amp;"_"&amp;$AG19,データシート1!$A:$BS,MATCH("ab_"&amp;AJ$2,データシート1!$A$1:$BS$1,0),0)</f>
        <v>655</v>
      </c>
      <c r="AK19" s="88">
        <f>VLOOKUP(年度マスタ!$K$4&amp;"_"&amp;$AG19,データシート1!$A:$BS,MATCH("ab_"&amp;AK$2,データシート1!$A$1:$BS$1,0),0)</f>
        <v>7026</v>
      </c>
      <c r="AL19" s="88">
        <f>VLOOKUP(年度マスタ!$K$4&amp;"_"&amp;$AG19,データシート1!$A:$BS,MATCH("ab_"&amp;AL$2,データシート1!$A$1:$BS$1,0),0)</f>
        <v>13211</v>
      </c>
      <c r="AM19" s="88">
        <f>VLOOKUP(年度マスタ!$K$4&amp;"_"&amp;$AG19,データシート1!$A:$BS,MATCH("ab_"&amp;AM$2,データシート1!$A$1:$BS$1,0),0)</f>
        <v>16387</v>
      </c>
      <c r="AN19" s="88">
        <f>VLOOKUP(年度マスタ!$K$4&amp;"_"&amp;$AG19,データシート1!$A:$BS,MATCH("ab_"&amp;AN$2,データシート1!$A$1:$BS$1,0),0)</f>
        <v>7099</v>
      </c>
      <c r="AO19" s="88">
        <f>VLOOKUP(年度マスタ!$K$4&amp;"_"&amp;$AG19,データシート1!$A:$BS,MATCH("ab_"&amp;AO$2,データシート1!$A$1:$BS$1,0),0)</f>
        <v>25072</v>
      </c>
      <c r="AP19" s="88">
        <f>VLOOKUP(年度マスタ!$K$4&amp;"_"&amp;$AG19,データシート1!$A:$BS,MATCH("ab_"&amp;AP$2,データシート1!$A$1:$BS$1,0),0)</f>
        <v>0</v>
      </c>
      <c r="AQ19" s="1073">
        <f>VLOOKUP(年度マスタ!$K$4&amp;"_"&amp;$AG19,データシート1!$A:$BS,MATCH("ab_"&amp;AQ$2,データシート1!$A$1:$BS$1,0),0)</f>
        <v>2.7049750756404731</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745.86360000000002</v>
      </c>
      <c r="AI20" s="88">
        <f>VLOOKUP(年度マスタ!$K$4&amp;"_"&amp;$AG20,データシート1!$A:$BS,MATCH("ab_"&amp;AI$2,データシート1!$A$1:$BS$1,0),0)</f>
        <v>831</v>
      </c>
      <c r="AJ20" s="88">
        <f>VLOOKUP(年度マスタ!$K$4&amp;"_"&amp;$AG20,データシート1!$A:$BS,MATCH("ab_"&amp;AJ$2,データシート1!$A$1:$BS$1,0),0)</f>
        <v>655</v>
      </c>
      <c r="AK20" s="88">
        <f>VLOOKUP(年度マスタ!$K$4&amp;"_"&amp;$AG20,データシート1!$A:$BS,MATCH("ab_"&amp;AK$2,データシート1!$A$1:$BS$1,0),0)</f>
        <v>7026</v>
      </c>
      <c r="AL20" s="88">
        <f>VLOOKUP(年度マスタ!$K$4&amp;"_"&amp;$AG20,データシート1!$A:$BS,MATCH("ab_"&amp;AL$2,データシート1!$A$1:$BS$1,0),0)</f>
        <v>12984</v>
      </c>
      <c r="AM20" s="88">
        <f>VLOOKUP(年度マスタ!$K$4&amp;"_"&amp;$AG20,データシート1!$A:$BS,MATCH("ab_"&amp;AM$2,データシート1!$A$1:$BS$1,0),0)</f>
        <v>16182</v>
      </c>
      <c r="AN20" s="88">
        <f>VLOOKUP(年度マスタ!$K$4&amp;"_"&amp;$AG20,データシート1!$A:$BS,MATCH("ab_"&amp;AN$2,データシート1!$A$1:$BS$1,0),0)</f>
        <v>7119</v>
      </c>
      <c r="AO20" s="88">
        <f>VLOOKUP(年度マスタ!$K$4&amp;"_"&amp;$AG20,データシート1!$A:$BS,MATCH("ab_"&amp;AO$2,データシート1!$A$1:$BS$1,0),0)</f>
        <v>24509</v>
      </c>
      <c r="AP20" s="88">
        <f>VLOOKUP(年度マスタ!$K$4&amp;"_"&amp;$AG20,データシート1!$A:$BS,MATCH("ab_"&amp;AP$2,データシート1!$A$1:$BS$1,0),0)</f>
        <v>0</v>
      </c>
      <c r="AQ20" s="1073">
        <f>VLOOKUP(年度マスタ!$K$4&amp;"_"&amp;$AG20,データシート1!$A:$BS,MATCH("ab_"&amp;AQ$2,データシート1!$A$1:$BS$1,0),0)</f>
        <v>2.4430493134959299</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伊佐市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37.649499999999996</v>
      </c>
      <c r="BE13" s="80" t="str">
        <f>年度マスタ!K4</f>
        <v>46224</v>
      </c>
      <c r="BF13" s="80" t="str">
        <f>年度マスタ!K4</f>
        <v>46224</v>
      </c>
      <c r="BG13" s="80" t="str">
        <f>年度マスタ!K4</f>
        <v>46224</v>
      </c>
      <c r="BH13" s="318" t="s">
        <v>108</v>
      </c>
      <c r="BI13" s="318" t="s">
        <v>108</v>
      </c>
      <c r="BJ13" s="318" t="s">
        <v>108</v>
      </c>
      <c r="BK13" s="318" t="str">
        <f>年度マスタ!K4</f>
        <v>46224</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17.178999999999998</v>
      </c>
      <c r="AY14" s="80"/>
      <c r="BE14" s="80" t="str">
        <f>AP2</f>
        <v>伊佐市</v>
      </c>
      <c r="BF14" s="80" t="str">
        <f>AP2</f>
        <v>伊佐市</v>
      </c>
      <c r="BG14" s="80" t="str">
        <f>AP2</f>
        <v>伊佐市</v>
      </c>
      <c r="BH14" s="80" t="s">
        <v>118</v>
      </c>
      <c r="BI14" s="80" t="s">
        <v>118</v>
      </c>
      <c r="BJ14" s="80" t="s">
        <v>118</v>
      </c>
      <c r="BK14" s="80" t="str">
        <f>AP2</f>
        <v>伊佐市</v>
      </c>
    </row>
    <row r="15" spans="1:63" ht="15.95" customHeight="1">
      <c r="B15" s="312"/>
      <c r="C15" s="15"/>
      <c r="D15" s="15"/>
      <c r="E15" s="202"/>
      <c r="F15" s="202"/>
      <c r="G15" s="15"/>
      <c r="W15" s="15"/>
      <c r="X15" s="15"/>
      <c r="Y15" s="15"/>
      <c r="Z15" s="313"/>
      <c r="AB15" s="312"/>
      <c r="AQ15" s="313"/>
      <c r="AV15" s="80" t="s">
        <v>27</v>
      </c>
      <c r="AW15" s="80" t="s">
        <v>27</v>
      </c>
      <c r="AX15" s="201">
        <f t="shared" si="0"/>
        <v>10.725</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9.7454999999999998</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36.134</v>
      </c>
      <c r="G21" s="996">
        <f t="shared" ref="G21:O21" si="5">SUM(G22,G26,G27,G28)</f>
        <v>35.997</v>
      </c>
      <c r="H21" s="996">
        <f t="shared" si="5"/>
        <v>48.931999999999995</v>
      </c>
      <c r="I21" s="996">
        <f t="shared" si="5"/>
        <v>54.091999999999999</v>
      </c>
      <c r="J21" s="996">
        <f t="shared" si="5"/>
        <v>55.970999999999997</v>
      </c>
      <c r="K21" s="996">
        <f t="shared" si="5"/>
        <v>50.79</v>
      </c>
      <c r="L21" s="996">
        <f t="shared" si="5"/>
        <v>46.583999999999996</v>
      </c>
      <c r="M21" s="996">
        <f t="shared" si="5"/>
        <v>45.766889999999997</v>
      </c>
      <c r="N21" s="996">
        <f t="shared" si="5"/>
        <v>43.109110000000001</v>
      </c>
      <c r="O21" s="996">
        <f t="shared" si="5"/>
        <v>35.515560000000001</v>
      </c>
      <c r="P21" s="997">
        <f>SUM(P22,P26,P27,P28)</f>
        <v>37.649499999999996</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9：食料品製造業(N=1)</v>
      </c>
      <c r="BE21" s="961">
        <f>VLOOKUP(BE$13&amp;"_"&amp;$AV$8,データシート2!$A:$SI,MATCH($AV$5&amp;"_"&amp;$BA21&amp;$AV$6,データシート2!$A$1:$SI$1,0),0)</f>
        <v>1</v>
      </c>
      <c r="BF21" s="1071">
        <f>VLOOKUP(BF$13&amp;"_"&amp;$AW$8,データシート2!$A:$SI,MATCH($AW$5&amp;"_"&amp;$BA21&amp;$AW$6,データシート2!$A$1:$SI$1,0),0)</f>
        <v>4.915</v>
      </c>
      <c r="BG21" s="1071">
        <f t="shared" si="2"/>
        <v>4.915</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0.55469151101225445</v>
      </c>
    </row>
    <row r="22" spans="2:63" ht="15.95" customHeight="1" thickBot="1">
      <c r="B22" s="325"/>
      <c r="C22" s="572"/>
      <c r="D22" s="456" t="s">
        <v>31</v>
      </c>
      <c r="E22" s="457"/>
      <c r="F22" s="998">
        <f>SUM(F23:F25)</f>
        <v>36.134</v>
      </c>
      <c r="G22" s="998">
        <f t="shared" ref="G22:P22" si="6">SUM(G23:G25)</f>
        <v>35.997</v>
      </c>
      <c r="H22" s="998">
        <f t="shared" si="6"/>
        <v>48.931999999999995</v>
      </c>
      <c r="I22" s="998">
        <f t="shared" si="6"/>
        <v>54.091999999999999</v>
      </c>
      <c r="J22" s="998">
        <f t="shared" si="6"/>
        <v>55.970999999999997</v>
      </c>
      <c r="K22" s="998">
        <f t="shared" si="6"/>
        <v>50.79</v>
      </c>
      <c r="L22" s="998">
        <f t="shared" si="6"/>
        <v>46.583999999999996</v>
      </c>
      <c r="M22" s="998">
        <f t="shared" si="6"/>
        <v>45.766889999999997</v>
      </c>
      <c r="N22" s="998">
        <f t="shared" si="6"/>
        <v>43.109110000000001</v>
      </c>
      <c r="O22" s="998">
        <f t="shared" si="6"/>
        <v>35.515560000000001</v>
      </c>
      <c r="P22" s="999">
        <f t="shared" si="6"/>
        <v>37.649499999999996</v>
      </c>
      <c r="Z22" s="313"/>
      <c r="AB22" s="312"/>
      <c r="AC22" s="571" t="s">
        <v>1377</v>
      </c>
      <c r="AP22" s="18" t="s">
        <v>1387</v>
      </c>
      <c r="AQ22" s="313"/>
      <c r="AV22" s="80" t="str">
        <f>AW22</f>
        <v>エネルギー起源CO2</v>
      </c>
      <c r="AW22" s="80" t="str">
        <f>D56</f>
        <v>エネルギー起源CO2</v>
      </c>
      <c r="AX22" s="201">
        <f>P56</f>
        <v>33.683</v>
      </c>
      <c r="AY22" s="201">
        <f>AX22</f>
        <v>33.683</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14.132</v>
      </c>
      <c r="G23" s="1000">
        <f>IFERROR(VLOOKUP(年度マスタ!$K$4&amp;"_"&amp;G$20,データシート1!$A:$BT,MATCH("ba_"&amp;$E23,データシート1!$A$1:$BT$1,0),0),0)</f>
        <v>15.425000000000001</v>
      </c>
      <c r="H23" s="1000">
        <f>IFERROR(VLOOKUP(年度マスタ!$K$4&amp;"_"&amp;H$20,データシート1!$A:$BT,MATCH("ba_"&amp;$E23,データシート1!$A$1:$BT$1,0),0),0)</f>
        <v>25.648</v>
      </c>
      <c r="I23" s="1000">
        <f>IFERROR(VLOOKUP(年度マスタ!$K$4&amp;"_"&amp;I$20,データシート1!$A:$BT,MATCH("ba_"&amp;$E23,データシート1!$A$1:$BT$1,0),0),0)</f>
        <v>27.356000000000002</v>
      </c>
      <c r="J23" s="1000">
        <f>IFERROR(VLOOKUP(年度マスタ!$K$4&amp;"_"&amp;J$20,データシート1!$A:$BT,MATCH("ba_"&amp;$E23,データシート1!$A$1:$BT$1,0),0),0)</f>
        <v>28.888999999999999</v>
      </c>
      <c r="K23" s="1000">
        <f>IFERROR(VLOOKUP(年度マスタ!$K$4&amp;"_"&amp;K$20,データシート1!$A:$BT,MATCH("ba_"&amp;$E23,データシート1!$A$1:$BT$1,0),0),0)</f>
        <v>25.431999999999999</v>
      </c>
      <c r="L23" s="1000">
        <f>IFERROR(VLOOKUP(年度マスタ!$K$4&amp;"_"&amp;L$20,データシート1!$A:$BT,MATCH("ba_"&amp;$E23,データシート1!$A$1:$BT$1,0),0),0)</f>
        <v>23.158999999999999</v>
      </c>
      <c r="M23" s="1000">
        <f>IFERROR(VLOOKUP(年度マスタ!$K$4&amp;"_"&amp;M$20,データシート1!$A:$BT,MATCH("ba_"&amp;$E23,データシート1!$A$1:$BT$1,0),0),0)</f>
        <v>20.963999999999999</v>
      </c>
      <c r="N23" s="1000">
        <f>IFERROR(VLOOKUP(年度マスタ!$K$4&amp;"_"&amp;N$20,データシート1!$A:$BT,MATCH("ba_"&amp;$E23,データシート1!$A$1:$BT$1,0),0),0)</f>
        <v>19.274000000000001</v>
      </c>
      <c r="O23" s="1000">
        <f>IFERROR(VLOOKUP(年度マスタ!$K$4&amp;"_"&amp;O$20,データシート1!$A:$BT,MATCH("ba_"&amp;$E23,データシート1!$A$1:$BT$1,0),0),0)</f>
        <v>35.515560000000001</v>
      </c>
      <c r="P23" s="1001">
        <f>IFERROR(VLOOKUP(年度マスタ!$K$4&amp;"_"&amp;P$20,データシート1!$A:$BT,MATCH("ba_"&amp;$E23,データシート1!$A$1:$BT$1,0),0),0)</f>
        <v>17.178999999999998</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11.7</v>
      </c>
      <c r="G24" s="1000">
        <f>IFERROR(VLOOKUP(年度マスタ!$K$4&amp;"_"&amp;G$20,データシート1!$A:$BT,MATCH("ba_"&amp;$E24,データシート1!$A$1:$BT$1,0),0),0)</f>
        <v>11.906000000000001</v>
      </c>
      <c r="H24" s="1000">
        <f>IFERROR(VLOOKUP(年度マスタ!$K$4&amp;"_"&amp;H$20,データシート1!$A:$BT,MATCH("ba_"&amp;$E24,データシート1!$A$1:$BT$1,0),0),0)</f>
        <v>15.087999999999999</v>
      </c>
      <c r="I24" s="1000">
        <f>IFERROR(VLOOKUP(年度マスタ!$K$4&amp;"_"&amp;I$20,データシート1!$A:$BT,MATCH("ba_"&amp;$E24,データシート1!$A$1:$BT$1,0),0),0)</f>
        <v>17.725999999999999</v>
      </c>
      <c r="J24" s="1000">
        <f>IFERROR(VLOOKUP(年度マスタ!$K$4&amp;"_"&amp;J$20,データシート1!$A:$BT,MATCH("ba_"&amp;$E24,データシート1!$A$1:$BT$1,0),0),0)</f>
        <v>17.829999999999998</v>
      </c>
      <c r="K24" s="1000">
        <f>IFERROR(VLOOKUP(年度マスタ!$K$4&amp;"_"&amp;K$20,データシート1!$A:$BT,MATCH("ba_"&amp;$E24,データシート1!$A$1:$BT$1,0),0),0)</f>
        <v>17.209</v>
      </c>
      <c r="L24" s="1000">
        <f>IFERROR(VLOOKUP(年度マスタ!$K$4&amp;"_"&amp;L$20,データシート1!$A:$BT,MATCH("ba_"&amp;$E24,データシート1!$A$1:$BT$1,0),0),0)</f>
        <v>15.863</v>
      </c>
      <c r="M24" s="1000">
        <f>IFERROR(VLOOKUP(年度マスタ!$K$4&amp;"_"&amp;M$20,データシート1!$A:$BT,MATCH("ba_"&amp;$E24,データシート1!$A$1:$BT$1,0),0),0)</f>
        <v>13.923999999999999</v>
      </c>
      <c r="N24" s="1000">
        <f>IFERROR(VLOOKUP(年度マスタ!$K$4&amp;"_"&amp;N$20,データシート1!$A:$BT,MATCH("ba_"&amp;$E24,データシート1!$A$1:$BT$1,0),0),0)</f>
        <v>13.295</v>
      </c>
      <c r="O24" s="1000">
        <f>IFERROR(VLOOKUP(年度マスタ!$K$4&amp;"_"&amp;O$20,データシート1!$A:$BT,MATCH("ba_"&amp;$E24,データシート1!$A$1:$BT$1,0),0),0)</f>
        <v>0</v>
      </c>
      <c r="P24" s="1001">
        <f>IFERROR(VLOOKUP(年度マスタ!$K$4&amp;"_"&amp;P$20,データシート1!$A:$BT,MATCH("ba_"&amp;$E24,データシート1!$A$1:$BT$1,0),0),0)</f>
        <v>10.725</v>
      </c>
      <c r="Z24" s="313"/>
      <c r="AB24" s="312"/>
      <c r="AC24" s="1129" t="s">
        <v>1376</v>
      </c>
      <c r="AD24" s="1129"/>
      <c r="AE24" s="1130"/>
      <c r="AF24" s="996">
        <f>AF25+AF29</f>
        <v>87.675261980241928</v>
      </c>
      <c r="AG24" s="996">
        <f t="shared" ref="AG24:AP24" si="7">AG25+AG29</f>
        <v>124.53931714780995</v>
      </c>
      <c r="AH24" s="996">
        <f t="shared" si="7"/>
        <v>130.26064474763518</v>
      </c>
      <c r="AI24" s="996">
        <f t="shared" si="7"/>
        <v>130.00468400764927</v>
      </c>
      <c r="AJ24" s="996">
        <f t="shared" si="7"/>
        <v>119.30007127398173</v>
      </c>
      <c r="AK24" s="996">
        <f t="shared" si="7"/>
        <v>114.68349202519056</v>
      </c>
      <c r="AL24" s="996">
        <f t="shared" si="7"/>
        <v>102.31950983353458</v>
      </c>
      <c r="AM24" s="996">
        <f t="shared" si="7"/>
        <v>93.269784028575316</v>
      </c>
      <c r="AN24" s="996">
        <f t="shared" si="7"/>
        <v>79.08728476014825</v>
      </c>
      <c r="AO24" s="996">
        <f>AO25+AO29</f>
        <v>83.589685714837401</v>
      </c>
      <c r="AP24" s="997">
        <f t="shared" si="7"/>
        <v>89.398635969369778</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10.302</v>
      </c>
      <c r="G25" s="1000">
        <f>IFERROR(VLOOKUP(年度マスタ!$K$4&amp;"_"&amp;G$20,データシート1!$A:$BT,MATCH("ba_"&amp;$E25,データシート1!$A$1:$BT$1,0),0),0)</f>
        <v>8.6660000000000004</v>
      </c>
      <c r="H25" s="1000">
        <f>IFERROR(VLOOKUP(年度マスタ!$K$4&amp;"_"&amp;H$20,データシート1!$A:$BT,MATCH("ba_"&amp;$E25,データシート1!$A$1:$BT$1,0),0),0)</f>
        <v>8.1959999999999997</v>
      </c>
      <c r="I25" s="1000">
        <f>IFERROR(VLOOKUP(年度マスタ!$K$4&amp;"_"&amp;I$20,データシート1!$A:$BT,MATCH("ba_"&amp;$E25,データシート1!$A$1:$BT$1,0),0),0)</f>
        <v>9.01</v>
      </c>
      <c r="J25" s="1000">
        <f>IFERROR(VLOOKUP(年度マスタ!$K$4&amp;"_"&amp;J$20,データシート1!$A:$BT,MATCH("ba_"&amp;$E25,データシート1!$A$1:$BT$1,0),0),0)</f>
        <v>9.2520000000000007</v>
      </c>
      <c r="K25" s="1000">
        <f>IFERROR(VLOOKUP(年度マスタ!$K$4&amp;"_"&amp;K$20,データシート1!$A:$BT,MATCH("ba_"&amp;$E25,データシート1!$A$1:$BT$1,0),0),0)</f>
        <v>8.1489999999999991</v>
      </c>
      <c r="L25" s="1000">
        <f>IFERROR(VLOOKUP(年度マスタ!$K$4&amp;"_"&amp;L$20,データシート1!$A:$BT,MATCH("ba_"&amp;$E25,データシート1!$A$1:$BT$1,0),0),0)</f>
        <v>7.5620000000000003</v>
      </c>
      <c r="M25" s="1000">
        <f>IFERROR(VLOOKUP(年度マスタ!$K$4&amp;"_"&amp;M$20,データシート1!$A:$BT,MATCH("ba_"&amp;$E25,データシート1!$A$1:$BT$1,0),0),0)</f>
        <v>10.87889</v>
      </c>
      <c r="N25" s="1000">
        <f>IFERROR(VLOOKUP(年度マスタ!$K$4&amp;"_"&amp;N$20,データシート1!$A:$BT,MATCH("ba_"&amp;$E25,データシート1!$A$1:$BT$1,0),0),0)</f>
        <v>10.54011</v>
      </c>
      <c r="O25" s="1000">
        <f>IFERROR(VLOOKUP(年度マスタ!$K$4&amp;"_"&amp;O$20,データシート1!$A:$BT,MATCH("ba_"&amp;$E25,データシート1!$A$1:$BT$1,0),0),0)</f>
        <v>0</v>
      </c>
      <c r="P25" s="1001">
        <f>IFERROR(VLOOKUP(年度マスタ!$K$4&amp;"_"&amp;P$20,データシート1!$A:$BT,MATCH("ba_"&amp;$E25,データシート1!$A$1:$BT$1,0),0),0)</f>
        <v>9.7454999999999998</v>
      </c>
      <c r="Z25" s="313"/>
      <c r="AB25" s="312"/>
      <c r="AC25" s="572"/>
      <c r="AD25" s="456" t="s">
        <v>31</v>
      </c>
      <c r="AE25" s="457"/>
      <c r="AF25" s="998">
        <f>①CO2排出量の現状把握!Z35</f>
        <v>52.570525175349765</v>
      </c>
      <c r="AG25" s="998">
        <f>①CO2排出量の現状把握!AA35</f>
        <v>82.754562873219413</v>
      </c>
      <c r="AH25" s="998">
        <f>①CO2排出量の現状把握!AB35</f>
        <v>83.521628177908184</v>
      </c>
      <c r="AI25" s="998">
        <f>①CO2排出量の現状把握!AC35</f>
        <v>83.189843072266626</v>
      </c>
      <c r="AJ25" s="998">
        <f>①CO2排出量の現状把握!AD35</f>
        <v>80.075373811233447</v>
      </c>
      <c r="AK25" s="998">
        <f>①CO2排出量の現状把握!AE35</f>
        <v>75.422427136315406</v>
      </c>
      <c r="AL25" s="998">
        <f>①CO2排出量の現状把握!AF35</f>
        <v>71.807617175881788</v>
      </c>
      <c r="AM25" s="998">
        <f>①CO2排出量の現状把握!AG35</f>
        <v>65.63392365245943</v>
      </c>
      <c r="AN25" s="998">
        <f>①CO2排出量の現状把握!AH35</f>
        <v>54.382148114245325</v>
      </c>
      <c r="AO25" s="998">
        <f>①CO2排出量の現状把握!AI35</f>
        <v>56.914019554631196</v>
      </c>
      <c r="AP25" s="999">
        <f>①CO2排出量の現状把握!AJ35</f>
        <v>65.668152388662236</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27.592836115040882</v>
      </c>
      <c r="AG26" s="1000">
        <f>①CO2排出量の現状把握!AA36</f>
        <v>49.198966334762289</v>
      </c>
      <c r="AH26" s="1000">
        <f>①CO2排出量の現状把握!AB36</f>
        <v>49.483523451895294</v>
      </c>
      <c r="AI26" s="1000">
        <f>①CO2排出量の現状把握!AC36</f>
        <v>52.143901625791528</v>
      </c>
      <c r="AJ26" s="1000">
        <f>①CO2排出量の現状把握!AD36</f>
        <v>50.923560758191343</v>
      </c>
      <c r="AK26" s="1000">
        <f>①CO2排出量の現状把握!AE36</f>
        <v>44.695451786600856</v>
      </c>
      <c r="AL26" s="1000">
        <f>①CO2排出量の現状把握!AF36</f>
        <v>44.508991720860962</v>
      </c>
      <c r="AM26" s="1000">
        <f>①CO2排出量の現状把握!AG36</f>
        <v>40.479567618255928</v>
      </c>
      <c r="AN26" s="1000">
        <f>①CO2排出量の現状把握!AH36</f>
        <v>32.058853255554773</v>
      </c>
      <c r="AO26" s="1000">
        <f>①CO2排出量の現状把握!AI36</f>
        <v>34.22977291617989</v>
      </c>
      <c r="AP26" s="1001">
        <f>①CO2排出量の現状把握!AJ36</f>
        <v>36.086837012912092</v>
      </c>
      <c r="AQ26" s="313"/>
      <c r="AV26" s="80" t="str">
        <f>AW26</f>
        <v>CH4</v>
      </c>
      <c r="AW26" s="80" t="str">
        <f t="shared" ref="AW26:AW31" si="9">D60</f>
        <v>CH4</v>
      </c>
      <c r="AX26" s="327">
        <f t="shared" si="8"/>
        <v>2.82572</v>
      </c>
      <c r="AY26" s="327">
        <f>AX26</f>
        <v>2.82572</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2.3075077115909122</v>
      </c>
      <c r="AG27" s="1000">
        <f>①CO2排出量の現状把握!AA37</f>
        <v>3.0526286574647679</v>
      </c>
      <c r="AH27" s="1000">
        <f>①CO2排出量の現状把握!AB37</f>
        <v>3.1263086213259008</v>
      </c>
      <c r="AI27" s="1000">
        <f>①CO2排出量の現状把握!AC37</f>
        <v>2.752890582918424</v>
      </c>
      <c r="AJ27" s="1000">
        <f>①CO2排出量の現状把握!AD37</f>
        <v>2.4298054861353369</v>
      </c>
      <c r="AK27" s="1000">
        <f>①CO2排出量の現状把握!AE37</f>
        <v>2.0317009018857446</v>
      </c>
      <c r="AL27" s="1000">
        <f>①CO2排出量の現状把握!AF37</f>
        <v>1.9654213407009795</v>
      </c>
      <c r="AM27" s="1000">
        <f>①CO2排出量の現状把握!AG37</f>
        <v>2.0391254684806959</v>
      </c>
      <c r="AN27" s="1000">
        <f>①CO2排出量の現状把握!AH37</f>
        <v>1.7707414093052478</v>
      </c>
      <c r="AO27" s="1000">
        <f>①CO2排出量の現状把握!AI37</f>
        <v>1.6920570181048566</v>
      </c>
      <c r="AP27" s="1001">
        <f>①CO2排出量の現状把握!AJ37</f>
        <v>2.0429740128875888</v>
      </c>
      <c r="AQ27" s="313"/>
      <c r="AV27" s="80" t="str">
        <f t="shared" ref="AV27:AV31" si="10">AW27</f>
        <v>N2O</v>
      </c>
      <c r="AW27" s="80" t="str">
        <f t="shared" si="9"/>
        <v>N2O</v>
      </c>
      <c r="AX27" s="327">
        <f t="shared" si="8"/>
        <v>1.1407799999999999</v>
      </c>
      <c r="AY27" s="327">
        <f t="shared" ref="AY27:AY31" si="11">AX27</f>
        <v>1.1407799999999999</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22.670181348717971</v>
      </c>
      <c r="AG28" s="1000">
        <f>①CO2排出量の現状把握!AA38</f>
        <v>30.502967880992362</v>
      </c>
      <c r="AH28" s="1000">
        <f>①CO2排出量の現状把握!AB38</f>
        <v>30.911796104686992</v>
      </c>
      <c r="AI28" s="1000">
        <f>①CO2排出量の現状把握!AC38</f>
        <v>28.293050863556676</v>
      </c>
      <c r="AJ28" s="1000">
        <f>①CO2排出量の現状把握!AD38</f>
        <v>26.722007566906768</v>
      </c>
      <c r="AK28" s="1000">
        <f>①CO2排出量の現状把握!AE38</f>
        <v>28.695274447828805</v>
      </c>
      <c r="AL28" s="1000">
        <f>①CO2排出量の現状把握!AF38</f>
        <v>25.333204114319848</v>
      </c>
      <c r="AM28" s="1000">
        <f>①CO2排出量の現状把握!AG38</f>
        <v>23.115230565722801</v>
      </c>
      <c r="AN28" s="1000">
        <f>①CO2排出量の現状把握!AH38</f>
        <v>20.552553449385311</v>
      </c>
      <c r="AO28" s="1000">
        <f>①CO2排出量の現状把握!AI38</f>
        <v>20.992189620346451</v>
      </c>
      <c r="AP28" s="1001">
        <f>①CO2排出量の現状把握!AJ38</f>
        <v>27.53834136286255</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35.104736804892163</v>
      </c>
      <c r="AG29" s="1002">
        <f>①CO2排出量の現状把握!AA39</f>
        <v>41.784754274590533</v>
      </c>
      <c r="AH29" s="1002">
        <f>①CO2排出量の現状把握!AB39</f>
        <v>46.739016569726985</v>
      </c>
      <c r="AI29" s="1002">
        <f>①CO2排出量の現状把握!AC39</f>
        <v>46.814840935382655</v>
      </c>
      <c r="AJ29" s="1002">
        <f>①CO2排出量の現状把握!AD39</f>
        <v>39.224697462748289</v>
      </c>
      <c r="AK29" s="1002">
        <f>①CO2排出量の現状把握!AE39</f>
        <v>39.261064888875147</v>
      </c>
      <c r="AL29" s="1002">
        <f>①CO2排出量の現状把握!AF39</f>
        <v>30.51189265765279</v>
      </c>
      <c r="AM29" s="1002">
        <f>①CO2排出量の現状把握!AG39</f>
        <v>27.635860376115893</v>
      </c>
      <c r="AN29" s="1002">
        <f>①CO2排出量の現状把握!AH39</f>
        <v>24.705136645902929</v>
      </c>
      <c r="AO29" s="1002">
        <f>①CO2排出量の現状把握!AI39</f>
        <v>26.675666160206212</v>
      </c>
      <c r="AP29" s="1003">
        <f>①CO2排出量の現状把握!AJ39</f>
        <v>23.730483580707542</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0.41213449705052474</v>
      </c>
      <c r="AG32" s="509">
        <f t="shared" si="12"/>
        <v>0.28904125078248843</v>
      </c>
      <c r="AH32" s="509">
        <f t="shared" si="12"/>
        <v>0.37564684325645742</v>
      </c>
      <c r="AI32" s="509">
        <f t="shared" si="12"/>
        <v>0.41607731608206755</v>
      </c>
      <c r="AJ32" s="509">
        <f t="shared" si="12"/>
        <v>0.46916149673924601</v>
      </c>
      <c r="AK32" s="509">
        <f t="shared" si="12"/>
        <v>0.44287106281036359</v>
      </c>
      <c r="AL32" s="509">
        <f t="shared" si="12"/>
        <v>0.45527974162296447</v>
      </c>
      <c r="AM32" s="509">
        <f t="shared" si="12"/>
        <v>0.49069364185488273</v>
      </c>
      <c r="AN32" s="509">
        <f t="shared" si="12"/>
        <v>0.54508269098805251</v>
      </c>
      <c r="AO32" s="509">
        <f t="shared" si="12"/>
        <v>0.42487969294632594</v>
      </c>
      <c r="AP32" s="509">
        <f t="shared" si="12"/>
        <v>0.4211417723744651</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0.68734333316006468</v>
      </c>
      <c r="AG33" s="506">
        <f t="shared" ref="AG33:AP33" si="13">IFERROR(IF(G22/AG25&gt;1,1,G22/AG25),0)</f>
        <v>0.43498507816599385</v>
      </c>
      <c r="AH33" s="506">
        <f t="shared" si="13"/>
        <v>0.58586022647655611</v>
      </c>
      <c r="AI33" s="506">
        <f t="shared" si="13"/>
        <v>0.65022360906499765</v>
      </c>
      <c r="AJ33" s="506">
        <f t="shared" si="13"/>
        <v>0.69897894116540549</v>
      </c>
      <c r="AK33" s="506">
        <f t="shared" si="13"/>
        <v>0.67340712740792907</v>
      </c>
      <c r="AL33" s="506">
        <f t="shared" si="13"/>
        <v>0.64873340506341559</v>
      </c>
      <c r="AM33" s="506">
        <f t="shared" si="13"/>
        <v>0.69730540935419183</v>
      </c>
      <c r="AN33" s="506">
        <f t="shared" si="13"/>
        <v>0.79270700946635886</v>
      </c>
      <c r="AO33" s="506">
        <f t="shared" si="13"/>
        <v>0.62402129172951792</v>
      </c>
      <c r="AP33" s="506">
        <f t="shared" si="13"/>
        <v>0.57332966789088879</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0.51216192279330908</v>
      </c>
      <c r="AG34" s="507">
        <f t="shared" ref="AG34:AP36" si="14">IFERROR(IF(G23/AG26&gt;1,1,G23/AG26),0)</f>
        <v>0.31352284710707895</v>
      </c>
      <c r="AH34" s="507">
        <f t="shared" si="14"/>
        <v>0.5183139398901806</v>
      </c>
      <c r="AI34" s="507">
        <f t="shared" si="14"/>
        <v>0.52462510757862268</v>
      </c>
      <c r="AJ34" s="507">
        <f t="shared" si="14"/>
        <v>0.56730125642977625</v>
      </c>
      <c r="AK34" s="507">
        <f t="shared" si="14"/>
        <v>0.56900644211911056</v>
      </c>
      <c r="AL34" s="507">
        <f t="shared" si="14"/>
        <v>0.52032182946857419</v>
      </c>
      <c r="AM34" s="507">
        <f t="shared" si="14"/>
        <v>0.51789090727701892</v>
      </c>
      <c r="AN34" s="507">
        <f t="shared" si="14"/>
        <v>0.60120678198807487</v>
      </c>
      <c r="AO34" s="507">
        <f t="shared" si="14"/>
        <v>1</v>
      </c>
      <c r="AP34" s="507">
        <f t="shared" si="14"/>
        <v>0.4760461548307281</v>
      </c>
      <c r="AQ34" s="313"/>
      <c r="BA34" s="80">
        <v>28</v>
      </c>
      <c r="BB34" s="80"/>
      <c r="BC34" s="80" t="s">
        <v>1357</v>
      </c>
      <c r="BD34" s="80" t="str">
        <f t="shared" si="1"/>
        <v>28：電子部品等製造業(N=2)</v>
      </c>
      <c r="BE34" s="961">
        <f>VLOOKUP(BE$13&amp;"_"&amp;$AV$8,データシート2!$A:$SI,MATCH($AV$5&amp;"_"&amp;$BA34&amp;$AV$6,データシート2!$A$1:$SI$1,0),0)</f>
        <v>2</v>
      </c>
      <c r="BF34" s="1071">
        <f>VLOOKUP(BF$13&amp;"_"&amp;$AW$8,データシート2!$A:$SI,MATCH($AW$5&amp;"_"&amp;$BA34&amp;$AW$6,データシート2!$A$1:$SI$1,0),0)</f>
        <v>12.263999999999999</v>
      </c>
      <c r="BG34" s="1071">
        <f t="shared" si="2"/>
        <v>6.1319999999999997</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f t="shared" si="4"/>
        <v>0.19854953850883719</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1</v>
      </c>
      <c r="AG35" s="507">
        <f t="shared" si="14"/>
        <v>1</v>
      </c>
      <c r="AH35" s="507">
        <f>IFERROR(IF(H24/AH27&gt;1,1,H24/AH27),0)</f>
        <v>1</v>
      </c>
      <c r="AI35" s="507">
        <f t="shared" si="14"/>
        <v>1</v>
      </c>
      <c r="AJ35" s="507">
        <f t="shared" si="14"/>
        <v>1</v>
      </c>
      <c r="AK35" s="507">
        <f t="shared" si="14"/>
        <v>1</v>
      </c>
      <c r="AL35" s="507">
        <f t="shared" si="14"/>
        <v>1</v>
      </c>
      <c r="AM35" s="507">
        <f t="shared" si="14"/>
        <v>1</v>
      </c>
      <c r="AN35" s="507">
        <f t="shared" si="14"/>
        <v>1</v>
      </c>
      <c r="AO35" s="507">
        <f t="shared" si="14"/>
        <v>0</v>
      </c>
      <c r="AP35" s="507">
        <f t="shared" si="14"/>
        <v>1</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0.45442953638227473</v>
      </c>
      <c r="AG36" s="507">
        <f t="shared" si="14"/>
        <v>0.28410350211856389</v>
      </c>
      <c r="AH36" s="507">
        <f t="shared" si="14"/>
        <v>0.26514150042408191</v>
      </c>
      <c r="AI36" s="507">
        <f t="shared" si="14"/>
        <v>0.31845275518185551</v>
      </c>
      <c r="AJ36" s="507">
        <f t="shared" si="14"/>
        <v>0.34623147145044292</v>
      </c>
      <c r="AK36" s="507">
        <f t="shared" si="14"/>
        <v>0.2839840411638434</v>
      </c>
      <c r="AL36" s="507">
        <f t="shared" si="14"/>
        <v>0.29850152258180024</v>
      </c>
      <c r="AM36" s="507">
        <f t="shared" si="14"/>
        <v>0.47063731287768895</v>
      </c>
      <c r="AN36" s="507">
        <f t="shared" si="14"/>
        <v>0.51283700713670866</v>
      </c>
      <c r="AO36" s="507">
        <f t="shared" si="14"/>
        <v>0</v>
      </c>
      <c r="AP36" s="507">
        <f t="shared" si="14"/>
        <v>0.35388841584854902</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36.134000000000007</v>
      </c>
      <c r="G55" s="1004">
        <f t="shared" ref="G55:P55" si="29">SUM(G56,G57,G60,G61,G62,G63,G64,G65,)</f>
        <v>35.997</v>
      </c>
      <c r="H55" s="1004">
        <f t="shared" si="29"/>
        <v>48.932000000000002</v>
      </c>
      <c r="I55" s="1004">
        <f t="shared" si="29"/>
        <v>54.091999999999999</v>
      </c>
      <c r="J55" s="1004">
        <f t="shared" si="29"/>
        <v>55.970999999999997</v>
      </c>
      <c r="K55" s="1004">
        <f t="shared" si="29"/>
        <v>50.79</v>
      </c>
      <c r="L55" s="1004">
        <f t="shared" si="29"/>
        <v>46.584000000000003</v>
      </c>
      <c r="M55" s="1004">
        <f t="shared" si="29"/>
        <v>45.766890000000004</v>
      </c>
      <c r="N55" s="1004">
        <f t="shared" si="29"/>
        <v>43.109110000000001</v>
      </c>
      <c r="O55" s="1004">
        <f t="shared" si="29"/>
        <v>35.515559999999994</v>
      </c>
      <c r="P55" s="1005">
        <f t="shared" si="29"/>
        <v>37.649499999999996</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32.450000000000003</v>
      </c>
      <c r="G56" s="1006">
        <f>IFERROR(VLOOKUP(年度マスタ!$K$4&amp;"_"&amp;G$54,データシート1!$A:$CD,MATCH("bc_"&amp;$C56,データシート1!$A$1:$CD$1,0),0),0)</f>
        <v>33.640999999999998</v>
      </c>
      <c r="H56" s="1006">
        <f>IFERROR(VLOOKUP(年度マスタ!$K$4&amp;"_"&amp;H$54,データシート1!$A:$CD,MATCH("bc_"&amp;$C56,データシート1!$A$1:$CD$1,0),0),0)</f>
        <v>48.932000000000002</v>
      </c>
      <c r="I56" s="1006">
        <f>IFERROR(VLOOKUP(年度マスタ!$K$4&amp;"_"&amp;I$54,データシート1!$A:$CD,MATCH("bc_"&amp;$C56,データシート1!$A$1:$CD$1,0),0),0)</f>
        <v>54.091999999999999</v>
      </c>
      <c r="J56" s="1006">
        <f>IFERROR(VLOOKUP(年度マスタ!$K$4&amp;"_"&amp;J$54,データシート1!$A:$CD,MATCH("bc_"&amp;$C56,データシート1!$A$1:$CD$1,0),0),0)</f>
        <v>55.970999999999997</v>
      </c>
      <c r="K56" s="1006">
        <f>IFERROR(VLOOKUP(年度マスタ!$K$4&amp;"_"&amp;K$54,データシート1!$A:$CD,MATCH("bc_"&amp;$C56,データシート1!$A$1:$CD$1,0),0),0)</f>
        <v>50.79</v>
      </c>
      <c r="L56" s="1006">
        <f>IFERROR(VLOOKUP(年度マスタ!$K$4&amp;"_"&amp;L$54,データシート1!$A:$CD,MATCH("bc_"&amp;$C56,データシート1!$A$1:$CD$1,0),0),0)</f>
        <v>46.584000000000003</v>
      </c>
      <c r="M56" s="1006">
        <f>IFERROR(VLOOKUP(年度マスタ!$K$4&amp;"_"&amp;M$54,データシート1!$A:$CD,MATCH("bc_"&amp;$C56,データシート1!$A$1:$CD$1,0),0),0)</f>
        <v>42.131</v>
      </c>
      <c r="N56" s="1006">
        <f>IFERROR(VLOOKUP(年度マスタ!$K$4&amp;"_"&amp;N$54,データシート1!$A:$CD,MATCH("bc_"&amp;$C56,データシート1!$A$1:$CD$1,0),0),0)</f>
        <v>39.380000000000003</v>
      </c>
      <c r="O56" s="1006">
        <f>IFERROR(VLOOKUP(年度マスタ!$K$4&amp;"_"&amp;O$54,データシート1!$A:$CD,MATCH("bc_"&amp;$C56,データシート1!$A$1:$CD$1,0),0),0)</f>
        <v>31.236999999999998</v>
      </c>
      <c r="P56" s="1007">
        <f>IFERROR(VLOOKUP(年度マスタ!$K$4&amp;"_"&amp;P$54,データシート1!$A:$CD,MATCH("bc_"&amp;$C56,データシート1!$A$1:$CD$1,0),0),0)</f>
        <v>33.683</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2.4750000000000001</v>
      </c>
      <c r="G60" s="1006">
        <f>IFERROR(VLOOKUP(年度マスタ!$K$4&amp;"_"&amp;G$54,データシート1!$A:$CD,MATCH("bc_"&amp;$C60,データシート1!$A$1:$CD$1,0),0),0)</f>
        <v>2.3559999999999999</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2.5773299999999999</v>
      </c>
      <c r="N60" s="1006">
        <f>IFERROR(VLOOKUP(年度マスタ!$K$4&amp;"_"&amp;N$54,データシート1!$A:$CD,MATCH("bc_"&amp;$C60,データシート1!$A$1:$CD$1,0),0),0)</f>
        <v>2.65734</v>
      </c>
      <c r="O60" s="1006">
        <f>IFERROR(VLOOKUP(年度マスタ!$K$4&amp;"_"&amp;O$54,データシート1!$A:$CD,MATCH("bc_"&amp;$C60,データシート1!$A$1:$CD$1,0),0),0)</f>
        <v>3.17</v>
      </c>
      <c r="P60" s="1007">
        <f>IFERROR(VLOOKUP(年度マスタ!$K$4&amp;"_"&amp;P$54,データシート1!$A:$CD,MATCH("bc_"&amp;$C60,データシート1!$A$1:$CD$1,0),0),0)</f>
        <v>2.82572</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1.2090000000000001</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1.0585599999999999</v>
      </c>
      <c r="N61" s="1006">
        <f>IFERROR(VLOOKUP(年度マスタ!$K$4&amp;"_"&amp;N$54,データシート1!$A:$CD,MATCH("bc_"&amp;$C61,データシート1!$A$1:$CD$1,0),0),0)</f>
        <v>1.0717699999999999</v>
      </c>
      <c r="O61" s="1006">
        <f>IFERROR(VLOOKUP(年度マスタ!$K$4&amp;"_"&amp;O$54,データシート1!$A:$CD,MATCH("bc_"&amp;$C61,データシート1!$A$1:$CD$1,0),0),0)</f>
        <v>1.10856</v>
      </c>
      <c r="P61" s="1007">
        <f>IFERROR(VLOOKUP(年度マスタ!$K$4&amp;"_"&amp;P$54,データシート1!$A:$CD,MATCH("bc_"&amp;$C61,データシート1!$A$1:$CD$1,0),0),0)</f>
        <v>1.1407799999999999</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伊佐市</v>
      </c>
      <c r="AF1" s="345"/>
      <c r="AG1" s="203"/>
      <c r="AH1" s="188"/>
      <c r="AI1" s="188"/>
      <c r="AJ1" s="188"/>
      <c r="AK1" s="188"/>
      <c r="AL1" s="189"/>
      <c r="AM1" s="189"/>
      <c r="AN1" s="189"/>
      <c r="AO1" s="189"/>
      <c r="AP1" s="189"/>
      <c r="AQ1" s="189"/>
      <c r="AR1" s="189"/>
      <c r="AS1" s="189"/>
      <c r="AT1" s="190"/>
    </row>
    <row r="2" spans="1:47" s="577" customFormat="1" ht="27.95" customHeight="1">
      <c r="A2" s="576"/>
      <c r="B2" s="576" t="s">
        <v>1637</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1641</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3258.6680000000001</v>
      </c>
      <c r="K6" s="688">
        <f>VLOOKUP(年度マスタ!$K$4&amp;"_"&amp;K$5,データシート1!$A:$BS,MATCH("cb_"&amp;$G6,データシート1!$A$1:$BS$1,0),0)</f>
        <v>3503.6000000000004</v>
      </c>
      <c r="L6" s="688">
        <f>VLOOKUP(年度マスタ!$K$4&amp;"_"&amp;L$5,データシート1!$A:$BS,MATCH("cb_"&amp;$G6,データシート1!$A$1:$BS$1,0),0)</f>
        <v>3801.2</v>
      </c>
      <c r="M6" s="688">
        <f>VLOOKUP(年度マスタ!$K$4&amp;"_"&amp;M$5,データシート1!$A:$BS,MATCH("cb_"&amp;$G6,データシート1!$A$1:$BS$1,0),0)</f>
        <v>4155.7000000000007</v>
      </c>
      <c r="N6" s="688">
        <f>VLOOKUP(年度マスタ!$K$4&amp;"_"&amp;N$5,データシート1!$A:$BS,MATCH("cb_"&amp;$G6,データシート1!$A$1:$BS$1,0),0)</f>
        <v>4359.1000000000004</v>
      </c>
      <c r="O6" s="688">
        <f>VLOOKUP(年度マスタ!$K$4&amp;"_"&amp;O$5,データシート1!$A:$BS,MATCH("cb_"&amp;$G6,データシート1!$A$1:$BS$1,0),0)</f>
        <v>4693.9700000000012</v>
      </c>
      <c r="P6" s="688">
        <f>VLOOKUP(年度マスタ!$K$4&amp;"_"&amp;P$5,データシート1!$A:$BS,MATCH("cb_"&amp;$G6,データシート1!$A$1:$BS$1,0),0)</f>
        <v>4861.3500000000022</v>
      </c>
      <c r="Q6" s="688">
        <f>VLOOKUP(年度マスタ!$K$4&amp;"_"&amp;Q$5,データシート1!$A:$BS,MATCH("cb_"&amp;$G6,データシート1!$A$1:$BS$1,0),0)</f>
        <v>5047.720000000003</v>
      </c>
      <c r="R6" s="704">
        <f>VLOOKUP(年度マスタ!$K$4&amp;"_"&amp;R$5,データシート1!$A:$BS,MATCH("cb_"&amp;$G6,データシート1!$A$1:$BS$1,0),0)</f>
        <v>5258.9600000000028</v>
      </c>
      <c r="S6" s="627"/>
      <c r="T6" s="226"/>
      <c r="U6" s="640"/>
      <c r="V6" s="231"/>
      <c r="W6" s="231"/>
      <c r="X6" s="231"/>
      <c r="Y6" s="232" t="s">
        <v>233</v>
      </c>
      <c r="Z6" s="734" t="s">
        <v>234</v>
      </c>
      <c r="AA6" s="734"/>
      <c r="AB6" s="734"/>
      <c r="AC6" s="735">
        <f>SUM(AC7:AC8)</f>
        <v>1476428</v>
      </c>
      <c r="AD6" s="735">
        <f>SUM(AD7:AD8)</f>
        <v>1917666.044</v>
      </c>
      <c r="AE6" s="736">
        <f>$AD6*3600/100000000</f>
        <v>69.035977583999994</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22383.5</v>
      </c>
      <c r="K7" s="684">
        <f>VLOOKUP(年度マスタ!$K$4&amp;"_"&amp;K$5,データシート1!$A:$BS,MATCH("cb_"&amp;$G7,データシート1!$A$1:$BS$1,0),0)</f>
        <v>35503.599999999999</v>
      </c>
      <c r="L7" s="684">
        <f>VLOOKUP(年度マスタ!$K$4&amp;"_"&amp;L$5,データシート1!$A:$BS,MATCH("cb_"&amp;$G7,データシート1!$A$1:$BS$1,0),0)</f>
        <v>38793.300000000003</v>
      </c>
      <c r="M7" s="684">
        <f>VLOOKUP(年度マスタ!$K$4&amp;"_"&amp;M$5,データシート1!$A:$BS,MATCH("cb_"&amp;$G7,データシート1!$A$1:$BS$1,0),0)</f>
        <v>40453.899999999987</v>
      </c>
      <c r="N7" s="684">
        <f>VLOOKUP(年度マスタ!$K$4&amp;"_"&amp;N$5,データシート1!$A:$BS,MATCH("cb_"&amp;$G7,データシート1!$A$1:$BS$1,0),0)</f>
        <v>44114.2</v>
      </c>
      <c r="O7" s="684">
        <f>VLOOKUP(年度マスタ!$K$4&amp;"_"&amp;O$5,データシート1!$A:$BS,MATCH("cb_"&amp;$G7,データシート1!$A$1:$BS$1,0),0)</f>
        <v>54679.199999999961</v>
      </c>
      <c r="P7" s="684">
        <f>VLOOKUP(年度マスタ!$K$4&amp;"_"&amp;P$5,データシート1!$A:$BS,MATCH("cb_"&amp;$G7,データシート1!$A$1:$BS$1,0),0)</f>
        <v>63551.499999999884</v>
      </c>
      <c r="Q7" s="684">
        <f>VLOOKUP(年度マスタ!$K$4&amp;"_"&amp;Q$5,データシート1!$A:$BS,MATCH("cb_"&amp;$G7,データシート1!$A$1:$BS$1,0),0)</f>
        <v>66621.199999999881</v>
      </c>
      <c r="R7" s="705">
        <f>VLOOKUP(年度マスタ!$K$4&amp;"_"&amp;R$5,データシート1!$A:$BS,MATCH("cb_"&amp;$G7,データシート1!$A$1:$BS$1,0),0)</f>
        <v>69326.399999999892</v>
      </c>
      <c r="S7" s="627"/>
      <c r="T7" s="226"/>
      <c r="U7" s="640"/>
      <c r="V7" s="231"/>
      <c r="W7" s="231"/>
      <c r="X7" s="231"/>
      <c r="Y7" s="232" t="s">
        <v>236</v>
      </c>
      <c r="Z7" s="248" t="s">
        <v>1368</v>
      </c>
      <c r="AA7" s="248"/>
      <c r="AB7" s="248"/>
      <c r="AC7" s="671">
        <f>VLOOKUP(年度マスタ!$K$4&amp;"_令和4年度",データシート3!A:AB,MATCH("ea_"&amp;$Y7&amp;"_設備",データシート3!$A$1:$AB$1,0),0)</f>
        <v>273006</v>
      </c>
      <c r="AD7" s="671">
        <f>VLOOKUP(年度マスタ!$K$4&amp;"_令和4年度",データシート3!A:AB,MATCH("ea_"&amp;$Y7&amp;"_年間発電",データシート3!$A$1:$AB$1,0),0)/10^3</f>
        <v>354854.527</v>
      </c>
      <c r="AE7" s="606">
        <f t="shared" ref="AE7:AE16" si="0">$AD7*3600/100000000</f>
        <v>12.774762972000001</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1203422</v>
      </c>
      <c r="AD8" s="671">
        <f>VLOOKUP(年度マスタ!$K$4&amp;"_令和4年度",データシート3!A:AB,MATCH("ea_"&amp;$Y8&amp;"_年間発電",データシート3!$A$1:$AB$1,0),0)/10^3</f>
        <v>1562811.517</v>
      </c>
      <c r="AE8" s="606">
        <f t="shared" si="0"/>
        <v>56.261214611999996</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490</v>
      </c>
      <c r="K9" s="684">
        <f>VLOOKUP(年度マスタ!$K$4&amp;"_"&amp;K$5,データシート1!$A:$BS,MATCH("cb_"&amp;$G9,データシート1!$A$1:$BS$1,0),0)</f>
        <v>490</v>
      </c>
      <c r="L9" s="684">
        <f>VLOOKUP(年度マスタ!$K$4&amp;"_"&amp;L$5,データシート1!$A:$BS,MATCH("cb_"&amp;$G9,データシート1!$A$1:$BS$1,0),0)</f>
        <v>490</v>
      </c>
      <c r="M9" s="684">
        <f>VLOOKUP(年度マスタ!$K$4&amp;"_"&amp;M$5,データシート1!$A:$BS,MATCH("cb_"&amp;$G9,データシート1!$A$1:$BS$1,0),0)</f>
        <v>490</v>
      </c>
      <c r="N9" s="684">
        <f>VLOOKUP(年度マスタ!$K$4&amp;"_"&amp;N$5,データシート1!$A:$BS,MATCH("cb_"&amp;$G9,データシート1!$A$1:$BS$1,0),0)</f>
        <v>490</v>
      </c>
      <c r="O9" s="684">
        <f>VLOOKUP(年度マスタ!$K$4&amp;"_"&amp;O$5,データシート1!$A:$BS,MATCH("cb_"&amp;$G9,データシート1!$A$1:$BS$1,0),0)</f>
        <v>490</v>
      </c>
      <c r="P9" s="684">
        <f>VLOOKUP(年度マスタ!$K$4&amp;"_"&amp;P$5,データシート1!$A:$BS,MATCH("cb_"&amp;$G9,データシート1!$A$1:$BS$1,0),0)</f>
        <v>490</v>
      </c>
      <c r="Q9" s="684">
        <f>VLOOKUP(年度マスタ!$K$4&amp;"_"&amp;Q$5,データシート1!$A:$BS,MATCH("cb_"&amp;$G9,データシート1!$A$1:$BS$1,0),0)</f>
        <v>490</v>
      </c>
      <c r="R9" s="705">
        <f>VLOOKUP(年度マスタ!$K$4&amp;"_"&amp;R$5,データシート1!$A:$BS,MATCH("cb_"&amp;$G9,データシート1!$A$1:$BS$1,0),0)</f>
        <v>490</v>
      </c>
      <c r="S9" s="627"/>
      <c r="T9" s="226"/>
      <c r="U9" s="640"/>
      <c r="V9" s="231"/>
      <c r="W9" s="231"/>
      <c r="X9" s="231"/>
      <c r="Y9" s="232" t="s">
        <v>238</v>
      </c>
      <c r="Z9" s="244" t="s">
        <v>222</v>
      </c>
      <c r="AA9" s="244"/>
      <c r="AB9" s="244"/>
      <c r="AC9" s="737">
        <f>VLOOKUP(年度マスタ!$K$4&amp;"_令和4年度",データシート3!A:AB,MATCH("ea_"&amp;$Y9&amp;"_設備",データシート3!$A$1:$AB$1,0),0)</f>
        <v>566000</v>
      </c>
      <c r="AD9" s="737">
        <f>VLOOKUP(年度マスタ!$K$4&amp;"_令和4年度",データシート3!A:AB,MATCH("ea_"&amp;$Y9&amp;"_年間発電",データシート3!$A$1:$AB$1,0),0)/10^3</f>
        <v>1373693.3559999999</v>
      </c>
      <c r="AE9" s="738">
        <f t="shared" si="0"/>
        <v>49.452960815999994</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15264.316080000001</v>
      </c>
      <c r="AD10" s="737">
        <f>SUM(AD11:AD12)</f>
        <v>94684.135302670024</v>
      </c>
      <c r="AE10" s="738">
        <f t="shared" si="0"/>
        <v>3.4086288708961208</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15238</v>
      </c>
      <c r="AD11" s="671">
        <f>VLOOKUP(年度マスタ!$K$4&amp;"_令和4年度",データシート3!A:AB,MATCH("ea_"&amp;$Y11&amp;"_年間発電",データシート3!$A$1:$AB$1,0),0)/10^3</f>
        <v>94464.97500000002</v>
      </c>
      <c r="AE11" s="606">
        <f t="shared" si="0"/>
        <v>3.4007391000000005</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26132.168000000001</v>
      </c>
      <c r="K12" s="722">
        <f t="shared" ref="K12:Q12" si="1">SUM(K6:K11)</f>
        <v>39497.199999999997</v>
      </c>
      <c r="L12" s="722">
        <f t="shared" si="1"/>
        <v>43084.5</v>
      </c>
      <c r="M12" s="722">
        <f t="shared" si="1"/>
        <v>45099.599999999991</v>
      </c>
      <c r="N12" s="722">
        <f t="shared" si="1"/>
        <v>48963.299999999996</v>
      </c>
      <c r="O12" s="722">
        <f t="shared" si="1"/>
        <v>59863.169999999962</v>
      </c>
      <c r="P12" s="722">
        <f t="shared" si="1"/>
        <v>68902.849999999889</v>
      </c>
      <c r="Q12" s="722">
        <f t="shared" si="1"/>
        <v>72158.919999999882</v>
      </c>
      <c r="R12" s="723">
        <f t="shared" ref="R12" si="2">SUM(R6:R11)</f>
        <v>75075.359999999899</v>
      </c>
      <c r="S12" s="629"/>
      <c r="T12" s="194"/>
      <c r="U12" s="642"/>
      <c r="V12" s="214"/>
      <c r="W12" s="214"/>
      <c r="X12" s="214"/>
      <c r="Y12" s="232" t="s">
        <v>245</v>
      </c>
      <c r="Z12" s="222" t="s">
        <v>1371</v>
      </c>
      <c r="AA12" s="249"/>
      <c r="AB12" s="250"/>
      <c r="AC12" s="671">
        <f>VLOOKUP(年度マスタ!$K$4&amp;"_令和4年度",データシート3!A:AB,MATCH("ea_"&amp;$Y12&amp;"_設備",データシート3!$A$1:$AB$1,0),0)</f>
        <v>26.316079999999999</v>
      </c>
      <c r="AD12" s="671">
        <f>VLOOKUP(年度マスタ!$K$4&amp;"_令和4年度",データシート3!A:AB,MATCH("ea_"&amp;$Y12&amp;"_年間発電",データシート3!$A$1:$AB$1,0),0)/10^3</f>
        <v>219.16030266999999</v>
      </c>
      <c r="AE12" s="606">
        <f t="shared" si="0"/>
        <v>7.8897708961199985E-3</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4528</v>
      </c>
      <c r="AD13" s="737">
        <f>SUM(AD14:AD16)</f>
        <v>27767.413</v>
      </c>
      <c r="AE13" s="738">
        <f t="shared" si="0"/>
        <v>0.999626868</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920</v>
      </c>
      <c r="AD15" s="671">
        <f>VLOOKUP(年度マスタ!$K$4&amp;"_令和4年度",データシート3!A:AB,MATCH("ea_"&amp;$Y15&amp;"_年間発電",データシート3!$A$1:$AB$1,0),0)/10^3</f>
        <v>5642.6660000000002</v>
      </c>
      <c r="AE15" s="606">
        <f t="shared" si="0"/>
        <v>0.20313597600000002</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3608</v>
      </c>
      <c r="AD16" s="671">
        <f>VLOOKUP(年度マスタ!$K$4&amp;"_令和4年度",データシート3!A:AB,MATCH("ea_"&amp;$Y16&amp;"_年間発電",データシート3!$A$1:$AB$1,0),0)/10^3</f>
        <v>22124.746999999999</v>
      </c>
      <c r="AE16" s="606">
        <f t="shared" si="0"/>
        <v>0.79649089200000001</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3.54576271</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17.892147829999999</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3910.7926401599993</v>
      </c>
      <c r="K19" s="682">
        <f>K6*別紙!$C5/100*別紙!$E5/10^3</f>
        <v>4204.7404319999996</v>
      </c>
      <c r="L19" s="682">
        <f>L6*別紙!$C5/100*別紙!$E5/10^3</f>
        <v>4561.8961439999994</v>
      </c>
      <c r="M19" s="682">
        <f>M6*別紙!$C5/100*別紙!$E5/10^3</f>
        <v>4987.3386840000003</v>
      </c>
      <c r="N19" s="682">
        <f>N6*別紙!$C5/100*別紙!$E5/10^3</f>
        <v>5231.4430919999995</v>
      </c>
      <c r="O19" s="682">
        <f>O6*別紙!$C5/100*別紙!$E5/10^3</f>
        <v>5633.3272764000012</v>
      </c>
      <c r="P19" s="682">
        <f>P6*別紙!$C5/100*別紙!$E5/10^3</f>
        <v>5834.2033620000029</v>
      </c>
      <c r="Q19" s="682">
        <f>Q6*別紙!$C5/100*別紙!$E5/10^3</f>
        <v>6057.8697264000029</v>
      </c>
      <c r="R19" s="710">
        <f>R6*別紙!$C5/100*別紙!$E5/10^3</f>
        <v>6311.383075200004</v>
      </c>
      <c r="S19" s="631"/>
      <c r="T19" s="227"/>
      <c r="U19" s="647"/>
      <c r="W19" s="237"/>
      <c r="X19" s="237"/>
      <c r="Y19" s="209"/>
      <c r="Z19" s="699" t="s">
        <v>229</v>
      </c>
      <c r="AA19" s="748"/>
      <c r="AB19" s="749"/>
      <c r="AC19" s="750">
        <f>SUM($AC$6,$AC$9,$AC$10,$AC$13)</f>
        <v>2062220.31608</v>
      </c>
      <c r="AD19" s="750">
        <f>SUM($AD$6,$AD$9,$AD$10,$AD$13)</f>
        <v>3413810.9483026699</v>
      </c>
      <c r="AE19" s="751">
        <f>SUM($AE$6,$AE$9,$AE$10,$AE$13,$AE$17,$AE$18)</f>
        <v>144.33510467889613</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29607.998459999999</v>
      </c>
      <c r="K20" s="684">
        <f>K7*別紙!$C6/100*別紙!$E6/10^3</f>
        <v>46962.741935999999</v>
      </c>
      <c r="L20" s="684">
        <f>L7*別紙!$C6/100*別紙!$E6/10^3</f>
        <v>51314.22550800001</v>
      </c>
      <c r="M20" s="684">
        <f>M7*別紙!$C6/100*別紙!$E6/10^3</f>
        <v>53510.800763999985</v>
      </c>
      <c r="N20" s="684">
        <f>N7*別紙!$C6/100*別紙!$E6/10^3</f>
        <v>58352.499191999996</v>
      </c>
      <c r="O20" s="684">
        <f>O7*別紙!$C6/100*別紙!$E6/10^3</f>
        <v>72327.458591999952</v>
      </c>
      <c r="P20" s="684">
        <f>P7*別紙!$C6/100*別紙!$E6/10^3</f>
        <v>84063.382139999856</v>
      </c>
      <c r="Q20" s="684">
        <f>Q7*別紙!$C6/100*別紙!$E6/10^3</f>
        <v>88123.858511999846</v>
      </c>
      <c r="R20" s="705">
        <f>R7*別紙!$C6/100*別紙!$E6/10^3</f>
        <v>91702.188863999865</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2575.44</v>
      </c>
      <c r="K22" s="684">
        <f>K9*別紙!$C8/100*別紙!$E8/10^3</f>
        <v>2575.44</v>
      </c>
      <c r="L22" s="684">
        <f>L9*別紙!$C8/100*別紙!$E8/10^3</f>
        <v>2575.44</v>
      </c>
      <c r="M22" s="684">
        <f>M9*別紙!$C8/100*別紙!$E8/10^3</f>
        <v>2575.44</v>
      </c>
      <c r="N22" s="684">
        <f>N9*別紙!$C8/100*別紙!$E8/10^3</f>
        <v>2575.44</v>
      </c>
      <c r="O22" s="684">
        <f>O9*別紙!$C8/100*別紙!$E8/10^3</f>
        <v>2575.44</v>
      </c>
      <c r="P22" s="684">
        <f>P9*別紙!$C8/100*別紙!$E8/10^3</f>
        <v>2575.44</v>
      </c>
      <c r="Q22" s="684">
        <f>Q9*別紙!$C8/100*別紙!$E8/10^3</f>
        <v>2575.44</v>
      </c>
      <c r="R22" s="705">
        <f>R9*別紙!$C8/100*別紙!$E8/10^3</f>
        <v>2575.44</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36094.231100160003</v>
      </c>
      <c r="K25" s="728">
        <f t="shared" si="3"/>
        <v>53742.922368</v>
      </c>
      <c r="L25" s="728">
        <f t="shared" si="3"/>
        <v>58451.561652000011</v>
      </c>
      <c r="M25" s="728">
        <f t="shared" si="3"/>
        <v>61073.579447999989</v>
      </c>
      <c r="N25" s="728">
        <f t="shared" si="3"/>
        <v>66159.382283999992</v>
      </c>
      <c r="O25" s="728">
        <f t="shared" si="3"/>
        <v>80536.225868399953</v>
      </c>
      <c r="P25" s="728">
        <f t="shared" si="3"/>
        <v>92473.025501999859</v>
      </c>
      <c r="Q25" s="728">
        <f t="shared" si="3"/>
        <v>96757.168238399856</v>
      </c>
      <c r="R25" s="729">
        <f t="shared" ref="R25" si="4">SUM(R19:R24)</f>
        <v>100589.01193919987</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180962.33394464065</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175306.00132034326</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176857.53124968754</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180144.64569779704</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170638.22905920542</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173869.03512295411</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165842.98958051574</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164481.39904131414</v>
      </c>
      <c r="R26" s="726">
        <f>Q26</f>
        <v>164481.39904131414</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0.19945714842074164</v>
      </c>
      <c r="K27" s="951">
        <f t="shared" ref="K27:P27" si="5">K25/K26</f>
        <v>0.30656635804380439</v>
      </c>
      <c r="L27" s="951">
        <f t="shared" si="5"/>
        <v>0.33050083442292355</v>
      </c>
      <c r="M27" s="951">
        <f t="shared" si="5"/>
        <v>0.3390252272635092</v>
      </c>
      <c r="N27" s="951">
        <f t="shared" si="5"/>
        <v>0.38771723457728241</v>
      </c>
      <c r="O27" s="951">
        <f t="shared" si="5"/>
        <v>0.463200510726062</v>
      </c>
      <c r="P27" s="951">
        <f t="shared" si="5"/>
        <v>0.5575938165122426</v>
      </c>
      <c r="Q27" s="951">
        <f>Q25/Q26</f>
        <v>0.58825599005329809</v>
      </c>
      <c r="R27" s="952">
        <f>R25/R26</f>
        <v>0.61155250700375008</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0.61155250700375008</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20.754997028236581</v>
      </c>
      <c r="AA52" s="209"/>
      <c r="AB52" s="755" t="s">
        <v>232</v>
      </c>
      <c r="AC52" s="756">
        <f>$AD6</f>
        <v>1917666.044</v>
      </c>
      <c r="AD52" s="757">
        <f>R19+R20</f>
        <v>98013.571939199872</v>
      </c>
      <c r="AE52" s="758">
        <f t="shared" ref="AE52:AE54" si="6">IFERROR(AD52/AC52,"-")</f>
        <v>5.1110865860020345E-2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3249329.5492613558</v>
      </c>
      <c r="Z53" s="1142"/>
      <c r="AA53" s="209"/>
      <c r="AB53" s="755" t="s">
        <v>222</v>
      </c>
      <c r="AC53" s="756">
        <f>$AD9</f>
        <v>1373693.3559999999</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94684.135302670024</v>
      </c>
      <c r="AD54" s="756">
        <f>R22</f>
        <v>2575.44</v>
      </c>
      <c r="AE54" s="758">
        <f t="shared" si="6"/>
        <v>2.7200332893860989E-2</v>
      </c>
      <c r="AF54" s="523"/>
      <c r="AG54" s="47"/>
      <c r="AH54" s="468"/>
      <c r="AI54" s="490" t="s">
        <v>1284</v>
      </c>
      <c r="AJ54" s="491">
        <f>VLOOKUP(年度マスタ!$K$4&amp;"_"&amp;AJ$53,データシート1!$A$1:$BS$996,MATCH("ca_太陽光発電（10kW未満）",データシート1!$A$1:$BS$1,0),0)</f>
        <v>707</v>
      </c>
      <c r="AK54" s="491">
        <f>VLOOKUP(年度マスタ!$K$4&amp;"_"&amp;AK$53,データシート1!$A$1:$BS$996,MATCH("ca_太陽光発電（10kW未満）",データシート1!$A$1:$BS$1,0),0)</f>
        <v>741</v>
      </c>
      <c r="AL54" s="491">
        <f>VLOOKUP(年度マスタ!$K$4&amp;"_"&amp;AL$53,データシート1!$A$1:$BS$996,MATCH("ca_太陽光発電（10kW未満）",データシート1!$A$1:$BS$1,0),0)</f>
        <v>788</v>
      </c>
      <c r="AM54" s="491">
        <f>VLOOKUP(年度マスタ!$K$4&amp;"_"&amp;AM$53,データシート1!$A$1:$BS$996,MATCH("ca_太陽光発電（10kW未満）",データシート1!$A$1:$BS$1,0),0)</f>
        <v>838</v>
      </c>
      <c r="AN54" s="491">
        <f>VLOOKUP(年度マスタ!$K$4&amp;"_"&amp;AN$53,データシート1!$A$1:$BS$996,MATCH("ca_太陽光発電（10kW未満）",データシート1!$A$1:$BS$1,0),0)</f>
        <v>868</v>
      </c>
      <c r="AO54" s="201">
        <f>VLOOKUP(年度マスタ!$K$4&amp;"_"&amp;AO$53,データシート1!$A$1:$BS$996,MATCH("ca_太陽光発電（10kW未満）",データシート1!$A$1:$BS$1,0),0)</f>
        <v>923</v>
      </c>
      <c r="AP54" s="201">
        <f>VLOOKUP(年度マスタ!$K$4&amp;"_"&amp;AP$53,データシート1!$A$1:$BS$996,MATCH("ca_太陽光発電（10kW未満）",データシート1!$A$1:$BS$1,0),0)</f>
        <v>948</v>
      </c>
      <c r="AQ54" s="201">
        <f>VLOOKUP(年度マスタ!$K$4&amp;"_"&amp;AQ$53,データシート1!$A$1:$BS$996,MATCH("ca_太陽光発電（10kW未満）",データシート1!$A$1:$BS$1,0),0)</f>
        <v>978</v>
      </c>
      <c r="AR54" s="201">
        <f>VLOOKUP(年度マスタ!$K$4&amp;"_"&amp;AR$53,データシート1!$A$1:$BS$996,MATCH("ca_太陽光発電（10kW未満）",データシート1!$A$1:$BS$1,0),0)</f>
        <v>1009</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27767.413</v>
      </c>
      <c r="AD55" s="756">
        <f>R23</f>
        <v>0</v>
      </c>
      <c r="AE55" s="758">
        <f>IFERROR(AD55/AC55,"-")</f>
        <v>0</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伊佐市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鹿児島県</v>
      </c>
      <c r="AY12" s="25" t="str">
        <f>年度マスタ!$J4</f>
        <v>伊佐市</v>
      </c>
      <c r="AZ12" s="25" t="str">
        <f>年度マスタ!$K4</f>
        <v>46224</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41209</v>
      </c>
      <c r="AY21" s="20" t="str">
        <f>IF(IFERROR(比較地域マスタ!$Z6,"")=0,"",IFERROR(比較地域マスタ!$Z6,""))</f>
        <v>嬉野市</v>
      </c>
      <c r="BB21" s="122" t="str">
        <f t="shared" ref="BB21:BC68" si="0">AX21</f>
        <v>41209</v>
      </c>
      <c r="BC21" s="123" t="str">
        <f t="shared" si="0"/>
        <v>嬉野市</v>
      </c>
      <c r="BD21" s="40">
        <f>SUM(BE21,BI21:BK21,BQ21)</f>
        <v>133.96416345549162</v>
      </c>
      <c r="BE21" s="40">
        <f>SUM(BF21:BH21)</f>
        <v>23.108211971702126</v>
      </c>
      <c r="BF21" s="40">
        <f>VLOOKUP($AX21&amp;"_"&amp;$BC$14,データシート1!$A:$BS,MATCH($BC$12&amp;"_"&amp;BF$20,データシート1!$A$1:$BS$1,0),0)</f>
        <v>13.68124962977774</v>
      </c>
      <c r="BG21" s="40">
        <f>VLOOKUP($AX21&amp;"_"&amp;$BC$14,データシート1!$A:$BS,MATCH($BC$12&amp;"_"&amp;BG$20,データシート1!$A$1:$BS$1,0),0)</f>
        <v>1.4863390240316492</v>
      </c>
      <c r="BH21" s="40">
        <f>VLOOKUP($AX21&amp;"_"&amp;$BC$14,データシート1!$A:$BS,MATCH($BC$12&amp;"_"&amp;BH$20,データシート1!$A$1:$BS$1,0),0)</f>
        <v>7.9406233178927383</v>
      </c>
      <c r="BI21" s="40">
        <f>VLOOKUP($AX21&amp;"_"&amp;$BC$14,データシート1!$A:$BS,MATCH($BC$12&amp;"_"&amp;BI$20,データシート1!$A$1:$BS$1,0),0)</f>
        <v>31.01195778053361</v>
      </c>
      <c r="BJ21" s="40">
        <f>VLOOKUP($AX21&amp;"_"&amp;$BC$14,データシート1!$A:$BS,MATCH($BC$12&amp;"_"&amp;BJ$20,データシート1!$A$1:$BS$1,0),0)</f>
        <v>27.268434095520565</v>
      </c>
      <c r="BK21" s="40">
        <f t="shared" ref="BK21:BK68" si="1">SUM(BL21,BO21:BP21)</f>
        <v>49.531551828938291</v>
      </c>
      <c r="BL21" s="40">
        <f t="shared" ref="BL21:BL67" si="2">SUM(BM21:BN21)</f>
        <v>48.017554485830999</v>
      </c>
      <c r="BM21" s="40">
        <f>VLOOKUP($AX21&amp;"_"&amp;$BC$14,データシート1!$A:$BS,MATCH($BC$12&amp;"_"&amp;BM$20,データシート1!$A$1:$BS$1,0),0)</f>
        <v>23.5230840992057</v>
      </c>
      <c r="BN21" s="40">
        <f>VLOOKUP($AX21&amp;"_"&amp;$BC$14,データシート1!$A:$BS,MATCH($BC$12&amp;"_"&amp;BN$20,データシート1!$A$1:$BS$1,0),0)</f>
        <v>24.494470386625299</v>
      </c>
      <c r="BO21" s="40">
        <f>VLOOKUP($AX21&amp;"_"&amp;$BC$14,データシート1!$A:$BS,MATCH($BC$12&amp;"_"&amp;BO$20,データシート1!$A$1:$BS$1,0),0)</f>
        <v>1.5139973431072893</v>
      </c>
      <c r="BP21" s="40">
        <f>VLOOKUP($AX21&amp;"_"&amp;$BC$14,データシート1!$A:$BS,MATCH($BC$12&amp;"_"&amp;BP$20,データシート1!$A$1:$BS$1,0),0)</f>
        <v>0</v>
      </c>
      <c r="BQ21" s="40">
        <f>VLOOKUP($AX21&amp;"_"&amp;$BC$14,データシート1!$A:$BS,MATCH($BC$12&amp;"_"&amp;BQ$20,データシート1!$A$1:$BS$1,0),0)</f>
        <v>3.0440077787970021</v>
      </c>
      <c r="BR21" s="41">
        <f t="shared" ref="BR21:BR68" si="3">BD21</f>
        <v>133.96416345549162</v>
      </c>
      <c r="BT21" s="124" t="str">
        <f t="shared" ref="BT21:BT68" si="4">AY21</f>
        <v>嬉野市</v>
      </c>
      <c r="BU21" s="40">
        <f>BD21</f>
        <v>133.96416345549162</v>
      </c>
      <c r="BV21" s="70">
        <f>BE21/$BR21</f>
        <v>0.17249547472731108</v>
      </c>
      <c r="BW21" s="70">
        <f t="shared" ref="BW21:CH42" si="5">BF21/$BR21</f>
        <v>0.10212619014579383</v>
      </c>
      <c r="BX21" s="70">
        <f t="shared" si="5"/>
        <v>1.1095049494527482E-2</v>
      </c>
      <c r="BY21" s="70">
        <f t="shared" si="5"/>
        <v>5.9274235086989806E-2</v>
      </c>
      <c r="BZ21" s="70">
        <f t="shared" si="5"/>
        <v>0.23149443090306052</v>
      </c>
      <c r="CA21" s="70">
        <f t="shared" si="5"/>
        <v>0.20355021367024217</v>
      </c>
      <c r="CB21" s="70">
        <f t="shared" si="5"/>
        <v>0.36973732788914626</v>
      </c>
      <c r="CC21" s="70">
        <f t="shared" si="5"/>
        <v>0.35843581781320494</v>
      </c>
      <c r="CD21" s="70">
        <f t="shared" si="5"/>
        <v>0.17559236360268118</v>
      </c>
      <c r="CE21" s="70">
        <f t="shared" si="5"/>
        <v>0.18284345421052373</v>
      </c>
      <c r="CF21" s="70">
        <f t="shared" si="5"/>
        <v>1.1301510075941327E-2</v>
      </c>
      <c r="CG21" s="70">
        <f t="shared" si="5"/>
        <v>0</v>
      </c>
      <c r="CH21" s="70">
        <f>BQ21/$BR21</f>
        <v>2.2722552810239778E-2</v>
      </c>
      <c r="CI21" s="125">
        <f t="shared" ref="CI21:CI68" si="6">BR21/$BR21</f>
        <v>1</v>
      </c>
      <c r="CK21" s="126" t="str">
        <f t="shared" ref="CK21:CK68" si="7">AY21</f>
        <v>嬉野市</v>
      </c>
      <c r="CL21" s="127">
        <f>CN21+CP21+CR21</f>
        <v>23.108211971702126</v>
      </c>
      <c r="CM21" s="71">
        <f>IF(IF(CL21=0,0,CW21/CL21)&gt;1,1,IF(CL21=0,0,CW21/CL21))</f>
        <v>0.25315675687776268</v>
      </c>
      <c r="CN21" s="72">
        <f>BF21</f>
        <v>13.68124962977774</v>
      </c>
      <c r="CO21" s="71">
        <f>IF(IF(CN21=0,0,CX21/CN21)&gt;1,1,IF(CN21=0,0,CX21/CN21))</f>
        <v>0.42759251956541022</v>
      </c>
      <c r="CP21" s="72">
        <f t="shared" ref="CP21:CP68" si="8">BG21</f>
        <v>1.4863390240316492</v>
      </c>
      <c r="CQ21" s="71">
        <f>IF(IF(CP21=0,0,CY21/CP21)&gt;1,1,IF(CP21=0,0,CY21/CP21))</f>
        <v>0</v>
      </c>
      <c r="CR21" s="72">
        <f t="shared" ref="CR21:CR68" si="9">BH21</f>
        <v>7.9406233178927383</v>
      </c>
      <c r="CS21" s="71">
        <f>IF(IF(CR21=0,0,CZ21/CR21)&gt;1,1,IF(CR21=0,0,CZ21/CR21))</f>
        <v>0</v>
      </c>
      <c r="CT21" s="72">
        <f t="shared" ref="CT21:CT68" si="10">BI21</f>
        <v>31.01195778053361</v>
      </c>
      <c r="CU21" s="73">
        <f>IF(IF(CT21=0,0,DA21/CT21)&gt;1,1,IF(CT21=0,0,DA21/CT21))</f>
        <v>0.11102169119297563</v>
      </c>
      <c r="CV21" s="18"/>
      <c r="CW21" s="1075">
        <f>SUM(CX21:CZ21)</f>
        <v>5.85</v>
      </c>
      <c r="CX21" s="1076">
        <f>VLOOKUP($AX21&amp;"_"&amp;$CW$14,データシート1!$A:$BS,MATCH($CW$12&amp;"_"&amp;CX$20,データシート1!$A$1:$BS$1,0),0)</f>
        <v>5.85</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3.4430000000000001</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9.2929999999999993</v>
      </c>
      <c r="DE21" s="18"/>
      <c r="DF21" s="128">
        <f>VLOOKUP($AX21&amp;"_"&amp;$DF$14,データシート1!$A:$BS,MATCH($DF$12&amp;"_"&amp;DF$20,データシート1!$A$1:$BS$1,0),0)</f>
        <v>2</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1</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3</v>
      </c>
      <c r="DM21" s="18"/>
      <c r="DN21" s="131">
        <f>IF($DD21=0,0,ROUND(CX21/$DD21,2))</f>
        <v>0.63</v>
      </c>
      <c r="DO21" s="132">
        <f>IF($DD21=0,0,ROUND(CY21/$DD21,2))</f>
        <v>0</v>
      </c>
      <c r="DP21" s="132">
        <f t="shared" ref="DP21:DR36" si="13">IF($DD21=0,0,ROUND(CZ21/$DD21,2))</f>
        <v>0</v>
      </c>
      <c r="DQ21" s="132">
        <f t="shared" si="13"/>
        <v>0.37</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03208</v>
      </c>
      <c r="AY22" s="20" t="str">
        <f>IF(IFERROR(比較地域マスタ!$Z7,"")=0,"",IFERROR(比較地域マスタ!$Z7,""))</f>
        <v>遠野市</v>
      </c>
      <c r="BB22" s="122" t="str">
        <f t="shared" si="0"/>
        <v>03208</v>
      </c>
      <c r="BC22" s="123" t="str">
        <f t="shared" si="0"/>
        <v>遠野市</v>
      </c>
      <c r="BD22" s="40">
        <f t="shared" ref="BD22:BD68" si="14">SUM(BE22,BI22:BK22,BQ22)</f>
        <v>226.68719654920304</v>
      </c>
      <c r="BE22" s="40">
        <f t="shared" ref="BE22:BE67" si="15">SUM(BF22:BH22)</f>
        <v>96.085365663675447</v>
      </c>
      <c r="BF22" s="40">
        <f>VLOOKUP($AX22&amp;"_"&amp;$BC$14,データシート1!$A:$BS,MATCH($BC$12&amp;"_"&amp;BF$20,データシート1!$A$1:$BS$1,0),0)</f>
        <v>69.780277281101249</v>
      </c>
      <c r="BG22" s="40">
        <f>VLOOKUP($AX22&amp;"_"&amp;$BC$14,データシート1!$A:$BS,MATCH($BC$12&amp;"_"&amp;BG$20,データシート1!$A$1:$BS$1,0),0)</f>
        <v>4.5091869187233415</v>
      </c>
      <c r="BH22" s="40">
        <f>VLOOKUP($AX22&amp;"_"&amp;$BC$14,データシート1!$A:$BS,MATCH($BC$12&amp;"_"&amp;BH$20,データシート1!$A$1:$BS$1,0),0)</f>
        <v>21.79590146385085</v>
      </c>
      <c r="BI22" s="40">
        <f>VLOOKUP($AX22&amp;"_"&amp;$BC$14,データシート1!$A:$BS,MATCH($BC$12&amp;"_"&amp;BI$20,データシート1!$A$1:$BS$1,0),0)</f>
        <v>23.799107076798364</v>
      </c>
      <c r="BJ22" s="40">
        <f>VLOOKUP($AX22&amp;"_"&amp;$BC$14,データシート1!$A:$BS,MATCH($BC$12&amp;"_"&amp;BJ$20,データシート1!$A$1:$BS$1,0),0)</f>
        <v>41.165366984500437</v>
      </c>
      <c r="BK22" s="40">
        <f t="shared" si="1"/>
        <v>54.171559231313836</v>
      </c>
      <c r="BL22" s="40">
        <f t="shared" si="2"/>
        <v>52.637750262733007</v>
      </c>
      <c r="BM22" s="40">
        <f>VLOOKUP($AX22&amp;"_"&amp;$BC$14,データシート1!$A:$BS,MATCH($BC$12&amp;"_"&amp;BM$20,データシート1!$A$1:$BS$1,0),0)</f>
        <v>22.358755110536585</v>
      </c>
      <c r="BN22" s="40">
        <f>VLOOKUP($AX22&amp;"_"&amp;$BC$14,データシート1!$A:$BS,MATCH($BC$12&amp;"_"&amp;BN$20,データシート1!$A$1:$BS$1,0),0)</f>
        <v>30.278995152196423</v>
      </c>
      <c r="BO22" s="40">
        <f>VLOOKUP($AX22&amp;"_"&amp;$BC$14,データシート1!$A:$BS,MATCH($BC$12&amp;"_"&amp;BO$20,データシート1!$A$1:$BS$1,0),0)</f>
        <v>1.5338089685808278</v>
      </c>
      <c r="BP22" s="40">
        <f>VLOOKUP($AX22&amp;"_"&amp;$BC$14,データシート1!$A:$BS,MATCH($BC$12&amp;"_"&amp;BP$20,データシート1!$A$1:$BS$1,0),0)</f>
        <v>0</v>
      </c>
      <c r="BQ22" s="40">
        <f>VLOOKUP($AX22&amp;"_"&amp;$BC$14,データシート1!$A:$BS,MATCH($BC$12&amp;"_"&amp;BQ$20,データシート1!$A$1:$BS$1,0),0)</f>
        <v>11.465797592914949</v>
      </c>
      <c r="BR22" s="41">
        <f t="shared" si="3"/>
        <v>226.68719654920304</v>
      </c>
      <c r="BT22" s="134" t="str">
        <f t="shared" si="4"/>
        <v>遠野市</v>
      </c>
      <c r="BU22" s="38">
        <f>BD22</f>
        <v>226.68719654920304</v>
      </c>
      <c r="BV22" s="69">
        <f t="shared" ref="BV22:BZ68" si="16">BE22/$BR22</f>
        <v>0.42386763401884442</v>
      </c>
      <c r="BW22" s="69">
        <f t="shared" si="5"/>
        <v>0.3078262837220066</v>
      </c>
      <c r="BX22" s="69">
        <f t="shared" si="5"/>
        <v>1.9891670051795849E-2</v>
      </c>
      <c r="BY22" s="69">
        <f t="shared" si="5"/>
        <v>9.614968024504196E-2</v>
      </c>
      <c r="BZ22" s="69">
        <f t="shared" si="5"/>
        <v>0.10498655168481343</v>
      </c>
      <c r="CA22" s="69">
        <f t="shared" si="5"/>
        <v>0.18159546551878322</v>
      </c>
      <c r="CB22" s="69">
        <f t="shared" si="5"/>
        <v>0.23897052879894679</v>
      </c>
      <c r="CC22" s="69">
        <f t="shared" si="5"/>
        <v>0.23220433736012897</v>
      </c>
      <c r="CD22" s="69">
        <f t="shared" si="5"/>
        <v>9.8632633209540618E-2</v>
      </c>
      <c r="CE22" s="69">
        <f t="shared" si="5"/>
        <v>0.13357170415058836</v>
      </c>
      <c r="CF22" s="69">
        <f t="shared" si="5"/>
        <v>6.7661914388178097E-3</v>
      </c>
      <c r="CG22" s="69">
        <f t="shared" si="5"/>
        <v>0</v>
      </c>
      <c r="CH22" s="69">
        <f t="shared" si="5"/>
        <v>5.0579819978612106E-2</v>
      </c>
      <c r="CI22" s="135">
        <f t="shared" si="6"/>
        <v>1</v>
      </c>
      <c r="CK22" s="136" t="str">
        <f t="shared" si="7"/>
        <v>遠野市</v>
      </c>
      <c r="CL22" s="137">
        <f t="shared" ref="CL22:CL68" si="17">CN22+CP22+CR22</f>
        <v>96.085365663675447</v>
      </c>
      <c r="CM22" s="75">
        <f t="shared" ref="CM22:CM68" si="18">IF(IF(CL22=0,0,CW22/CL22)&gt;1,1,IF(CL22=0,0,CW22/CL22))</f>
        <v>7.7139738698023888E-2</v>
      </c>
      <c r="CN22" s="76">
        <f t="shared" ref="CN22:CN68" si="19">BF22</f>
        <v>69.780277281101249</v>
      </c>
      <c r="CO22" s="75">
        <f t="shared" ref="CO22:CO68" si="20">IF(IF(CN22=0,0,CX22/CN22)&gt;1,1,IF(CN22=0,0,CX22/CN22))</f>
        <v>0.10621912507085163</v>
      </c>
      <c r="CP22" s="76">
        <f t="shared" si="8"/>
        <v>4.5091869187233415</v>
      </c>
      <c r="CQ22" s="75">
        <f t="shared" ref="CQ22:CQ68" si="21">IF(IF(CP22=0,0,CY22/CP22)&gt;1,1,IF(CP22=0,0,CY22/CP22))</f>
        <v>0</v>
      </c>
      <c r="CR22" s="76">
        <f t="shared" si="9"/>
        <v>21.79590146385085</v>
      </c>
      <c r="CS22" s="75">
        <f t="shared" ref="CS22:CS68" si="22">IF(IF(CR22=0,0,CZ22/CR22)&gt;1,1,IF(CR22=0,0,CZ22/CR22))</f>
        <v>0</v>
      </c>
      <c r="CT22" s="76">
        <f t="shared" si="10"/>
        <v>23.799107076798364</v>
      </c>
      <c r="CU22" s="77">
        <f t="shared" ref="CU22:CU68" si="23">IF(IF(CT22=0,0,DA22/CT22)&gt;1,1,IF(CT22=0,0,DA22/CT22))</f>
        <v>0</v>
      </c>
      <c r="CV22" s="18"/>
      <c r="CW22" s="1078">
        <f t="shared" ref="CW22:CW68" si="24">SUM(CX22:CZ22)</f>
        <v>7.4119999999999999</v>
      </c>
      <c r="CX22" s="1079">
        <f>VLOOKUP($AX22&amp;"_"&amp;$CW$14,データシート1!$A:$BS,MATCH($CW$12&amp;"_"&amp;CX$20,データシート1!$A$1:$BS$1,0),0)</f>
        <v>7.4119999999999999</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7.4119999999999999</v>
      </c>
      <c r="DE22" s="18"/>
      <c r="DF22" s="138">
        <f>VLOOKUP($AX22&amp;"_"&amp;$DF$14,データシート1!$A:$BS,MATCH($DF$12&amp;"_"&amp;DF$20,データシート1!$A$1:$BS$1,0),0)</f>
        <v>2</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2</v>
      </c>
      <c r="DM22" s="18"/>
      <c r="DN22" s="139">
        <f>IF($DD22=0,0,ROUND(CX22/$DD22,2))</f>
        <v>1</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15209</v>
      </c>
      <c r="AY23" s="20" t="str">
        <f>IF(IFERROR(比較地域マスタ!$Z8,"")=0,"",IFERROR(比較地域マスタ!$Z8,""))</f>
        <v>加茂市</v>
      </c>
      <c r="BB23" s="122" t="str">
        <f t="shared" si="0"/>
        <v>15209</v>
      </c>
      <c r="BC23" s="123" t="str">
        <f t="shared" si="0"/>
        <v>加茂市</v>
      </c>
      <c r="BD23" s="40">
        <f t="shared" si="14"/>
        <v>172.46418678778053</v>
      </c>
      <c r="BE23" s="40">
        <f t="shared" si="15"/>
        <v>71.543942018518464</v>
      </c>
      <c r="BF23" s="40">
        <f>VLOOKUP($AX23&amp;"_"&amp;$BC$14,データシート1!$A:$BS,MATCH($BC$12&amp;"_"&amp;BF$20,データシート1!$A$1:$BS$1,0),0)</f>
        <v>64.909623823314604</v>
      </c>
      <c r="BG23" s="40">
        <f>VLOOKUP($AX23&amp;"_"&amp;$BC$14,データシート1!$A:$BS,MATCH($BC$12&amp;"_"&amp;BG$20,データシート1!$A$1:$BS$1,0),0)</f>
        <v>2.8898648155121656</v>
      </c>
      <c r="BH23" s="40">
        <f>VLOOKUP($AX23&amp;"_"&amp;$BC$14,データシート1!$A:$BS,MATCH($BC$12&amp;"_"&amp;BH$20,データシート1!$A$1:$BS$1,0),0)</f>
        <v>3.7444533796916932</v>
      </c>
      <c r="BI23" s="40">
        <f>VLOOKUP($AX23&amp;"_"&amp;$BC$14,データシート1!$A:$BS,MATCH($BC$12&amp;"_"&amp;BI$20,データシート1!$A$1:$BS$1,0),0)</f>
        <v>21.284948119286621</v>
      </c>
      <c r="BJ23" s="40">
        <f>VLOOKUP($AX23&amp;"_"&amp;$BC$14,データシート1!$A:$BS,MATCH($BC$12&amp;"_"&amp;BJ$20,データシート1!$A$1:$BS$1,0),0)</f>
        <v>38.311595241247943</v>
      </c>
      <c r="BK23" s="40">
        <f t="shared" si="1"/>
        <v>39.713177446226808</v>
      </c>
      <c r="BL23" s="40">
        <f t="shared" si="2"/>
        <v>38.172057044435505</v>
      </c>
      <c r="BM23" s="40">
        <f>VLOOKUP($AX23&amp;"_"&amp;$BC$14,データシート1!$A:$BS,MATCH($BC$12&amp;"_"&amp;BM$20,データシート1!$A$1:$BS$1,0),0)</f>
        <v>22.635843018897745</v>
      </c>
      <c r="BN23" s="40">
        <f>VLOOKUP($AX23&amp;"_"&amp;$BC$14,データシート1!$A:$BS,MATCH($BC$12&amp;"_"&amp;BN$20,データシート1!$A$1:$BS$1,0),0)</f>
        <v>15.536214025537761</v>
      </c>
      <c r="BO23" s="40">
        <f>VLOOKUP($AX23&amp;"_"&amp;$BC$14,データシート1!$A:$BS,MATCH($BC$12&amp;"_"&amp;BO$20,データシート1!$A$1:$BS$1,0),0)</f>
        <v>1.5411204017913003</v>
      </c>
      <c r="BP23" s="40">
        <f>VLOOKUP($AX23&amp;"_"&amp;$BC$14,データシート1!$A:$BS,MATCH($BC$12&amp;"_"&amp;BP$20,データシート1!$A$1:$BS$1,0),0)</f>
        <v>0</v>
      </c>
      <c r="BQ23" s="40">
        <f>VLOOKUP($AX23&amp;"_"&amp;$BC$14,データシート1!$A:$BS,MATCH($BC$12&amp;"_"&amp;BQ$20,データシート1!$A$1:$BS$1,0),0)</f>
        <v>1.610523962500696</v>
      </c>
      <c r="BR23" s="41">
        <f t="shared" si="3"/>
        <v>172.46418678778053</v>
      </c>
      <c r="BT23" s="134" t="str">
        <f t="shared" si="4"/>
        <v>加茂市</v>
      </c>
      <c r="BU23" s="38">
        <f t="shared" ref="BU23:BU68" si="25">BD23</f>
        <v>172.46418678778053</v>
      </c>
      <c r="BV23" s="69">
        <f t="shared" si="16"/>
        <v>0.41483361474086344</v>
      </c>
      <c r="BW23" s="69">
        <f t="shared" si="5"/>
        <v>0.37636581270746233</v>
      </c>
      <c r="BX23" s="69">
        <f t="shared" si="5"/>
        <v>1.6756318336792916E-2</v>
      </c>
      <c r="BY23" s="69">
        <f t="shared" si="5"/>
        <v>2.171148369660823E-2</v>
      </c>
      <c r="BZ23" s="69">
        <f t="shared" si="5"/>
        <v>0.12341662646447307</v>
      </c>
      <c r="CA23" s="69">
        <f t="shared" si="5"/>
        <v>0.22214232389238509</v>
      </c>
      <c r="CB23" s="69">
        <f t="shared" si="5"/>
        <v>0.23026912535235156</v>
      </c>
      <c r="CC23" s="69">
        <f t="shared" si="5"/>
        <v>0.22133323883298001</v>
      </c>
      <c r="CD23" s="69">
        <f t="shared" si="5"/>
        <v>0.13124952745552587</v>
      </c>
      <c r="CE23" s="69">
        <f t="shared" si="5"/>
        <v>9.0083711377454134E-2</v>
      </c>
      <c r="CF23" s="69">
        <f t="shared" si="5"/>
        <v>8.935886519371522E-3</v>
      </c>
      <c r="CG23" s="69">
        <f t="shared" si="5"/>
        <v>0</v>
      </c>
      <c r="CH23" s="69">
        <f t="shared" si="5"/>
        <v>9.3383095499268327E-3</v>
      </c>
      <c r="CI23" s="135">
        <f t="shared" si="6"/>
        <v>1</v>
      </c>
      <c r="CK23" s="136" t="str">
        <f t="shared" si="7"/>
        <v>加茂市</v>
      </c>
      <c r="CL23" s="137">
        <f t="shared" si="17"/>
        <v>71.543942018518464</v>
      </c>
      <c r="CM23" s="75">
        <f t="shared" si="18"/>
        <v>0.23178761935857053</v>
      </c>
      <c r="CN23" s="76">
        <f t="shared" si="19"/>
        <v>64.909623823314604</v>
      </c>
      <c r="CO23" s="75">
        <f t="shared" si="20"/>
        <v>0.25547829463839261</v>
      </c>
      <c r="CP23" s="76">
        <f t="shared" si="8"/>
        <v>2.8898648155121656</v>
      </c>
      <c r="CQ23" s="75">
        <f t="shared" si="21"/>
        <v>0</v>
      </c>
      <c r="CR23" s="76">
        <f t="shared" si="9"/>
        <v>3.7444533796916932</v>
      </c>
      <c r="CS23" s="75">
        <f t="shared" si="22"/>
        <v>0</v>
      </c>
      <c r="CT23" s="76">
        <f t="shared" si="10"/>
        <v>21.284948119286621</v>
      </c>
      <c r="CU23" s="77">
        <f t="shared" si="23"/>
        <v>0</v>
      </c>
      <c r="CV23" s="18"/>
      <c r="CW23" s="1078">
        <f t="shared" si="24"/>
        <v>16.582999999999998</v>
      </c>
      <c r="CX23" s="1081">
        <f>VLOOKUP($AX23&amp;"_"&amp;$CW$14,データシート1!$A:$BS,MATCH($CW$12&amp;"_"&amp;CX$20,データシート1!$A$1:$BS$1,0),0)</f>
        <v>16.582999999999998</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16.582999999999998</v>
      </c>
      <c r="DE23" s="18"/>
      <c r="DF23" s="138">
        <f>VLOOKUP($AX23&amp;"_"&amp;$DF$14,データシート1!$A:$BS,MATCH($DF$12&amp;"_"&amp;DF$20,データシート1!$A$1:$BS$1,0),0)</f>
        <v>4</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4</v>
      </c>
      <c r="DM23" s="18"/>
      <c r="DN23" s="139">
        <f t="shared" ref="DN23:DN67" si="26">IF($DD23=0,0,ROUND(CX23/$DD23,2))</f>
        <v>1</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43212</v>
      </c>
      <c r="AY24" s="20" t="str">
        <f>IF(IFERROR(比較地域マスタ!$Z9,"")=0,"",IFERROR(比較地域マスタ!$Z9,""))</f>
        <v>上天草市</v>
      </c>
      <c r="BB24" s="122" t="str">
        <f t="shared" si="0"/>
        <v>43212</v>
      </c>
      <c r="BC24" s="123" t="str">
        <f t="shared" si="0"/>
        <v>上天草市</v>
      </c>
      <c r="BD24" s="40">
        <f t="shared" si="14"/>
        <v>129.11241334790276</v>
      </c>
      <c r="BE24" s="40">
        <f t="shared" si="15"/>
        <v>20.328758753093961</v>
      </c>
      <c r="BF24" s="40">
        <f>VLOOKUP($AX24&amp;"_"&amp;$BC$14,データシート1!$A:$BS,MATCH($BC$12&amp;"_"&amp;BF$20,データシート1!$A$1:$BS$1,0),0)</f>
        <v>8.9656785764436275</v>
      </c>
      <c r="BG24" s="40">
        <f>VLOOKUP($AX24&amp;"_"&amp;$BC$14,データシート1!$A:$BS,MATCH($BC$12&amp;"_"&amp;BG$20,データシート1!$A$1:$BS$1,0),0)</f>
        <v>1.4936940644192933</v>
      </c>
      <c r="BH24" s="40">
        <f>VLOOKUP($AX24&amp;"_"&amp;$BC$14,データシート1!$A:$BS,MATCH($BC$12&amp;"_"&amp;BH$20,データシート1!$A$1:$BS$1,0),0)</f>
        <v>9.8693861122310409</v>
      </c>
      <c r="BI24" s="40">
        <f>VLOOKUP($AX24&amp;"_"&amp;$BC$14,データシート1!$A:$BS,MATCH($BC$12&amp;"_"&amp;BI$20,データシート1!$A$1:$BS$1,0),0)</f>
        <v>25.343517866993974</v>
      </c>
      <c r="BJ24" s="40">
        <f>VLOOKUP($AX24&amp;"_"&amp;$BC$14,データシート1!$A:$BS,MATCH($BC$12&amp;"_"&amp;BJ$20,データシート1!$A$1:$BS$1,0),0)</f>
        <v>25.743246942437338</v>
      </c>
      <c r="BK24" s="40">
        <f t="shared" si="1"/>
        <v>54.957423816679167</v>
      </c>
      <c r="BL24" s="40">
        <f t="shared" si="2"/>
        <v>41.977740600202367</v>
      </c>
      <c r="BM24" s="40">
        <f>VLOOKUP($AX24&amp;"_"&amp;$BC$14,データシート1!$A:$BS,MATCH($BC$12&amp;"_"&amp;BM$20,データシート1!$A$1:$BS$1,0),0)</f>
        <v>21.822771934262221</v>
      </c>
      <c r="BN24" s="40">
        <f>VLOOKUP($AX24&amp;"_"&amp;$BC$14,データシート1!$A:$BS,MATCH($BC$12&amp;"_"&amp;BN$20,データシート1!$A$1:$BS$1,0),0)</f>
        <v>20.154968665940146</v>
      </c>
      <c r="BO24" s="40">
        <f>VLOOKUP($AX24&amp;"_"&amp;$BC$14,データシート1!$A:$BS,MATCH($BC$12&amp;"_"&amp;BO$20,データシート1!$A$1:$BS$1,0),0)</f>
        <v>1.5480190928044075</v>
      </c>
      <c r="BP24" s="40">
        <f>VLOOKUP($AX24&amp;"_"&amp;$BC$14,データシート1!$A:$BS,MATCH($BC$12&amp;"_"&amp;BP$20,データシート1!$A$1:$BS$1,0),0)</f>
        <v>11.431664123672387</v>
      </c>
      <c r="BQ24" s="40">
        <f>VLOOKUP($AX24&amp;"_"&amp;$BC$14,データシート1!$A:$BS,MATCH($BC$12&amp;"_"&amp;BQ$20,データシート1!$A$1:$BS$1,0),0)</f>
        <v>2.739465968698334</v>
      </c>
      <c r="BR24" s="41">
        <f t="shared" si="3"/>
        <v>129.11241334790276</v>
      </c>
      <c r="BT24" s="134" t="str">
        <f t="shared" si="4"/>
        <v>上天草市</v>
      </c>
      <c r="BU24" s="38">
        <f t="shared" si="25"/>
        <v>129.11241334790276</v>
      </c>
      <c r="BV24" s="69">
        <f t="shared" si="16"/>
        <v>0.15745007180925855</v>
      </c>
      <c r="BW24" s="69">
        <f t="shared" si="5"/>
        <v>6.9440872058405073E-2</v>
      </c>
      <c r="BX24" s="69">
        <f t="shared" si="5"/>
        <v>1.1568942332403208E-2</v>
      </c>
      <c r="BY24" s="69">
        <f t="shared" si="5"/>
        <v>7.6440257418450258E-2</v>
      </c>
      <c r="BZ24" s="69">
        <f t="shared" si="5"/>
        <v>0.19629032724145606</v>
      </c>
      <c r="CA24" s="69">
        <f t="shared" si="5"/>
        <v>0.19938630434449625</v>
      </c>
      <c r="CB24" s="69">
        <f t="shared" si="5"/>
        <v>0.42565561584378725</v>
      </c>
      <c r="CC24" s="69">
        <f t="shared" si="5"/>
        <v>0.32512552055773525</v>
      </c>
      <c r="CD24" s="69">
        <f t="shared" si="5"/>
        <v>0.16902148576108775</v>
      </c>
      <c r="CE24" s="69">
        <f t="shared" si="5"/>
        <v>0.1561040347966475</v>
      </c>
      <c r="CF24" s="69">
        <f t="shared" si="5"/>
        <v>1.1989699926320468E-2</v>
      </c>
      <c r="CG24" s="69">
        <f t="shared" si="5"/>
        <v>8.8540395359731516E-2</v>
      </c>
      <c r="CH24" s="69">
        <f t="shared" si="5"/>
        <v>2.1217680761002E-2</v>
      </c>
      <c r="CI24" s="135">
        <f t="shared" si="6"/>
        <v>1</v>
      </c>
      <c r="CK24" s="136" t="str">
        <f t="shared" si="7"/>
        <v>上天草市</v>
      </c>
      <c r="CL24" s="137">
        <f t="shared" si="17"/>
        <v>20.328758753093961</v>
      </c>
      <c r="CM24" s="75">
        <f t="shared" si="18"/>
        <v>0</v>
      </c>
      <c r="CN24" s="76">
        <f t="shared" si="19"/>
        <v>8.9656785764436275</v>
      </c>
      <c r="CO24" s="75">
        <f t="shared" si="20"/>
        <v>0</v>
      </c>
      <c r="CP24" s="76">
        <f t="shared" si="8"/>
        <v>1.4936940644192933</v>
      </c>
      <c r="CQ24" s="75">
        <f t="shared" si="21"/>
        <v>0</v>
      </c>
      <c r="CR24" s="76">
        <f t="shared" si="9"/>
        <v>9.8693861122310409</v>
      </c>
      <c r="CS24" s="75">
        <f t="shared" si="22"/>
        <v>0</v>
      </c>
      <c r="CT24" s="76">
        <f t="shared" si="10"/>
        <v>25.343517866993974</v>
      </c>
      <c r="CU24" s="77">
        <f t="shared" si="23"/>
        <v>0</v>
      </c>
      <c r="CV24" s="18"/>
      <c r="CW24" s="1078">
        <f t="shared" si="24"/>
        <v>0</v>
      </c>
      <c r="CX24" s="1081">
        <f>VLOOKUP($AX24&amp;"_"&amp;$CW$14,データシート1!$A:$BS,MATCH($CW$12&amp;"_"&amp;CX$20,データシート1!$A$1:$BS$1,0),0)</f>
        <v>0</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0</v>
      </c>
      <c r="DE24" s="18"/>
      <c r="DF24" s="138">
        <f>VLOOKUP($AX24&amp;"_"&amp;$DF$14,データシート1!$A:$BS,MATCH($DF$12&amp;"_"&amp;DF$20,データシート1!$A$1:$BS$1,0),0)</f>
        <v>0</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0</v>
      </c>
      <c r="DM24" s="18"/>
      <c r="DN24" s="139">
        <f t="shared" si="26"/>
        <v>0</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42210</v>
      </c>
      <c r="AY25" s="20" t="str">
        <f>IF(IFERROR(比較地域マスタ!$Z10,"")=0,"",IFERROR(比較地域マスタ!$Z10,""))</f>
        <v>壱岐市</v>
      </c>
      <c r="BB25" s="122" t="str">
        <f t="shared" si="0"/>
        <v>42210</v>
      </c>
      <c r="BC25" s="123" t="str">
        <f t="shared" si="0"/>
        <v>壱岐市</v>
      </c>
      <c r="BD25" s="40">
        <f t="shared" si="14"/>
        <v>203.44076075888088</v>
      </c>
      <c r="BE25" s="40">
        <f t="shared" si="15"/>
        <v>58.554960347466533</v>
      </c>
      <c r="BF25" s="40">
        <f>VLOOKUP($AX25&amp;"_"&amp;$BC$14,データシート1!$A:$BS,MATCH($BC$12&amp;"_"&amp;BF$20,データシート1!$A$1:$BS$1,0),0)</f>
        <v>2.4910427313296859</v>
      </c>
      <c r="BG25" s="40">
        <f>VLOOKUP($AX25&amp;"_"&amp;$BC$14,データシート1!$A:$BS,MATCH($BC$12&amp;"_"&amp;BG$20,データシート1!$A$1:$BS$1,0),0)</f>
        <v>2.3068835443991458</v>
      </c>
      <c r="BH25" s="40">
        <f>VLOOKUP($AX25&amp;"_"&amp;$BC$14,データシート1!$A:$BS,MATCH($BC$12&amp;"_"&amp;BH$20,データシート1!$A$1:$BS$1,0),0)</f>
        <v>53.757034071737699</v>
      </c>
      <c r="BI25" s="40">
        <f>VLOOKUP($AX25&amp;"_"&amp;$BC$14,データシート1!$A:$BS,MATCH($BC$12&amp;"_"&amp;BI$20,データシート1!$A$1:$BS$1,0),0)</f>
        <v>29.081912064508746</v>
      </c>
      <c r="BJ25" s="40">
        <f>VLOOKUP($AX25&amp;"_"&amp;$BC$14,データシート1!$A:$BS,MATCH($BC$12&amp;"_"&amp;BJ$20,データシート1!$A$1:$BS$1,0),0)</f>
        <v>25.399298333234206</v>
      </c>
      <c r="BK25" s="40">
        <f t="shared" si="1"/>
        <v>87.717382849771369</v>
      </c>
      <c r="BL25" s="40">
        <f t="shared" si="2"/>
        <v>59.325453378471344</v>
      </c>
      <c r="BM25" s="40">
        <f>VLOOKUP($AX25&amp;"_"&amp;$BC$14,データシート1!$A:$BS,MATCH($BC$12&amp;"_"&amp;BM$20,データシート1!$A$1:$BS$1,0),0)</f>
        <v>19.968522042451433</v>
      </c>
      <c r="BN25" s="40">
        <f>VLOOKUP($AX25&amp;"_"&amp;$BC$14,データシート1!$A:$BS,MATCH($BC$12&amp;"_"&amp;BN$20,データシート1!$A$1:$BS$1,0),0)</f>
        <v>39.356931336019912</v>
      </c>
      <c r="BO25" s="40">
        <f>VLOOKUP($AX25&amp;"_"&amp;$BC$14,データシート1!$A:$BS,MATCH($BC$12&amp;"_"&amp;BO$20,データシート1!$A$1:$BS$1,0),0)</f>
        <v>1.5316862944229486</v>
      </c>
      <c r="BP25" s="40">
        <f>VLOOKUP($AX25&amp;"_"&amp;$BC$14,データシート1!$A:$BS,MATCH($BC$12&amp;"_"&amp;BP$20,データシート1!$A$1:$BS$1,0),0)</f>
        <v>26.860243176877074</v>
      </c>
      <c r="BQ25" s="40">
        <f>VLOOKUP($AX25&amp;"_"&amp;$BC$14,データシート1!$A:$BS,MATCH($BC$12&amp;"_"&amp;BQ$20,データシート1!$A$1:$BS$1,0),0)</f>
        <v>2.6872071639000001</v>
      </c>
      <c r="BR25" s="41">
        <f t="shared" si="3"/>
        <v>203.44076075888088</v>
      </c>
      <c r="BT25" s="134" t="str">
        <f t="shared" si="4"/>
        <v>壱岐市</v>
      </c>
      <c r="BU25" s="38">
        <f t="shared" si="25"/>
        <v>203.44076075888088</v>
      </c>
      <c r="BV25" s="69">
        <f t="shared" si="16"/>
        <v>0.28782314875860199</v>
      </c>
      <c r="BW25" s="69">
        <f t="shared" si="5"/>
        <v>1.2244560637885558E-2</v>
      </c>
      <c r="BX25" s="69">
        <f t="shared" si="5"/>
        <v>1.1339337976293143E-2</v>
      </c>
      <c r="BY25" s="69">
        <f t="shared" si="5"/>
        <v>0.26423925014442329</v>
      </c>
      <c r="BZ25" s="69">
        <f t="shared" si="5"/>
        <v>0.14295027189254758</v>
      </c>
      <c r="CA25" s="69">
        <f t="shared" si="5"/>
        <v>0.12484862049517007</v>
      </c>
      <c r="CB25" s="69">
        <f t="shared" si="5"/>
        <v>0.43116916453991488</v>
      </c>
      <c r="CC25" s="69">
        <f t="shared" si="5"/>
        <v>0.29161045779210487</v>
      </c>
      <c r="CD25" s="69">
        <f t="shared" si="5"/>
        <v>9.8153988256651462E-2</v>
      </c>
      <c r="CE25" s="69">
        <f t="shared" si="5"/>
        <v>0.19345646953545345</v>
      </c>
      <c r="CF25" s="69">
        <f t="shared" si="5"/>
        <v>7.5289056564151946E-3</v>
      </c>
      <c r="CG25" s="69">
        <f t="shared" si="5"/>
        <v>0.13202980109139478</v>
      </c>
      <c r="CH25" s="69">
        <f t="shared" si="5"/>
        <v>1.3208794313765338E-2</v>
      </c>
      <c r="CI25" s="135">
        <f t="shared" si="6"/>
        <v>1</v>
      </c>
      <c r="CK25" s="136" t="str">
        <f t="shared" si="7"/>
        <v>壱岐市</v>
      </c>
      <c r="CL25" s="137">
        <f t="shared" si="17"/>
        <v>58.554960347466533</v>
      </c>
      <c r="CM25" s="75">
        <f t="shared" si="18"/>
        <v>0</v>
      </c>
      <c r="CN25" s="76">
        <f t="shared" si="19"/>
        <v>2.4910427313296859</v>
      </c>
      <c r="CO25" s="75">
        <f t="shared" si="20"/>
        <v>0</v>
      </c>
      <c r="CP25" s="76">
        <f t="shared" si="8"/>
        <v>2.3068835443991458</v>
      </c>
      <c r="CQ25" s="75">
        <f t="shared" si="21"/>
        <v>0</v>
      </c>
      <c r="CR25" s="76">
        <f t="shared" si="9"/>
        <v>53.757034071737699</v>
      </c>
      <c r="CS25" s="75">
        <f t="shared" si="22"/>
        <v>0</v>
      </c>
      <c r="CT25" s="76">
        <f t="shared" si="10"/>
        <v>29.081912064508746</v>
      </c>
      <c r="CU25" s="77">
        <f t="shared" si="23"/>
        <v>0</v>
      </c>
      <c r="CV25" s="18"/>
      <c r="CW25" s="1078">
        <f t="shared" si="24"/>
        <v>0</v>
      </c>
      <c r="CX25" s="1081">
        <f>VLOOKUP($AX25&amp;"_"&amp;$CW$14,データシート1!$A:$BS,MATCH($CW$12&amp;"_"&amp;CX$20,データシート1!$A$1:$BS$1,0),0)</f>
        <v>0</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3.0720000000000001</v>
      </c>
      <c r="DC25" s="1081">
        <f>VLOOKUP($AX25&amp;"_"&amp;$CW$14,データシート1!$A:$BS,MATCH($CW$12&amp;"_"&amp;DC$20,データシート1!$A$1:$BS$1,0),0)</f>
        <v>0</v>
      </c>
      <c r="DD25" s="1080">
        <f t="shared" si="11"/>
        <v>3.0720000000000001</v>
      </c>
      <c r="DE25" s="18"/>
      <c r="DF25" s="138">
        <f>VLOOKUP($AX25&amp;"_"&amp;$DF$14,データシート1!$A:$BS,MATCH($DF$12&amp;"_"&amp;DF$20,データシート1!$A$1:$BS$1,0),0)</f>
        <v>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2</v>
      </c>
      <c r="DK25" s="74">
        <f>VLOOKUP($AX25&amp;"_"&amp;$DF$14,データシート1!$A:$BS,MATCH($DF$12&amp;"_"&amp;DK$20,データシート1!$A$1:$BS$1,0),0)</f>
        <v>0</v>
      </c>
      <c r="DL25" s="78">
        <f t="shared" si="12"/>
        <v>2</v>
      </c>
      <c r="DM25" s="18"/>
      <c r="DN25" s="139">
        <f t="shared" si="26"/>
        <v>0</v>
      </c>
      <c r="DO25" s="140">
        <f t="shared" si="27"/>
        <v>0</v>
      </c>
      <c r="DP25" s="140">
        <f t="shared" si="13"/>
        <v>0</v>
      </c>
      <c r="DQ25" s="140">
        <f t="shared" si="13"/>
        <v>0</v>
      </c>
      <c r="DR25" s="140">
        <f t="shared" si="13"/>
        <v>1</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16323</v>
      </c>
      <c r="AY26" s="20" t="str">
        <f>IF(IFERROR(比較地域マスタ!$Z11,"")=0,"",IFERROR(比較地域マスタ!$Z11,""))</f>
        <v>立山町</v>
      </c>
      <c r="BB26" s="122" t="str">
        <f t="shared" si="0"/>
        <v>16323</v>
      </c>
      <c r="BC26" s="123" t="str">
        <f t="shared" si="0"/>
        <v>立山町</v>
      </c>
      <c r="BD26" s="40">
        <f t="shared" si="14"/>
        <v>194.51054790825651</v>
      </c>
      <c r="BE26" s="40">
        <f t="shared" si="15"/>
        <v>83.422881264164758</v>
      </c>
      <c r="BF26" s="40">
        <f>VLOOKUP($AX26&amp;"_"&amp;$BC$14,データシート1!$A:$BS,MATCH($BC$12&amp;"_"&amp;BF$20,データシート1!$A$1:$BS$1,0),0)</f>
        <v>71.23695263059129</v>
      </c>
      <c r="BG26" s="40">
        <f>VLOOKUP($AX26&amp;"_"&amp;$BC$14,データシート1!$A:$BS,MATCH($BC$12&amp;"_"&amp;BG$20,データシート1!$A$1:$BS$1,0),0)</f>
        <v>1.7466890408498645</v>
      </c>
      <c r="BH26" s="40">
        <f>VLOOKUP($AX26&amp;"_"&amp;$BC$14,データシート1!$A:$BS,MATCH($BC$12&amp;"_"&amp;BH$20,データシート1!$A$1:$BS$1,0),0)</f>
        <v>10.439239592723611</v>
      </c>
      <c r="BI26" s="40">
        <f>VLOOKUP($AX26&amp;"_"&amp;$BC$14,データシート1!$A:$BS,MATCH($BC$12&amp;"_"&amp;BI$20,データシート1!$A$1:$BS$1,0),0)</f>
        <v>18.20299722807059</v>
      </c>
      <c r="BJ26" s="40">
        <f>VLOOKUP($AX26&amp;"_"&amp;$BC$14,データシート1!$A:$BS,MATCH($BC$12&amp;"_"&amp;BJ$20,データシート1!$A$1:$BS$1,0),0)</f>
        <v>42.161848668610581</v>
      </c>
      <c r="BK26" s="40">
        <f t="shared" si="1"/>
        <v>48.119168346896018</v>
      </c>
      <c r="BL26" s="40">
        <f t="shared" si="2"/>
        <v>46.615784374578126</v>
      </c>
      <c r="BM26" s="40">
        <f>VLOOKUP($AX26&amp;"_"&amp;$BC$14,データシート1!$A:$BS,MATCH($BC$12&amp;"_"&amp;BM$20,データシート1!$A$1:$BS$1,0),0)</f>
        <v>25.104444384297164</v>
      </c>
      <c r="BN26" s="40">
        <f>VLOOKUP($AX26&amp;"_"&amp;$BC$14,データシート1!$A:$BS,MATCH($BC$12&amp;"_"&amp;BN$20,データシート1!$A$1:$BS$1,0),0)</f>
        <v>21.511339990280959</v>
      </c>
      <c r="BO26" s="40">
        <f>VLOOKUP($AX26&amp;"_"&amp;$BC$14,データシート1!$A:$BS,MATCH($BC$12&amp;"_"&amp;BO$20,データシート1!$A$1:$BS$1,0),0)</f>
        <v>1.5033839723178937</v>
      </c>
      <c r="BP26" s="40">
        <f>VLOOKUP($AX26&amp;"_"&amp;$BC$14,データシート1!$A:$BS,MATCH($BC$12&amp;"_"&amp;BP$20,データシート1!$A$1:$BS$1,0),0)</f>
        <v>0</v>
      </c>
      <c r="BQ26" s="40">
        <f>VLOOKUP($AX26&amp;"_"&amp;$BC$14,データシート1!$A:$BS,MATCH($BC$12&amp;"_"&amp;BQ$20,データシート1!$A$1:$BS$1,0),0)</f>
        <v>2.6036524005145818</v>
      </c>
      <c r="BR26" s="41">
        <f t="shared" si="3"/>
        <v>194.51054790825651</v>
      </c>
      <c r="BT26" s="134" t="str">
        <f t="shared" si="4"/>
        <v>立山町</v>
      </c>
      <c r="BU26" s="38">
        <f t="shared" si="25"/>
        <v>194.51054790825651</v>
      </c>
      <c r="BV26" s="69">
        <f t="shared" si="16"/>
        <v>0.42888615636161936</v>
      </c>
      <c r="BW26" s="69">
        <f t="shared" si="5"/>
        <v>0.36623696450740112</v>
      </c>
      <c r="BX26" s="69">
        <f t="shared" si="5"/>
        <v>8.9799193906631419E-3</v>
      </c>
      <c r="BY26" s="69">
        <f t="shared" si="5"/>
        <v>5.3669272463555129E-2</v>
      </c>
      <c r="BZ26" s="69">
        <f t="shared" si="5"/>
        <v>9.3583599572483217E-2</v>
      </c>
      <c r="CA26" s="69">
        <f t="shared" si="5"/>
        <v>0.21675867515676722</v>
      </c>
      <c r="CB26" s="69">
        <f t="shared" si="5"/>
        <v>0.24738590716217643</v>
      </c>
      <c r="CC26" s="69">
        <f t="shared" si="5"/>
        <v>0.23965684573859244</v>
      </c>
      <c r="CD26" s="69">
        <f t="shared" si="5"/>
        <v>0.12906469419919586</v>
      </c>
      <c r="CE26" s="69">
        <f t="shared" si="5"/>
        <v>0.11059215153939655</v>
      </c>
      <c r="CF26" s="69">
        <f t="shared" si="5"/>
        <v>7.7290614235840036E-3</v>
      </c>
      <c r="CG26" s="69">
        <f t="shared" si="5"/>
        <v>0</v>
      </c>
      <c r="CH26" s="69">
        <f t="shared" si="5"/>
        <v>1.3385661746953843E-2</v>
      </c>
      <c r="CI26" s="135">
        <f t="shared" si="6"/>
        <v>1</v>
      </c>
      <c r="CK26" s="136" t="str">
        <f t="shared" si="7"/>
        <v>立山町</v>
      </c>
      <c r="CL26" s="137">
        <f t="shared" si="17"/>
        <v>83.422881264164758</v>
      </c>
      <c r="CM26" s="75">
        <f t="shared" si="18"/>
        <v>0.14635073513391719</v>
      </c>
      <c r="CN26" s="76">
        <f t="shared" si="19"/>
        <v>71.23695263059129</v>
      </c>
      <c r="CO26" s="75">
        <f t="shared" si="20"/>
        <v>0.17138577029412524</v>
      </c>
      <c r="CP26" s="76">
        <f t="shared" si="8"/>
        <v>1.7466890408498645</v>
      </c>
      <c r="CQ26" s="75">
        <f t="shared" si="21"/>
        <v>0</v>
      </c>
      <c r="CR26" s="76">
        <f t="shared" si="9"/>
        <v>10.439239592723611</v>
      </c>
      <c r="CS26" s="75">
        <f t="shared" si="22"/>
        <v>0</v>
      </c>
      <c r="CT26" s="76">
        <f t="shared" si="10"/>
        <v>18.20299722807059</v>
      </c>
      <c r="CU26" s="77">
        <f t="shared" si="23"/>
        <v>0</v>
      </c>
      <c r="CV26" s="18"/>
      <c r="CW26" s="1078">
        <f t="shared" si="24"/>
        <v>12.209</v>
      </c>
      <c r="CX26" s="1081">
        <f>VLOOKUP($AX26&amp;"_"&amp;$CW$14,データシート1!$A:$BS,MATCH($CW$12&amp;"_"&amp;CX$20,データシート1!$A$1:$BS$1,0),0)</f>
        <v>12.209</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12.209</v>
      </c>
      <c r="DE26" s="18"/>
      <c r="DF26" s="138">
        <f>VLOOKUP($AX26&amp;"_"&amp;$DF$14,データシート1!$A:$BS,MATCH($DF$12&amp;"_"&amp;DF$20,データシート1!$A$1:$BS$1,0),0)</f>
        <v>1</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1</v>
      </c>
      <c r="DM26" s="18"/>
      <c r="DN26" s="139">
        <f t="shared" si="26"/>
        <v>1</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08546</v>
      </c>
      <c r="AY27" s="20" t="str">
        <f>IF(IFERROR(比較地域マスタ!$Z12,"")=0,"",IFERROR(比較地域マスタ!$Z12,""))</f>
        <v>境町</v>
      </c>
      <c r="BB27" s="122" t="str">
        <f t="shared" si="0"/>
        <v>08546</v>
      </c>
      <c r="BC27" s="123" t="str">
        <f t="shared" si="0"/>
        <v>境町</v>
      </c>
      <c r="BD27" s="40">
        <f t="shared" si="14"/>
        <v>274.29554780681235</v>
      </c>
      <c r="BE27" s="40">
        <f t="shared" si="15"/>
        <v>152.38225927776554</v>
      </c>
      <c r="BF27" s="40">
        <f>VLOOKUP($AX27&amp;"_"&amp;$BC$14,データシート1!$A:$BS,MATCH($BC$12&amp;"_"&amp;BF$20,データシート1!$A$1:$BS$1,0),0)</f>
        <v>144.2753864411882</v>
      </c>
      <c r="BG27" s="40">
        <f>VLOOKUP($AX27&amp;"_"&amp;$BC$14,データシート1!$A:$BS,MATCH($BC$12&amp;"_"&amp;BG$20,データシート1!$A$1:$BS$1,0),0)</f>
        <v>1.6303263763545441</v>
      </c>
      <c r="BH27" s="40">
        <f>VLOOKUP($AX27&amp;"_"&amp;$BC$14,データシート1!$A:$BS,MATCH($BC$12&amp;"_"&amp;BH$20,データシート1!$A$1:$BS$1,0),0)</f>
        <v>6.4765464602228056</v>
      </c>
      <c r="BI27" s="40">
        <f>VLOOKUP($AX27&amp;"_"&amp;$BC$14,データシート1!$A:$BS,MATCH($BC$12&amp;"_"&amp;BI$20,データシート1!$A$1:$BS$1,0),0)</f>
        <v>30.793311964480413</v>
      </c>
      <c r="BJ27" s="40">
        <f>VLOOKUP($AX27&amp;"_"&amp;$BC$14,データシート1!$A:$BS,MATCH($BC$12&amp;"_"&amp;BJ$20,データシート1!$A$1:$BS$1,0),0)</f>
        <v>30.159840022029233</v>
      </c>
      <c r="BK27" s="40">
        <f t="shared" si="1"/>
        <v>57.039530853083576</v>
      </c>
      <c r="BL27" s="40">
        <f t="shared" si="2"/>
        <v>55.561088302120766</v>
      </c>
      <c r="BM27" s="40">
        <f>VLOOKUP($AX27&amp;"_"&amp;$BC$14,データシート1!$A:$BS,MATCH($BC$12&amp;"_"&amp;BM$20,データシート1!$A$1:$BS$1,0),0)</f>
        <v>26.607436372074361</v>
      </c>
      <c r="BN27" s="40">
        <f>VLOOKUP($AX27&amp;"_"&amp;$BC$14,データシート1!$A:$BS,MATCH($BC$12&amp;"_"&amp;BN$20,データシート1!$A$1:$BS$1,0),0)</f>
        <v>28.953651930046409</v>
      </c>
      <c r="BO27" s="40">
        <f>VLOOKUP($AX27&amp;"_"&amp;$BC$14,データシート1!$A:$BS,MATCH($BC$12&amp;"_"&amp;BO$20,データシート1!$A$1:$BS$1,0),0)</f>
        <v>1.4784425509628139</v>
      </c>
      <c r="BP27" s="40">
        <f>VLOOKUP($AX27&amp;"_"&amp;$BC$14,データシート1!$A:$BS,MATCH($BC$12&amp;"_"&amp;BP$20,データシート1!$A$1:$BS$1,0),0)</f>
        <v>0</v>
      </c>
      <c r="BQ27" s="40">
        <f>VLOOKUP($AX27&amp;"_"&amp;$BC$14,データシート1!$A:$BS,MATCH($BC$12&amp;"_"&amp;BQ$20,データシート1!$A$1:$BS$1,0),0)</f>
        <v>3.9206056894535561</v>
      </c>
      <c r="BR27" s="41">
        <f t="shared" si="3"/>
        <v>274.29554780681235</v>
      </c>
      <c r="BT27" s="134" t="str">
        <f t="shared" si="4"/>
        <v>境町</v>
      </c>
      <c r="BU27" s="38">
        <f t="shared" si="25"/>
        <v>274.29554780681235</v>
      </c>
      <c r="BV27" s="69">
        <f t="shared" si="16"/>
        <v>0.55554040339396649</v>
      </c>
      <c r="BW27" s="69">
        <f t="shared" si="5"/>
        <v>0.52598515577366223</v>
      </c>
      <c r="BX27" s="69">
        <f t="shared" si="5"/>
        <v>5.9436851578166727E-3</v>
      </c>
      <c r="BY27" s="69">
        <f t="shared" si="5"/>
        <v>2.3611562462487606E-2</v>
      </c>
      <c r="BZ27" s="69">
        <f t="shared" si="5"/>
        <v>0.11226325841120939</v>
      </c>
      <c r="CA27" s="69">
        <f t="shared" si="5"/>
        <v>0.1099538080846684</v>
      </c>
      <c r="CB27" s="69">
        <f t="shared" si="5"/>
        <v>0.20794916763744481</v>
      </c>
      <c r="CC27" s="69">
        <f t="shared" si="5"/>
        <v>0.20255920574129296</v>
      </c>
      <c r="CD27" s="69">
        <f t="shared" si="5"/>
        <v>9.7002800755680157E-2</v>
      </c>
      <c r="CE27" s="69">
        <f t="shared" si="5"/>
        <v>0.10555640498561282</v>
      </c>
      <c r="CF27" s="69">
        <f t="shared" si="5"/>
        <v>5.3899618961518398E-3</v>
      </c>
      <c r="CG27" s="69">
        <f t="shared" si="5"/>
        <v>0</v>
      </c>
      <c r="CH27" s="69">
        <f t="shared" si="5"/>
        <v>1.4293362472710848E-2</v>
      </c>
      <c r="CI27" s="135">
        <f t="shared" si="6"/>
        <v>1</v>
      </c>
      <c r="CK27" s="136" t="str">
        <f t="shared" si="7"/>
        <v>境町</v>
      </c>
      <c r="CL27" s="137">
        <f t="shared" si="17"/>
        <v>152.38225927776554</v>
      </c>
      <c r="CM27" s="75">
        <f t="shared" si="18"/>
        <v>0.82951913562055912</v>
      </c>
      <c r="CN27" s="76">
        <f t="shared" si="19"/>
        <v>144.2753864411882</v>
      </c>
      <c r="CO27" s="75">
        <f t="shared" si="20"/>
        <v>0.87613003935031408</v>
      </c>
      <c r="CP27" s="76">
        <f t="shared" si="8"/>
        <v>1.6303263763545441</v>
      </c>
      <c r="CQ27" s="75">
        <f t="shared" si="21"/>
        <v>0</v>
      </c>
      <c r="CR27" s="76">
        <f t="shared" si="9"/>
        <v>6.4765464602228056</v>
      </c>
      <c r="CS27" s="75">
        <f t="shared" si="22"/>
        <v>0</v>
      </c>
      <c r="CT27" s="76">
        <f t="shared" si="10"/>
        <v>30.793311964480413</v>
      </c>
      <c r="CU27" s="77">
        <f t="shared" si="23"/>
        <v>0.14256342432615868</v>
      </c>
      <c r="CV27" s="18"/>
      <c r="CW27" s="1078">
        <f t="shared" si="24"/>
        <v>126.404</v>
      </c>
      <c r="CX27" s="1081">
        <f>VLOOKUP($AX27&amp;"_"&amp;$CW$14,データシート1!$A:$BS,MATCH($CW$12&amp;"_"&amp;CX$20,データシート1!$A$1:$BS$1,0),0)</f>
        <v>126.404</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4.3899999999999997</v>
      </c>
      <c r="DB27" s="1081">
        <f>VLOOKUP($AX27&amp;"_"&amp;$CW$14,データシート1!$A:$BS,MATCH($CW$12&amp;"_"&amp;DB$20,データシート1!$A$1:$BS$1,0),0)</f>
        <v>0</v>
      </c>
      <c r="DC27" s="1081">
        <f>VLOOKUP($AX27&amp;"_"&amp;$CW$14,データシート1!$A:$BS,MATCH($CW$12&amp;"_"&amp;DC$20,データシート1!$A$1:$BS$1,0),0)</f>
        <v>0</v>
      </c>
      <c r="DD27" s="1080">
        <f t="shared" si="11"/>
        <v>130.79399999999998</v>
      </c>
      <c r="DE27" s="18"/>
      <c r="DF27" s="138">
        <f>VLOOKUP($AX27&amp;"_"&amp;$DF$14,データシート1!$A:$BS,MATCH($DF$12&amp;"_"&amp;DF$20,データシート1!$A$1:$BS$1,0),0)</f>
        <v>6</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1</v>
      </c>
      <c r="DJ27" s="74">
        <f>VLOOKUP($AX27&amp;"_"&amp;$DF$14,データシート1!$A:$BS,MATCH($DF$12&amp;"_"&amp;DJ$20,データシート1!$A$1:$BS$1,0),0)</f>
        <v>0</v>
      </c>
      <c r="DK27" s="74">
        <f>VLOOKUP($AX27&amp;"_"&amp;$DF$14,データシート1!$A:$BS,MATCH($DF$12&amp;"_"&amp;DK$20,データシート1!$A$1:$BS$1,0),0)</f>
        <v>0</v>
      </c>
      <c r="DL27" s="78">
        <f t="shared" si="12"/>
        <v>7</v>
      </c>
      <c r="DM27" s="18"/>
      <c r="DN27" s="139">
        <f t="shared" si="26"/>
        <v>0.97</v>
      </c>
      <c r="DO27" s="140">
        <f t="shared" si="27"/>
        <v>0</v>
      </c>
      <c r="DP27" s="140">
        <f t="shared" si="13"/>
        <v>0</v>
      </c>
      <c r="DQ27" s="140">
        <f t="shared" si="13"/>
        <v>0.03</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05206</v>
      </c>
      <c r="AY28" s="20" t="str">
        <f>IF(IFERROR(比較地域マスタ!$Z13,"")=0,"",IFERROR(比較地域マスタ!$Z13,""))</f>
        <v>男鹿市</v>
      </c>
      <c r="BB28" s="122" t="str">
        <f t="shared" si="0"/>
        <v>05206</v>
      </c>
      <c r="BC28" s="123" t="str">
        <f t="shared" si="0"/>
        <v>男鹿市</v>
      </c>
      <c r="BD28" s="40">
        <f t="shared" si="14"/>
        <v>162.17613479600138</v>
      </c>
      <c r="BE28" s="40">
        <f t="shared" si="15"/>
        <v>29.428233017375682</v>
      </c>
      <c r="BF28" s="40">
        <f>VLOOKUP($AX28&amp;"_"&amp;$BC$14,データシート1!$A:$BS,MATCH($BC$12&amp;"_"&amp;BF$20,データシート1!$A$1:$BS$1,0),0)</f>
        <v>18.00810603267778</v>
      </c>
      <c r="BG28" s="40">
        <f>VLOOKUP($AX28&amp;"_"&amp;$BC$14,データシート1!$A:$BS,MATCH($BC$12&amp;"_"&amp;BG$20,データシート1!$A$1:$BS$1,0),0)</f>
        <v>3.8498887717980761</v>
      </c>
      <c r="BH28" s="40">
        <f>VLOOKUP($AX28&amp;"_"&amp;$BC$14,データシート1!$A:$BS,MATCH($BC$12&amp;"_"&amp;BH$20,データシート1!$A$1:$BS$1,0),0)</f>
        <v>7.5702382128998229</v>
      </c>
      <c r="BI28" s="40">
        <f>VLOOKUP($AX28&amp;"_"&amp;$BC$14,データシート1!$A:$BS,MATCH($BC$12&amp;"_"&amp;BI$20,データシート1!$A$1:$BS$1,0),0)</f>
        <v>26.982954917001486</v>
      </c>
      <c r="BJ28" s="40">
        <f>VLOOKUP($AX28&amp;"_"&amp;$BC$14,データシート1!$A:$BS,MATCH($BC$12&amp;"_"&amp;BJ$20,データシート1!$A$1:$BS$1,0),0)</f>
        <v>52.046623991774304</v>
      </c>
      <c r="BK28" s="40">
        <f t="shared" si="1"/>
        <v>51.419126715578884</v>
      </c>
      <c r="BL28" s="40">
        <f t="shared" si="2"/>
        <v>48.555756920944276</v>
      </c>
      <c r="BM28" s="40">
        <f>VLOOKUP($AX28&amp;"_"&amp;$BC$14,データシート1!$A:$BS,MATCH($BC$12&amp;"_"&amp;BM$20,データシート1!$A$1:$BS$1,0),0)</f>
        <v>22.563072457105925</v>
      </c>
      <c r="BN28" s="40">
        <f>VLOOKUP($AX28&amp;"_"&amp;$BC$14,データシート1!$A:$BS,MATCH($BC$12&amp;"_"&amp;BN$20,データシート1!$A$1:$BS$1,0),0)</f>
        <v>25.992684463838355</v>
      </c>
      <c r="BO28" s="40">
        <f>VLOOKUP($AX28&amp;"_"&amp;$BC$14,データシート1!$A:$BS,MATCH($BC$12&amp;"_"&amp;BO$20,データシート1!$A$1:$BS$1,0),0)</f>
        <v>1.54754738743599</v>
      </c>
      <c r="BP28" s="40">
        <f>VLOOKUP($AX28&amp;"_"&amp;$BC$14,データシート1!$A:$BS,MATCH($BC$12&amp;"_"&amp;BP$20,データシート1!$A$1:$BS$1,0),0)</f>
        <v>1.3158224071986191</v>
      </c>
      <c r="BQ28" s="40">
        <f>VLOOKUP($AX28&amp;"_"&amp;$BC$14,データシート1!$A:$BS,MATCH($BC$12&amp;"_"&amp;BQ$20,データシート1!$A$1:$BS$1,0),0)</f>
        <v>2.299196154271002</v>
      </c>
      <c r="BR28" s="41">
        <f t="shared" si="3"/>
        <v>162.17613479600138</v>
      </c>
      <c r="BT28" s="134" t="str">
        <f t="shared" si="4"/>
        <v>男鹿市</v>
      </c>
      <c r="BU28" s="38">
        <f t="shared" si="25"/>
        <v>162.17613479600138</v>
      </c>
      <c r="BV28" s="69">
        <f t="shared" si="16"/>
        <v>0.18145846831528548</v>
      </c>
      <c r="BW28" s="69">
        <f t="shared" si="5"/>
        <v>0.11104041945092522</v>
      </c>
      <c r="BX28" s="69">
        <f t="shared" si="5"/>
        <v>2.3738935304141919E-2</v>
      </c>
      <c r="BY28" s="69">
        <f t="shared" si="5"/>
        <v>4.6679113560218324E-2</v>
      </c>
      <c r="BZ28" s="69">
        <f t="shared" si="5"/>
        <v>0.1663805525451873</v>
      </c>
      <c r="CA28" s="69">
        <f t="shared" si="5"/>
        <v>0.32092652878453953</v>
      </c>
      <c r="CB28" s="69">
        <f t="shared" si="5"/>
        <v>0.31705729563883206</v>
      </c>
      <c r="CC28" s="69">
        <f t="shared" si="5"/>
        <v>0.29940136988726329</v>
      </c>
      <c r="CD28" s="69">
        <f t="shared" si="5"/>
        <v>0.13912695900347874</v>
      </c>
      <c r="CE28" s="69">
        <f t="shared" si="5"/>
        <v>0.16027441088378455</v>
      </c>
      <c r="CF28" s="69">
        <f t="shared" si="5"/>
        <v>9.5423866734931362E-3</v>
      </c>
      <c r="CG28" s="69">
        <f t="shared" si="5"/>
        <v>8.1135390780756357E-3</v>
      </c>
      <c r="CH28" s="69">
        <f t="shared" si="5"/>
        <v>1.4177154716155506E-2</v>
      </c>
      <c r="CI28" s="135">
        <f t="shared" si="6"/>
        <v>1</v>
      </c>
      <c r="CK28" s="136" t="str">
        <f t="shared" si="7"/>
        <v>男鹿市</v>
      </c>
      <c r="CL28" s="137">
        <f t="shared" si="17"/>
        <v>29.428233017375682</v>
      </c>
      <c r="CM28" s="75">
        <f t="shared" si="18"/>
        <v>0.32563966699399821</v>
      </c>
      <c r="CN28" s="76">
        <f t="shared" si="19"/>
        <v>18.00810603267778</v>
      </c>
      <c r="CO28" s="75">
        <f t="shared" si="20"/>
        <v>0.53214924338020575</v>
      </c>
      <c r="CP28" s="76">
        <f t="shared" si="8"/>
        <v>3.8498887717980761</v>
      </c>
      <c r="CQ28" s="75">
        <f t="shared" si="21"/>
        <v>0</v>
      </c>
      <c r="CR28" s="76">
        <f t="shared" si="9"/>
        <v>7.5702382128998229</v>
      </c>
      <c r="CS28" s="75">
        <f t="shared" si="22"/>
        <v>0</v>
      </c>
      <c r="CT28" s="76">
        <f t="shared" si="10"/>
        <v>26.982954917001486</v>
      </c>
      <c r="CU28" s="77">
        <f t="shared" si="23"/>
        <v>0.11807454038299406</v>
      </c>
      <c r="CV28" s="18"/>
      <c r="CW28" s="1078">
        <f t="shared" si="24"/>
        <v>9.5830000000000002</v>
      </c>
      <c r="CX28" s="1081">
        <f>VLOOKUP($AX28&amp;"_"&amp;$CW$14,データシート1!$A:$BS,MATCH($CW$12&amp;"_"&amp;CX$20,データシート1!$A$1:$BS$1,0),0)</f>
        <v>9.5830000000000002</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3.1859999999999999</v>
      </c>
      <c r="DB28" s="1081">
        <f>VLOOKUP($AX28&amp;"_"&amp;$CW$14,データシート1!$A:$BS,MATCH($CW$12&amp;"_"&amp;DB$20,データシート1!$A$1:$BS$1,0),0)</f>
        <v>0</v>
      </c>
      <c r="DC28" s="1081">
        <f>VLOOKUP($AX28&amp;"_"&amp;$CW$14,データシート1!$A:$BS,MATCH($CW$12&amp;"_"&amp;DC$20,データシート1!$A$1:$BS$1,0),0)</f>
        <v>0</v>
      </c>
      <c r="DD28" s="1080">
        <f t="shared" si="11"/>
        <v>12.769</v>
      </c>
      <c r="DE28" s="18"/>
      <c r="DF28" s="138">
        <f>VLOOKUP($AX28&amp;"_"&amp;$DF$14,データシート1!$A:$BS,MATCH($DF$12&amp;"_"&amp;DF$20,データシート1!$A$1:$BS$1,0),0)</f>
        <v>1</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1</v>
      </c>
      <c r="DJ28" s="74">
        <f>VLOOKUP($AX28&amp;"_"&amp;$DF$14,データシート1!$A:$BS,MATCH($DF$12&amp;"_"&amp;DJ$20,データシート1!$A$1:$BS$1,0),0)</f>
        <v>0</v>
      </c>
      <c r="DK28" s="74">
        <f>VLOOKUP($AX28&amp;"_"&amp;$DF$14,データシート1!$A:$BS,MATCH($DF$12&amp;"_"&amp;DK$20,データシート1!$A$1:$BS$1,0),0)</f>
        <v>0</v>
      </c>
      <c r="DL28" s="78">
        <f t="shared" si="12"/>
        <v>2</v>
      </c>
      <c r="DM28" s="18"/>
      <c r="DN28" s="139">
        <f t="shared" si="26"/>
        <v>0.75</v>
      </c>
      <c r="DO28" s="140">
        <f t="shared" si="27"/>
        <v>0</v>
      </c>
      <c r="DP28" s="140">
        <f t="shared" si="13"/>
        <v>0</v>
      </c>
      <c r="DQ28" s="140">
        <f t="shared" si="13"/>
        <v>0.25</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43214</v>
      </c>
      <c r="AY29" s="20" t="str">
        <f>IF(IFERROR(比較地域マスタ!$Z14,"")=0,"",IFERROR(比較地域マスタ!$Z14,""))</f>
        <v>阿蘇市</v>
      </c>
      <c r="BB29" s="122" t="str">
        <f t="shared" si="0"/>
        <v>43214</v>
      </c>
      <c r="BC29" s="123" t="str">
        <f t="shared" si="0"/>
        <v>阿蘇市</v>
      </c>
      <c r="BD29" s="40">
        <f t="shared" si="14"/>
        <v>196.89446202313059</v>
      </c>
      <c r="BE29" s="40">
        <f t="shared" si="15"/>
        <v>83.450662016747941</v>
      </c>
      <c r="BF29" s="40">
        <f>VLOOKUP($AX29&amp;"_"&amp;$BC$14,データシート1!$A:$BS,MATCH($BC$12&amp;"_"&amp;BF$20,データシート1!$A$1:$BS$1,0),0)</f>
        <v>66.567253681449472</v>
      </c>
      <c r="BG29" s="40">
        <f>VLOOKUP($AX29&amp;"_"&amp;$BC$14,データシート1!$A:$BS,MATCH($BC$12&amp;"_"&amp;BG$20,データシート1!$A$1:$BS$1,0),0)</f>
        <v>1.8310427238769147</v>
      </c>
      <c r="BH29" s="40">
        <f>VLOOKUP($AX29&amp;"_"&amp;$BC$14,データシート1!$A:$BS,MATCH($BC$12&amp;"_"&amp;BH$20,データシート1!$A$1:$BS$1,0),0)</f>
        <v>15.052365611421553</v>
      </c>
      <c r="BI29" s="40">
        <f>VLOOKUP($AX29&amp;"_"&amp;$BC$14,データシート1!$A:$BS,MATCH($BC$12&amp;"_"&amp;BI$20,データシート1!$A$1:$BS$1,0),0)</f>
        <v>28.545347938830197</v>
      </c>
      <c r="BJ29" s="40">
        <f>VLOOKUP($AX29&amp;"_"&amp;$BC$14,データシート1!$A:$BS,MATCH($BC$12&amp;"_"&amp;BJ$20,データシート1!$A$1:$BS$1,0),0)</f>
        <v>25.790403971902723</v>
      </c>
      <c r="BK29" s="40">
        <f t="shared" si="1"/>
        <v>59.108048095649735</v>
      </c>
      <c r="BL29" s="40">
        <f t="shared" si="2"/>
        <v>57.605430644555518</v>
      </c>
      <c r="BM29" s="40">
        <f>VLOOKUP($AX29&amp;"_"&amp;$BC$14,データシート1!$A:$BS,MATCH($BC$12&amp;"_"&amp;BM$20,データシート1!$A$1:$BS$1,0),0)</f>
        <v>24.684614220113588</v>
      </c>
      <c r="BN29" s="40">
        <f>VLOOKUP($AX29&amp;"_"&amp;$BC$14,データシート1!$A:$BS,MATCH($BC$12&amp;"_"&amp;BN$20,データシート1!$A$1:$BS$1,0),0)</f>
        <v>32.920816424441931</v>
      </c>
      <c r="BO29" s="40">
        <f>VLOOKUP($AX29&amp;"_"&amp;$BC$14,データシート1!$A:$BS,MATCH($BC$12&amp;"_"&amp;BO$20,データシート1!$A$1:$BS$1,0),0)</f>
        <v>1.502617451094215</v>
      </c>
      <c r="BP29" s="40">
        <f>VLOOKUP($AX29&amp;"_"&amp;$BC$14,データシート1!$A:$BS,MATCH($BC$12&amp;"_"&amp;BP$20,データシート1!$A$1:$BS$1,0),0)</f>
        <v>0</v>
      </c>
      <c r="BQ29" s="40">
        <f>VLOOKUP($AX29&amp;"_"&amp;$BC$14,データシート1!$A:$BS,MATCH($BC$12&amp;"_"&amp;BQ$20,データシート1!$A$1:$BS$1,0),0)</f>
        <v>0</v>
      </c>
      <c r="BR29" s="41">
        <f t="shared" si="3"/>
        <v>196.89446202313059</v>
      </c>
      <c r="BT29" s="134" t="str">
        <f t="shared" si="4"/>
        <v>阿蘇市</v>
      </c>
      <c r="BU29" s="38">
        <f t="shared" si="25"/>
        <v>196.89446202313059</v>
      </c>
      <c r="BV29" s="69">
        <f t="shared" si="16"/>
        <v>0.42383448045859412</v>
      </c>
      <c r="BW29" s="69">
        <f t="shared" si="5"/>
        <v>0.33808596238541916</v>
      </c>
      <c r="BX29" s="69">
        <f t="shared" si="5"/>
        <v>9.2996151596270345E-3</v>
      </c>
      <c r="BY29" s="69">
        <f t="shared" si="5"/>
        <v>7.6448902913547889E-2</v>
      </c>
      <c r="BZ29" s="69">
        <f t="shared" si="5"/>
        <v>0.14497791174785188</v>
      </c>
      <c r="CA29" s="69">
        <f t="shared" si="5"/>
        <v>0.1309859287402047</v>
      </c>
      <c r="CB29" s="69">
        <f t="shared" si="5"/>
        <v>0.30020167905334938</v>
      </c>
      <c r="CC29" s="69">
        <f t="shared" si="5"/>
        <v>0.29257009086313562</v>
      </c>
      <c r="CD29" s="69">
        <f t="shared" si="5"/>
        <v>0.12536977407324798</v>
      </c>
      <c r="CE29" s="69">
        <f t="shared" si="5"/>
        <v>0.16720031678988762</v>
      </c>
      <c r="CF29" s="69">
        <f t="shared" si="5"/>
        <v>7.6315881902137596E-3</v>
      </c>
      <c r="CG29" s="69">
        <f t="shared" si="5"/>
        <v>0</v>
      </c>
      <c r="CH29" s="69">
        <f t="shared" si="5"/>
        <v>0</v>
      </c>
      <c r="CI29" s="135">
        <f t="shared" si="6"/>
        <v>1</v>
      </c>
      <c r="CK29" s="136" t="str">
        <f t="shared" si="7"/>
        <v>阿蘇市</v>
      </c>
      <c r="CL29" s="137">
        <f t="shared" si="17"/>
        <v>83.450662016747941</v>
      </c>
      <c r="CM29" s="75">
        <f t="shared" si="18"/>
        <v>0.15567282135392527</v>
      </c>
      <c r="CN29" s="76">
        <f t="shared" si="19"/>
        <v>66.567253681449472</v>
      </c>
      <c r="CO29" s="75">
        <f t="shared" si="20"/>
        <v>0.19515601563145524</v>
      </c>
      <c r="CP29" s="76">
        <f t="shared" si="8"/>
        <v>1.8310427238769147</v>
      </c>
      <c r="CQ29" s="75">
        <f t="shared" si="21"/>
        <v>0</v>
      </c>
      <c r="CR29" s="76">
        <f t="shared" si="9"/>
        <v>15.052365611421553</v>
      </c>
      <c r="CS29" s="75">
        <f t="shared" si="22"/>
        <v>0</v>
      </c>
      <c r="CT29" s="76">
        <f t="shared" si="10"/>
        <v>28.545347938830197</v>
      </c>
      <c r="CU29" s="77">
        <f t="shared" si="23"/>
        <v>0.14335085383330212</v>
      </c>
      <c r="CV29" s="18"/>
      <c r="CW29" s="1078">
        <f t="shared" si="24"/>
        <v>12.991</v>
      </c>
      <c r="CX29" s="1081">
        <f>VLOOKUP($AX29&amp;"_"&amp;$CW$14,データシート1!$A:$BS,MATCH($CW$12&amp;"_"&amp;CX$20,データシート1!$A$1:$BS$1,0),0)</f>
        <v>12.991</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4.0919999999999996</v>
      </c>
      <c r="DB29" s="1081">
        <f>VLOOKUP($AX29&amp;"_"&amp;$CW$14,データシート1!$A:$BS,MATCH($CW$12&amp;"_"&amp;DB$20,データシート1!$A$1:$BS$1,0),0)</f>
        <v>0</v>
      </c>
      <c r="DC29" s="1081">
        <f>VLOOKUP($AX29&amp;"_"&amp;$CW$14,データシート1!$A:$BS,MATCH($CW$12&amp;"_"&amp;DC$20,データシート1!$A$1:$BS$1,0),0)</f>
        <v>0</v>
      </c>
      <c r="DD29" s="1080">
        <f t="shared" si="11"/>
        <v>17.082999999999998</v>
      </c>
      <c r="DE29" s="18"/>
      <c r="DF29" s="138">
        <f>VLOOKUP($AX29&amp;"_"&amp;$DF$14,データシート1!$A:$BS,MATCH($DF$12&amp;"_"&amp;DF$20,データシート1!$A$1:$BS$1,0),0)</f>
        <v>4</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1</v>
      </c>
      <c r="DJ29" s="74">
        <f>VLOOKUP($AX29&amp;"_"&amp;$DF$14,データシート1!$A:$BS,MATCH($DF$12&amp;"_"&amp;DJ$20,データシート1!$A$1:$BS$1,0),0)</f>
        <v>0</v>
      </c>
      <c r="DK29" s="74">
        <f>VLOOKUP($AX29&amp;"_"&amp;$DF$14,データシート1!$A:$BS,MATCH($DF$12&amp;"_"&amp;DK$20,データシート1!$A$1:$BS$1,0),0)</f>
        <v>0</v>
      </c>
      <c r="DL29" s="78">
        <f t="shared" si="12"/>
        <v>5</v>
      </c>
      <c r="DM29" s="18"/>
      <c r="DN29" s="139">
        <f t="shared" si="26"/>
        <v>0.76</v>
      </c>
      <c r="DO29" s="140">
        <f t="shared" si="27"/>
        <v>0</v>
      </c>
      <c r="DP29" s="140">
        <f t="shared" si="13"/>
        <v>0</v>
      </c>
      <c r="DQ29" s="140">
        <f t="shared" si="13"/>
        <v>0.24</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20383</v>
      </c>
      <c r="AY30" s="20" t="str">
        <f>IF(IFERROR(比較地域マスタ!$Z15,"")=0,"",IFERROR(比較地域マスタ!$Z15,""))</f>
        <v>箕輪町</v>
      </c>
      <c r="BB30" s="122" t="str">
        <f t="shared" si="0"/>
        <v>20383</v>
      </c>
      <c r="BC30" s="123" t="str">
        <f t="shared" si="0"/>
        <v>箕輪町</v>
      </c>
      <c r="BD30" s="40">
        <f t="shared" si="14"/>
        <v>165.80605078827861</v>
      </c>
      <c r="BE30" s="40">
        <f t="shared" si="15"/>
        <v>60.485676292405003</v>
      </c>
      <c r="BF30" s="40">
        <f>VLOOKUP($AX30&amp;"_"&amp;$BC$14,データシート1!$A:$BS,MATCH($BC$12&amp;"_"&amp;BF$20,データシート1!$A$1:$BS$1,0),0)</f>
        <v>57.766637286089278</v>
      </c>
      <c r="BG30" s="40">
        <f>VLOOKUP($AX30&amp;"_"&amp;$BC$14,データシート1!$A:$BS,MATCH($BC$12&amp;"_"&amp;BG$20,データシート1!$A$1:$BS$1,0),0)</f>
        <v>1.0732654652208988</v>
      </c>
      <c r="BH30" s="40">
        <f>VLOOKUP($AX30&amp;"_"&amp;$BC$14,データシート1!$A:$BS,MATCH($BC$12&amp;"_"&amp;BH$20,データシート1!$A$1:$BS$1,0),0)</f>
        <v>1.6457735410948267</v>
      </c>
      <c r="BI30" s="40">
        <f>VLOOKUP($AX30&amp;"_"&amp;$BC$14,データシート1!$A:$BS,MATCH($BC$12&amp;"_"&amp;BI$20,データシート1!$A$1:$BS$1,0),0)</f>
        <v>19.256516395752843</v>
      </c>
      <c r="BJ30" s="40">
        <f>VLOOKUP($AX30&amp;"_"&amp;$BC$14,データシート1!$A:$BS,MATCH($BC$12&amp;"_"&amp;BJ$20,データシート1!$A$1:$BS$1,0),0)</f>
        <v>34.416381180284858</v>
      </c>
      <c r="BK30" s="40">
        <f t="shared" si="1"/>
        <v>49.807734579918758</v>
      </c>
      <c r="BL30" s="40">
        <f t="shared" si="2"/>
        <v>48.344327637574253</v>
      </c>
      <c r="BM30" s="40">
        <f>VLOOKUP($AX30&amp;"_"&amp;$BC$14,データシート1!$A:$BS,MATCH($BC$12&amp;"_"&amp;BM$20,データシート1!$A$1:$BS$1,0),0)</f>
        <v>24.816161004891107</v>
      </c>
      <c r="BN30" s="40">
        <f>VLOOKUP($AX30&amp;"_"&amp;$BC$14,データシート1!$A:$BS,MATCH($BC$12&amp;"_"&amp;BN$20,データシート1!$A$1:$BS$1,0),0)</f>
        <v>23.528166632683149</v>
      </c>
      <c r="BO30" s="40">
        <f>VLOOKUP($AX30&amp;"_"&amp;$BC$14,データシート1!$A:$BS,MATCH($BC$12&amp;"_"&amp;BO$20,データシート1!$A$1:$BS$1,0),0)</f>
        <v>1.4634069423445033</v>
      </c>
      <c r="BP30" s="40">
        <f>VLOOKUP($AX30&amp;"_"&amp;$BC$14,データシート1!$A:$BS,MATCH($BC$12&amp;"_"&amp;BP$20,データシート1!$A$1:$BS$1,0),0)</f>
        <v>0</v>
      </c>
      <c r="BQ30" s="40">
        <f>VLOOKUP($AX30&amp;"_"&amp;$BC$14,データシート1!$A:$BS,MATCH($BC$12&amp;"_"&amp;BQ$20,データシート1!$A$1:$BS$1,0),0)</f>
        <v>1.839742339917126</v>
      </c>
      <c r="BR30" s="41">
        <f t="shared" si="3"/>
        <v>165.80605078827861</v>
      </c>
      <c r="BT30" s="134" t="str">
        <f t="shared" si="4"/>
        <v>箕輪町</v>
      </c>
      <c r="BU30" s="38">
        <f t="shared" si="25"/>
        <v>165.80605078827861</v>
      </c>
      <c r="BV30" s="69">
        <f t="shared" si="16"/>
        <v>0.36479776223390359</v>
      </c>
      <c r="BW30" s="69">
        <f t="shared" si="5"/>
        <v>0.34839884920637043</v>
      </c>
      <c r="BX30" s="69">
        <f t="shared" si="5"/>
        <v>6.4730174810771835E-3</v>
      </c>
      <c r="BY30" s="69">
        <f t="shared" si="5"/>
        <v>9.9258955464559678E-3</v>
      </c>
      <c r="BZ30" s="69">
        <f t="shared" si="5"/>
        <v>0.11613880376622632</v>
      </c>
      <c r="CA30" s="69">
        <f t="shared" si="5"/>
        <v>0.20757011590748212</v>
      </c>
      <c r="CB30" s="69">
        <f t="shared" si="5"/>
        <v>0.30039756898570213</v>
      </c>
      <c r="CC30" s="69">
        <f t="shared" si="5"/>
        <v>0.29157155247190697</v>
      </c>
      <c r="CD30" s="69">
        <f t="shared" si="5"/>
        <v>0.14966981534696469</v>
      </c>
      <c r="CE30" s="69">
        <f t="shared" si="5"/>
        <v>0.14190173712494233</v>
      </c>
      <c r="CF30" s="69">
        <f t="shared" si="5"/>
        <v>8.8260165137951443E-3</v>
      </c>
      <c r="CG30" s="69">
        <f t="shared" si="5"/>
        <v>0</v>
      </c>
      <c r="CH30" s="69">
        <f t="shared" si="5"/>
        <v>1.1095749106685699E-2</v>
      </c>
      <c r="CI30" s="135">
        <f t="shared" si="6"/>
        <v>1</v>
      </c>
      <c r="CK30" s="136" t="str">
        <f t="shared" si="7"/>
        <v>箕輪町</v>
      </c>
      <c r="CL30" s="137">
        <f t="shared" si="17"/>
        <v>60.485676292405003</v>
      </c>
      <c r="CM30" s="75">
        <f t="shared" si="18"/>
        <v>0.65918085808038618</v>
      </c>
      <c r="CN30" s="76">
        <f t="shared" si="19"/>
        <v>57.766637286089278</v>
      </c>
      <c r="CO30" s="75">
        <f t="shared" si="20"/>
        <v>0.69020808330141969</v>
      </c>
      <c r="CP30" s="76">
        <f t="shared" si="8"/>
        <v>1.0732654652208988</v>
      </c>
      <c r="CQ30" s="75">
        <f t="shared" si="21"/>
        <v>0</v>
      </c>
      <c r="CR30" s="76">
        <f t="shared" si="9"/>
        <v>1.6457735410948267</v>
      </c>
      <c r="CS30" s="75">
        <f t="shared" si="22"/>
        <v>0</v>
      </c>
      <c r="CT30" s="76">
        <f t="shared" si="10"/>
        <v>19.256516395752843</v>
      </c>
      <c r="CU30" s="77">
        <f t="shared" si="23"/>
        <v>0</v>
      </c>
      <c r="CV30" s="18"/>
      <c r="CW30" s="1078">
        <f t="shared" si="24"/>
        <v>39.871000000000002</v>
      </c>
      <c r="CX30" s="1081">
        <f>VLOOKUP($AX30&amp;"_"&amp;$CW$14,データシート1!$A:$BS,MATCH($CW$12&amp;"_"&amp;CX$20,データシート1!$A$1:$BS$1,0),0)</f>
        <v>39.871000000000002</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39.871000000000002</v>
      </c>
      <c r="DE30" s="18"/>
      <c r="DF30" s="138">
        <f>VLOOKUP($AX30&amp;"_"&amp;$DF$14,データシート1!$A:$BS,MATCH($DF$12&amp;"_"&amp;DF$20,データシート1!$A$1:$BS$1,0),0)</f>
        <v>7</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7</v>
      </c>
      <c r="DM30" s="18"/>
      <c r="DN30" s="139">
        <f t="shared" si="26"/>
        <v>1</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09215</v>
      </c>
      <c r="AY31" s="20" t="str">
        <f>IF(IFERROR(比較地域マスタ!$Z16,"")=0,"",IFERROR(比較地域マスタ!$Z16,""))</f>
        <v>那須烏山市</v>
      </c>
      <c r="BB31" s="122" t="str">
        <f t="shared" si="0"/>
        <v>09215</v>
      </c>
      <c r="BC31" s="123" t="str">
        <f t="shared" si="0"/>
        <v>那須烏山市</v>
      </c>
      <c r="BD31" s="40">
        <f t="shared" si="14"/>
        <v>167.05502238359784</v>
      </c>
      <c r="BE31" s="40">
        <f t="shared" si="15"/>
        <v>54.878253444578682</v>
      </c>
      <c r="BF31" s="40">
        <f>VLOOKUP($AX31&amp;"_"&amp;$BC$14,データシート1!$A:$BS,MATCH($BC$12&amp;"_"&amp;BF$20,データシート1!$A$1:$BS$1,0),0)</f>
        <v>49.931691510387253</v>
      </c>
      <c r="BG31" s="40">
        <f>VLOOKUP($AX31&amp;"_"&amp;$BC$14,データシート1!$A:$BS,MATCH($BC$12&amp;"_"&amp;BG$20,データシート1!$A$1:$BS$1,0),0)</f>
        <v>1.9717514738083459</v>
      </c>
      <c r="BH31" s="40">
        <f>VLOOKUP($AX31&amp;"_"&amp;$BC$14,データシート1!$A:$BS,MATCH($BC$12&amp;"_"&amp;BH$20,データシート1!$A$1:$BS$1,0),0)</f>
        <v>2.9748104603830852</v>
      </c>
      <c r="BI31" s="40">
        <f>VLOOKUP($AX31&amp;"_"&amp;$BC$14,データシート1!$A:$BS,MATCH($BC$12&amp;"_"&amp;BI$20,データシート1!$A$1:$BS$1,0),0)</f>
        <v>23.180824863464739</v>
      </c>
      <c r="BJ31" s="40">
        <f>VLOOKUP($AX31&amp;"_"&amp;$BC$14,データシート1!$A:$BS,MATCH($BC$12&amp;"_"&amp;BJ$20,データシート1!$A$1:$BS$1,0),0)</f>
        <v>31.07348841871325</v>
      </c>
      <c r="BK31" s="40">
        <f t="shared" si="1"/>
        <v>54.943048145501727</v>
      </c>
      <c r="BL31" s="40">
        <f t="shared" si="2"/>
        <v>53.435536751210179</v>
      </c>
      <c r="BM31" s="40">
        <f>VLOOKUP($AX31&amp;"_"&amp;$BC$14,データシート1!$A:$BS,MATCH($BC$12&amp;"_"&amp;BM$20,データシート1!$A$1:$BS$1,0),0)</f>
        <v>26.649419388492721</v>
      </c>
      <c r="BN31" s="40">
        <f>VLOOKUP($AX31&amp;"_"&amp;$BC$14,データシート1!$A:$BS,MATCH($BC$12&amp;"_"&amp;BN$20,データシート1!$A$1:$BS$1,0),0)</f>
        <v>26.786117362717462</v>
      </c>
      <c r="BO31" s="40">
        <f>VLOOKUP($AX31&amp;"_"&amp;$BC$14,データシート1!$A:$BS,MATCH($BC$12&amp;"_"&amp;BO$20,データシート1!$A$1:$BS$1,0),0)</f>
        <v>1.5075113942915475</v>
      </c>
      <c r="BP31" s="40">
        <f>VLOOKUP($AX31&amp;"_"&amp;$BC$14,データシート1!$A:$BS,MATCH($BC$12&amp;"_"&amp;BP$20,データシート1!$A$1:$BS$1,0),0)</f>
        <v>0</v>
      </c>
      <c r="BQ31" s="40">
        <f>VLOOKUP($AX31&amp;"_"&amp;$BC$14,データシート1!$A:$BS,MATCH($BC$12&amp;"_"&amp;BQ$20,データシート1!$A$1:$BS$1,0),0)</f>
        <v>2.9794075113394332</v>
      </c>
      <c r="BR31" s="41">
        <f t="shared" si="3"/>
        <v>167.05502238359784</v>
      </c>
      <c r="BT31" s="134" t="str">
        <f t="shared" si="4"/>
        <v>那須烏山市</v>
      </c>
      <c r="BU31" s="38">
        <f t="shared" si="25"/>
        <v>167.05502238359784</v>
      </c>
      <c r="BV31" s="69">
        <f t="shared" si="16"/>
        <v>0.32850406208419902</v>
      </c>
      <c r="BW31" s="69">
        <f t="shared" si="5"/>
        <v>0.2988936866305778</v>
      </c>
      <c r="BX31" s="69">
        <f t="shared" si="5"/>
        <v>1.1803006253117839E-2</v>
      </c>
      <c r="BY31" s="69">
        <f t="shared" si="5"/>
        <v>1.7807369200503392E-2</v>
      </c>
      <c r="BZ31" s="69">
        <f t="shared" si="5"/>
        <v>0.13876161597965059</v>
      </c>
      <c r="CA31" s="69">
        <f t="shared" si="5"/>
        <v>0.1860075080374487</v>
      </c>
      <c r="CB31" s="69">
        <f t="shared" si="5"/>
        <v>0.32889192651352617</v>
      </c>
      <c r="CC31" s="69">
        <f t="shared" si="5"/>
        <v>0.31986788537557131</v>
      </c>
      <c r="CD31" s="69">
        <f t="shared" si="5"/>
        <v>0.15952480211758824</v>
      </c>
      <c r="CE31" s="69">
        <f t="shared" si="5"/>
        <v>0.1603430832579831</v>
      </c>
      <c r="CF31" s="69">
        <f t="shared" si="5"/>
        <v>9.0240411379548038E-3</v>
      </c>
      <c r="CG31" s="69">
        <f t="shared" si="5"/>
        <v>0</v>
      </c>
      <c r="CH31" s="69">
        <f t="shared" si="5"/>
        <v>1.7834887385175458E-2</v>
      </c>
      <c r="CI31" s="135">
        <f t="shared" si="6"/>
        <v>1</v>
      </c>
      <c r="CK31" s="136" t="str">
        <f t="shared" si="7"/>
        <v>那須烏山市</v>
      </c>
      <c r="CL31" s="137">
        <f t="shared" si="17"/>
        <v>54.878253444578682</v>
      </c>
      <c r="CM31" s="75">
        <f t="shared" si="18"/>
        <v>0.13949059089008276</v>
      </c>
      <c r="CN31" s="76">
        <f t="shared" si="19"/>
        <v>49.931691510387253</v>
      </c>
      <c r="CO31" s="75">
        <f t="shared" si="20"/>
        <v>0.15330944673499666</v>
      </c>
      <c r="CP31" s="76">
        <f t="shared" si="8"/>
        <v>1.9717514738083459</v>
      </c>
      <c r="CQ31" s="75">
        <f t="shared" si="21"/>
        <v>0</v>
      </c>
      <c r="CR31" s="76">
        <f t="shared" si="9"/>
        <v>2.9748104603830852</v>
      </c>
      <c r="CS31" s="75">
        <f t="shared" si="22"/>
        <v>0</v>
      </c>
      <c r="CT31" s="76">
        <f t="shared" si="10"/>
        <v>23.180824863464739</v>
      </c>
      <c r="CU31" s="77">
        <f t="shared" si="23"/>
        <v>0</v>
      </c>
      <c r="CV31" s="18"/>
      <c r="CW31" s="1078">
        <f t="shared" si="24"/>
        <v>7.6550000000000002</v>
      </c>
      <c r="CX31" s="1081">
        <f>VLOOKUP($AX31&amp;"_"&amp;$CW$14,データシート1!$A:$BS,MATCH($CW$12&amp;"_"&amp;CX$20,データシート1!$A$1:$BS$1,0),0)</f>
        <v>7.6550000000000002</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7.6550000000000002</v>
      </c>
      <c r="DE31" s="18"/>
      <c r="DF31" s="138">
        <f>VLOOKUP($AX31&amp;"_"&amp;$DF$14,データシート1!$A:$BS,MATCH($DF$12&amp;"_"&amp;DF$20,データシート1!$A$1:$BS$1,0),0)</f>
        <v>2</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2</v>
      </c>
      <c r="DM31" s="18"/>
      <c r="DN31" s="139">
        <f t="shared" si="26"/>
        <v>1</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09407</v>
      </c>
      <c r="AY32" s="20" t="str">
        <f>IF(IFERROR(比較地域マスタ!$Z17,"")=0,"",IFERROR(比較地域マスタ!$Z17,""))</f>
        <v>那須町</v>
      </c>
      <c r="AZ32" s="18"/>
      <c r="BA32" s="18"/>
      <c r="BB32" s="122" t="str">
        <f t="shared" si="0"/>
        <v>09407</v>
      </c>
      <c r="BC32" s="123" t="str">
        <f t="shared" si="0"/>
        <v>那須町</v>
      </c>
      <c r="BD32" s="40">
        <f t="shared" si="14"/>
        <v>173.38396526093854</v>
      </c>
      <c r="BE32" s="40">
        <f t="shared" si="15"/>
        <v>45.162796415740928</v>
      </c>
      <c r="BF32" s="40">
        <f>VLOOKUP($AX32&amp;"_"&amp;$BC$14,データシート1!$A:$BS,MATCH($BC$12&amp;"_"&amp;BF$20,データシート1!$A$1:$BS$1,0),0)</f>
        <v>23.878414396183199</v>
      </c>
      <c r="BG32" s="40">
        <f>VLOOKUP($AX32&amp;"_"&amp;$BC$14,データシート1!$A:$BS,MATCH($BC$12&amp;"_"&amp;BG$20,データシート1!$A$1:$BS$1,0),0)</f>
        <v>2.070606222495214</v>
      </c>
      <c r="BH32" s="40">
        <f>VLOOKUP($AX32&amp;"_"&amp;$BC$14,データシート1!$A:$BS,MATCH($BC$12&amp;"_"&amp;BH$20,データシート1!$A$1:$BS$1,0),0)</f>
        <v>19.213775797062517</v>
      </c>
      <c r="BI32" s="40">
        <f>VLOOKUP($AX32&amp;"_"&amp;$BC$14,データシート1!$A:$BS,MATCH($BC$12&amp;"_"&amp;BI$20,データシート1!$A$1:$BS$1,0),0)</f>
        <v>34.639570811876553</v>
      </c>
      <c r="BJ32" s="40">
        <f>VLOOKUP($AX32&amp;"_"&amp;$BC$14,データシート1!$A:$BS,MATCH($BC$12&amp;"_"&amp;BJ$20,データシート1!$A$1:$BS$1,0),0)</f>
        <v>31.025861652289318</v>
      </c>
      <c r="BK32" s="40">
        <f t="shared" si="1"/>
        <v>58.732867468818313</v>
      </c>
      <c r="BL32" s="40">
        <f t="shared" si="2"/>
        <v>57.273175206250102</v>
      </c>
      <c r="BM32" s="40">
        <f>VLOOKUP($AX32&amp;"_"&amp;$BC$14,データシート1!$A:$BS,MATCH($BC$12&amp;"_"&amp;BM$20,データシート1!$A$1:$BS$1,0),0)</f>
        <v>26.852337301181446</v>
      </c>
      <c r="BN32" s="40">
        <f>VLOOKUP($AX32&amp;"_"&amp;$BC$14,データシート1!$A:$BS,MATCH($BC$12&amp;"_"&amp;BN$20,データシート1!$A$1:$BS$1,0),0)</f>
        <v>30.420837905068659</v>
      </c>
      <c r="BO32" s="40">
        <f>VLOOKUP($AX32&amp;"_"&amp;$BC$14,データシート1!$A:$BS,MATCH($BC$12&amp;"_"&amp;BO$20,データシート1!$A$1:$BS$1,0),0)</f>
        <v>1.4596922625682147</v>
      </c>
      <c r="BP32" s="40">
        <f>VLOOKUP($AX32&amp;"_"&amp;$BC$14,データシート1!$A:$BS,MATCH($BC$12&amp;"_"&amp;BP$20,データシート1!$A$1:$BS$1,0),0)</f>
        <v>0</v>
      </c>
      <c r="BQ32" s="40">
        <f>VLOOKUP($AX32&amp;"_"&amp;$BC$14,データシート1!$A:$BS,MATCH($BC$12&amp;"_"&amp;BQ$20,データシート1!$A$1:$BS$1,0),0)</f>
        <v>3.8228689122133992</v>
      </c>
      <c r="BR32" s="41">
        <f t="shared" si="3"/>
        <v>173.38396526093854</v>
      </c>
      <c r="BS32" s="23"/>
      <c r="BT32" s="134" t="str">
        <f t="shared" si="4"/>
        <v>那須町</v>
      </c>
      <c r="BU32" s="38">
        <f t="shared" si="25"/>
        <v>173.38396526093854</v>
      </c>
      <c r="BV32" s="69">
        <f t="shared" si="16"/>
        <v>0.26047850703940267</v>
      </c>
      <c r="BW32" s="69">
        <f t="shared" si="5"/>
        <v>0.13771985408366214</v>
      </c>
      <c r="BX32" s="69">
        <f t="shared" si="5"/>
        <v>1.194231669219817E-2</v>
      </c>
      <c r="BY32" s="69">
        <f t="shared" si="5"/>
        <v>0.11081633626354238</v>
      </c>
      <c r="BZ32" s="69">
        <f t="shared" si="5"/>
        <v>0.1997853190157744</v>
      </c>
      <c r="CA32" s="69">
        <f t="shared" si="5"/>
        <v>0.17894308510937659</v>
      </c>
      <c r="CB32" s="69">
        <f t="shared" si="5"/>
        <v>0.33874451642876441</v>
      </c>
      <c r="CC32" s="69">
        <f t="shared" si="5"/>
        <v>0.33032567411903058</v>
      </c>
      <c r="CD32" s="69">
        <f t="shared" si="5"/>
        <v>0.15487209131922522</v>
      </c>
      <c r="CE32" s="69">
        <f t="shared" si="5"/>
        <v>0.17545358279980539</v>
      </c>
      <c r="CF32" s="69">
        <f t="shared" si="5"/>
        <v>8.4188423097338577E-3</v>
      </c>
      <c r="CG32" s="69">
        <f t="shared" si="5"/>
        <v>0</v>
      </c>
      <c r="CH32" s="69">
        <f t="shared" si="5"/>
        <v>2.2048572406681764E-2</v>
      </c>
      <c r="CI32" s="135">
        <f t="shared" si="6"/>
        <v>1</v>
      </c>
      <c r="CJ32" s="18"/>
      <c r="CK32" s="136" t="str">
        <f t="shared" si="7"/>
        <v>那須町</v>
      </c>
      <c r="CL32" s="137">
        <f t="shared" si="17"/>
        <v>45.162796415740928</v>
      </c>
      <c r="CM32" s="75">
        <f t="shared" si="18"/>
        <v>6.9659105495591081E-2</v>
      </c>
      <c r="CN32" s="76">
        <f t="shared" si="19"/>
        <v>23.878414396183199</v>
      </c>
      <c r="CO32" s="75">
        <f t="shared" si="20"/>
        <v>0.13175079164816181</v>
      </c>
      <c r="CP32" s="76">
        <f t="shared" si="8"/>
        <v>2.070606222495214</v>
      </c>
      <c r="CQ32" s="75">
        <f t="shared" si="21"/>
        <v>0</v>
      </c>
      <c r="CR32" s="76">
        <f t="shared" si="9"/>
        <v>19.213775797062517</v>
      </c>
      <c r="CS32" s="75">
        <f t="shared" si="22"/>
        <v>0</v>
      </c>
      <c r="CT32" s="76">
        <f t="shared" si="10"/>
        <v>34.639570811876553</v>
      </c>
      <c r="CU32" s="77">
        <f t="shared" si="23"/>
        <v>0.33369351089179405</v>
      </c>
      <c r="CV32" s="18"/>
      <c r="CW32" s="1078">
        <f t="shared" si="24"/>
        <v>3.1459999999999999</v>
      </c>
      <c r="CX32" s="1081">
        <f>VLOOKUP($AX32&amp;"_"&amp;$CW$14,データシート1!$A:$BS,MATCH($CW$12&amp;"_"&amp;CX$20,データシート1!$A$1:$BS$1,0),0)</f>
        <v>3.1459999999999999</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11.558999999999999</v>
      </c>
      <c r="DB32" s="1081">
        <f>VLOOKUP($AX32&amp;"_"&amp;$CW$14,データシート1!$A:$BS,MATCH($CW$12&amp;"_"&amp;DB$20,データシート1!$A$1:$BS$1,0),0)</f>
        <v>0</v>
      </c>
      <c r="DC32" s="1081">
        <f>VLOOKUP($AX32&amp;"_"&amp;$CW$14,データシート1!$A:$BS,MATCH($CW$12&amp;"_"&amp;DC$20,データシート1!$A$1:$BS$1,0),0)</f>
        <v>0</v>
      </c>
      <c r="DD32" s="1080">
        <f t="shared" si="11"/>
        <v>14.704999999999998</v>
      </c>
      <c r="DE32" s="18"/>
      <c r="DF32" s="138">
        <f>VLOOKUP($AX32&amp;"_"&amp;$DF$14,データシート1!$A:$BS,MATCH($DF$12&amp;"_"&amp;DF$20,データシート1!$A$1:$BS$1,0),0)</f>
        <v>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2</v>
      </c>
      <c r="DJ32" s="74">
        <f>VLOOKUP($AX32&amp;"_"&amp;$DF$14,データシート1!$A:$BS,MATCH($DF$12&amp;"_"&amp;DJ$20,データシート1!$A$1:$BS$1,0),0)</f>
        <v>0</v>
      </c>
      <c r="DK32" s="74">
        <f>VLOOKUP($AX32&amp;"_"&amp;$DF$14,データシート1!$A:$BS,MATCH($DF$12&amp;"_"&amp;DK$20,データシート1!$A$1:$BS$1,0),0)</f>
        <v>0</v>
      </c>
      <c r="DL32" s="78">
        <f t="shared" si="12"/>
        <v>3</v>
      </c>
      <c r="DM32" s="18"/>
      <c r="DN32" s="139">
        <f t="shared" si="26"/>
        <v>0.21</v>
      </c>
      <c r="DO32" s="140">
        <f t="shared" si="27"/>
        <v>0</v>
      </c>
      <c r="DP32" s="140">
        <f t="shared" si="13"/>
        <v>0</v>
      </c>
      <c r="DQ32" s="140">
        <f t="shared" si="13"/>
        <v>0.79</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23361</v>
      </c>
      <c r="AY33" s="20" t="str">
        <f>IF(IFERROR(比較地域マスタ!$Z18,"")=0,"",IFERROR(比較地域マスタ!$Z18,""))</f>
        <v>大口町</v>
      </c>
      <c r="BB33" s="122" t="str">
        <f t="shared" si="0"/>
        <v>23361</v>
      </c>
      <c r="BC33" s="123" t="str">
        <f t="shared" si="0"/>
        <v>大口町</v>
      </c>
      <c r="BD33" s="40">
        <f t="shared" si="14"/>
        <v>427.78731207698934</v>
      </c>
      <c r="BE33" s="40">
        <f t="shared" si="15"/>
        <v>327.44070960501188</v>
      </c>
      <c r="BF33" s="40">
        <f>VLOOKUP($AX33&amp;"_"&amp;$BC$14,データシート1!$A:$BS,MATCH($BC$12&amp;"_"&amp;BF$20,データシート1!$A$1:$BS$1,0),0)</f>
        <v>322.95944502696938</v>
      </c>
      <c r="BG33" s="40">
        <f>VLOOKUP($AX33&amp;"_"&amp;$BC$14,データシート1!$A:$BS,MATCH($BC$12&amp;"_"&amp;BG$20,データシート1!$A$1:$BS$1,0),0)</f>
        <v>0.83979788396695809</v>
      </c>
      <c r="BH33" s="40">
        <f>VLOOKUP($AX33&amp;"_"&amp;$BC$14,データシート1!$A:$BS,MATCH($BC$12&amp;"_"&amp;BH$20,データシート1!$A$1:$BS$1,0),0)</f>
        <v>3.6414666940755325</v>
      </c>
      <c r="BI33" s="40">
        <f>VLOOKUP($AX33&amp;"_"&amp;$BC$14,データシート1!$A:$BS,MATCH($BC$12&amp;"_"&amp;BI$20,データシート1!$A$1:$BS$1,0),0)</f>
        <v>35.753740083448143</v>
      </c>
      <c r="BJ33" s="40">
        <f>VLOOKUP($AX33&amp;"_"&amp;$BC$14,データシート1!$A:$BS,MATCH($BC$12&amp;"_"&amp;BJ$20,データシート1!$A$1:$BS$1,0),0)</f>
        <v>25.120315726260472</v>
      </c>
      <c r="BK33" s="40">
        <f t="shared" si="1"/>
        <v>37.421201728493124</v>
      </c>
      <c r="BL33" s="40">
        <f t="shared" si="2"/>
        <v>35.987099482161561</v>
      </c>
      <c r="BM33" s="40">
        <f>VLOOKUP($AX33&amp;"_"&amp;$BC$14,データシート1!$A:$BS,MATCH($BC$12&amp;"_"&amp;BM$20,データシート1!$A$1:$BS$1,0),0)</f>
        <v>21.332970076048053</v>
      </c>
      <c r="BN33" s="40">
        <f>VLOOKUP($AX33&amp;"_"&amp;$BC$14,データシート1!$A:$BS,MATCH($BC$12&amp;"_"&amp;BN$20,データシート1!$A$1:$BS$1,0),0)</f>
        <v>14.654129406113507</v>
      </c>
      <c r="BO33" s="40">
        <f>VLOOKUP($AX33&amp;"_"&amp;$BC$14,データシート1!$A:$BS,MATCH($BC$12&amp;"_"&amp;BO$20,データシート1!$A$1:$BS$1,0),0)</f>
        <v>1.4341022463315609</v>
      </c>
      <c r="BP33" s="40">
        <f>VLOOKUP($AX33&amp;"_"&amp;$BC$14,データシート1!$A:$BS,MATCH($BC$12&amp;"_"&amp;BP$20,データシート1!$A$1:$BS$1,0),0)</f>
        <v>0</v>
      </c>
      <c r="BQ33" s="40">
        <f>VLOOKUP($AX33&amp;"_"&amp;$BC$14,データシート1!$A:$BS,MATCH($BC$12&amp;"_"&amp;BQ$20,データシート1!$A$1:$BS$1,0),0)</f>
        <v>2.0513449337757632</v>
      </c>
      <c r="BR33" s="41">
        <f t="shared" si="3"/>
        <v>427.78731207698934</v>
      </c>
      <c r="BT33" s="134" t="str">
        <f t="shared" si="4"/>
        <v>大口町</v>
      </c>
      <c r="BU33" s="38">
        <f t="shared" si="25"/>
        <v>427.78731207698934</v>
      </c>
      <c r="BV33" s="69">
        <f t="shared" si="16"/>
        <v>0.76542875480627159</v>
      </c>
      <c r="BW33" s="69">
        <f t="shared" si="5"/>
        <v>0.75495330485361856</v>
      </c>
      <c r="BX33" s="69">
        <f t="shared" si="5"/>
        <v>1.9631201306312207E-3</v>
      </c>
      <c r="BY33" s="69">
        <f t="shared" si="5"/>
        <v>8.5123298220218697E-3</v>
      </c>
      <c r="BZ33" s="69">
        <f t="shared" si="5"/>
        <v>8.3578308832622655E-2</v>
      </c>
      <c r="CA33" s="69">
        <f t="shared" si="5"/>
        <v>5.8721507200147023E-2</v>
      </c>
      <c r="CB33" s="69">
        <f t="shared" si="5"/>
        <v>8.7476184244002053E-2</v>
      </c>
      <c r="CC33" s="69">
        <f t="shared" si="5"/>
        <v>8.4123812151971733E-2</v>
      </c>
      <c r="CD33" s="69">
        <f t="shared" si="5"/>
        <v>4.9868169236886424E-2</v>
      </c>
      <c r="CE33" s="69">
        <f t="shared" si="5"/>
        <v>3.4255642915085309E-2</v>
      </c>
      <c r="CF33" s="69">
        <f t="shared" si="5"/>
        <v>3.3523720920303124E-3</v>
      </c>
      <c r="CG33" s="69">
        <f t="shared" si="5"/>
        <v>0</v>
      </c>
      <c r="CH33" s="69">
        <f t="shared" si="5"/>
        <v>4.7952449169567247E-3</v>
      </c>
      <c r="CI33" s="135">
        <f t="shared" si="6"/>
        <v>1</v>
      </c>
      <c r="CK33" s="136" t="str">
        <f t="shared" si="7"/>
        <v>大口町</v>
      </c>
      <c r="CL33" s="137">
        <f t="shared" si="17"/>
        <v>327.44070960501188</v>
      </c>
      <c r="CM33" s="75">
        <f t="shared" si="18"/>
        <v>0.34155801865599228</v>
      </c>
      <c r="CN33" s="76">
        <f t="shared" si="19"/>
        <v>322.95944502696938</v>
      </c>
      <c r="CO33" s="75">
        <f t="shared" si="20"/>
        <v>0.34629735009193052</v>
      </c>
      <c r="CP33" s="76">
        <f t="shared" si="8"/>
        <v>0.83979788396695809</v>
      </c>
      <c r="CQ33" s="75">
        <f t="shared" si="21"/>
        <v>0</v>
      </c>
      <c r="CR33" s="76">
        <f t="shared" si="9"/>
        <v>3.6414666940755325</v>
      </c>
      <c r="CS33" s="75">
        <f t="shared" si="22"/>
        <v>0</v>
      </c>
      <c r="CT33" s="76">
        <f t="shared" si="10"/>
        <v>35.753740083448143</v>
      </c>
      <c r="CU33" s="77">
        <f t="shared" si="23"/>
        <v>0.60639809847577364</v>
      </c>
      <c r="CV33" s="18"/>
      <c r="CW33" s="1078">
        <f t="shared" si="24"/>
        <v>111.84</v>
      </c>
      <c r="CX33" s="1081">
        <f>VLOOKUP($AX33&amp;"_"&amp;$CW$14,データシート1!$A:$BS,MATCH($CW$12&amp;"_"&amp;CX$20,データシート1!$A$1:$BS$1,0),0)</f>
        <v>111.84</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21.681000000000001</v>
      </c>
      <c r="DB33" s="1081">
        <f>VLOOKUP($AX33&amp;"_"&amp;$CW$14,データシート1!$A:$BS,MATCH($CW$12&amp;"_"&amp;DB$20,データシート1!$A$1:$BS$1,0),0)</f>
        <v>0</v>
      </c>
      <c r="DC33" s="1081">
        <f>VLOOKUP($AX33&amp;"_"&amp;$CW$14,データシート1!$A:$BS,MATCH($CW$12&amp;"_"&amp;DC$20,データシート1!$A$1:$BS$1,0),0)</f>
        <v>0</v>
      </c>
      <c r="DD33" s="1080">
        <f t="shared" si="11"/>
        <v>133.52100000000002</v>
      </c>
      <c r="DE33" s="18"/>
      <c r="DF33" s="138">
        <f>VLOOKUP($AX33&amp;"_"&amp;$DF$14,データシート1!$A:$BS,MATCH($DF$12&amp;"_"&amp;DF$20,データシート1!$A$1:$BS$1,0),0)</f>
        <v>12</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1</v>
      </c>
      <c r="DJ33" s="74">
        <f>VLOOKUP($AX33&amp;"_"&amp;$DF$14,データシート1!$A:$BS,MATCH($DF$12&amp;"_"&amp;DJ$20,データシート1!$A$1:$BS$1,0),0)</f>
        <v>0</v>
      </c>
      <c r="DK33" s="74">
        <f>VLOOKUP($AX33&amp;"_"&amp;$DF$14,データシート1!$A:$BS,MATCH($DF$12&amp;"_"&amp;DK$20,データシート1!$A$1:$BS$1,0),0)</f>
        <v>0</v>
      </c>
      <c r="DL33" s="78">
        <f t="shared" si="12"/>
        <v>13</v>
      </c>
      <c r="DM33" s="18"/>
      <c r="DN33" s="139">
        <f t="shared" si="26"/>
        <v>0.84</v>
      </c>
      <c r="DO33" s="140">
        <f t="shared" si="27"/>
        <v>0</v>
      </c>
      <c r="DP33" s="140">
        <f t="shared" si="13"/>
        <v>0</v>
      </c>
      <c r="DQ33" s="140">
        <f t="shared" si="13"/>
        <v>0.16</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40214</v>
      </c>
      <c r="AY34" s="20" t="str">
        <f>IF(IFERROR(比較地域マスタ!$Z19,"")=0,"",IFERROR(比較地域マスタ!$Z19,""))</f>
        <v>豊前市</v>
      </c>
      <c r="BB34" s="122" t="str">
        <f t="shared" si="0"/>
        <v>40214</v>
      </c>
      <c r="BC34" s="123" t="str">
        <f t="shared" si="0"/>
        <v>豊前市</v>
      </c>
      <c r="BD34" s="40">
        <f t="shared" si="14"/>
        <v>307.68178573914736</v>
      </c>
      <c r="BE34" s="40">
        <f t="shared" si="15"/>
        <v>214.23782368941491</v>
      </c>
      <c r="BF34" s="40">
        <f>VLOOKUP($AX34&amp;"_"&amp;$BC$14,データシート1!$A:$BS,MATCH($BC$12&amp;"_"&amp;BF$20,データシート1!$A$1:$BS$1,0),0)</f>
        <v>209.9146108143072</v>
      </c>
      <c r="BG34" s="40">
        <f>VLOOKUP($AX34&amp;"_"&amp;$BC$14,データシート1!$A:$BS,MATCH($BC$12&amp;"_"&amp;BG$20,データシート1!$A$1:$BS$1,0),0)</f>
        <v>0.80772637658496083</v>
      </c>
      <c r="BH34" s="40">
        <f>VLOOKUP($AX34&amp;"_"&amp;$BC$14,データシート1!$A:$BS,MATCH($BC$12&amp;"_"&amp;BH$20,データシート1!$A$1:$BS$1,0),0)</f>
        <v>3.5154864985227561</v>
      </c>
      <c r="BI34" s="40">
        <f>VLOOKUP($AX34&amp;"_"&amp;$BC$14,データシート1!$A:$BS,MATCH($BC$12&amp;"_"&amp;BI$20,データシート1!$A$1:$BS$1,0),0)</f>
        <v>23.381437833304481</v>
      </c>
      <c r="BJ34" s="40">
        <f>VLOOKUP($AX34&amp;"_"&amp;$BC$14,データシート1!$A:$BS,MATCH($BC$12&amp;"_"&amp;BJ$20,データシート1!$A$1:$BS$1,0),0)</f>
        <v>22.130914522570798</v>
      </c>
      <c r="BK34" s="40">
        <f t="shared" si="1"/>
        <v>45.871709589980981</v>
      </c>
      <c r="BL34" s="40">
        <f t="shared" si="2"/>
        <v>42.917432225089627</v>
      </c>
      <c r="BM34" s="40">
        <f>VLOOKUP($AX34&amp;"_"&amp;$BC$14,データシート1!$A:$BS,MATCH($BC$12&amp;"_"&amp;BM$20,データシート1!$A$1:$BS$1,0),0)</f>
        <v>22.882143381885442</v>
      </c>
      <c r="BN34" s="40">
        <f>VLOOKUP($AX34&amp;"_"&amp;$BC$14,データシート1!$A:$BS,MATCH($BC$12&amp;"_"&amp;BN$20,データシート1!$A$1:$BS$1,0),0)</f>
        <v>20.035288843204189</v>
      </c>
      <c r="BO34" s="40">
        <f>VLOOKUP($AX34&amp;"_"&amp;$BC$14,データシート1!$A:$BS,MATCH($BC$12&amp;"_"&amp;BO$20,データシート1!$A$1:$BS$1,0),0)</f>
        <v>1.4705414860418193</v>
      </c>
      <c r="BP34" s="40">
        <f>VLOOKUP($AX34&amp;"_"&amp;$BC$14,データシート1!$A:$BS,MATCH($BC$12&amp;"_"&amp;BP$20,データシート1!$A$1:$BS$1,0),0)</f>
        <v>1.4837358788495356</v>
      </c>
      <c r="BQ34" s="40">
        <f>VLOOKUP($AX34&amp;"_"&amp;$BC$14,データシート1!$A:$BS,MATCH($BC$12&amp;"_"&amp;BQ$20,データシート1!$A$1:$BS$1,0),0)</f>
        <v>2.059900103876203</v>
      </c>
      <c r="BR34" s="41">
        <f t="shared" si="3"/>
        <v>307.68178573914736</v>
      </c>
      <c r="BT34" s="134" t="str">
        <f t="shared" si="4"/>
        <v>豊前市</v>
      </c>
      <c r="BU34" s="38">
        <f t="shared" si="25"/>
        <v>307.68178573914736</v>
      </c>
      <c r="BV34" s="69">
        <f t="shared" si="16"/>
        <v>0.69629673779599599</v>
      </c>
      <c r="BW34" s="69">
        <f t="shared" si="5"/>
        <v>0.68224581546166929</v>
      </c>
      <c r="BX34" s="69">
        <f t="shared" si="5"/>
        <v>2.6252004961702584E-3</v>
      </c>
      <c r="BY34" s="69">
        <f t="shared" si="5"/>
        <v>1.1425721838156471E-2</v>
      </c>
      <c r="BZ34" s="69">
        <f t="shared" si="5"/>
        <v>7.5992271616387677E-2</v>
      </c>
      <c r="CA34" s="69">
        <f t="shared" si="5"/>
        <v>7.1927931870927803E-2</v>
      </c>
      <c r="CB34" s="69">
        <f t="shared" si="5"/>
        <v>0.1490881544378159</v>
      </c>
      <c r="CC34" s="69">
        <f t="shared" si="5"/>
        <v>0.13948642465782823</v>
      </c>
      <c r="CD34" s="69">
        <f t="shared" si="5"/>
        <v>7.4369509156726368E-2</v>
      </c>
      <c r="CE34" s="69">
        <f t="shared" si="5"/>
        <v>6.5116915501101866E-2</v>
      </c>
      <c r="CF34" s="69">
        <f t="shared" si="5"/>
        <v>4.7794232684561459E-3</v>
      </c>
      <c r="CG34" s="69">
        <f t="shared" si="5"/>
        <v>4.8223065115315178E-3</v>
      </c>
      <c r="CH34" s="69">
        <f t="shared" si="5"/>
        <v>6.6949042788726747E-3</v>
      </c>
      <c r="CI34" s="135">
        <f t="shared" si="6"/>
        <v>1</v>
      </c>
      <c r="CK34" s="136" t="str">
        <f t="shared" si="7"/>
        <v>豊前市</v>
      </c>
      <c r="CL34" s="137">
        <f t="shared" si="17"/>
        <v>214.23782368941491</v>
      </c>
      <c r="CM34" s="75">
        <f t="shared" si="18"/>
        <v>0.32325291028160152</v>
      </c>
      <c r="CN34" s="76">
        <f t="shared" si="19"/>
        <v>209.9146108143072</v>
      </c>
      <c r="CO34" s="75">
        <f t="shared" si="20"/>
        <v>0.32991033702395295</v>
      </c>
      <c r="CP34" s="76">
        <f t="shared" si="8"/>
        <v>0.80772637658496083</v>
      </c>
      <c r="CQ34" s="75">
        <f t="shared" si="21"/>
        <v>0</v>
      </c>
      <c r="CR34" s="76">
        <f t="shared" si="9"/>
        <v>3.5154864985227561</v>
      </c>
      <c r="CS34" s="75">
        <f t="shared" si="22"/>
        <v>0</v>
      </c>
      <c r="CT34" s="76">
        <f t="shared" si="10"/>
        <v>23.381437833304481</v>
      </c>
      <c r="CU34" s="77">
        <f t="shared" si="23"/>
        <v>0</v>
      </c>
      <c r="CV34" s="18"/>
      <c r="CW34" s="1078">
        <f t="shared" si="24"/>
        <v>69.253</v>
      </c>
      <c r="CX34" s="1081">
        <f>VLOOKUP($AX34&amp;"_"&amp;$CW$14,データシート1!$A:$BS,MATCH($CW$12&amp;"_"&amp;CX$20,データシート1!$A$1:$BS$1,0),0)</f>
        <v>69.253</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5.766</v>
      </c>
      <c r="DC34" s="1081">
        <f>VLOOKUP($AX34&amp;"_"&amp;$CW$14,データシート1!$A:$BS,MATCH($CW$12&amp;"_"&amp;DC$20,データシート1!$A$1:$BS$1,0),0)</f>
        <v>0</v>
      </c>
      <c r="DD34" s="1080">
        <f t="shared" si="11"/>
        <v>75.019000000000005</v>
      </c>
      <c r="DE34" s="18"/>
      <c r="DF34" s="138">
        <f>VLOOKUP($AX34&amp;"_"&amp;$DF$14,データシート1!$A:$BS,MATCH($DF$12&amp;"_"&amp;DF$20,データシート1!$A$1:$BS$1,0),0)</f>
        <v>6</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1</v>
      </c>
      <c r="DK34" s="74">
        <f>VLOOKUP($AX34&amp;"_"&amp;$DF$14,データシート1!$A:$BS,MATCH($DF$12&amp;"_"&amp;DK$20,データシート1!$A$1:$BS$1,0),0)</f>
        <v>0</v>
      </c>
      <c r="DL34" s="78">
        <f t="shared" si="12"/>
        <v>7</v>
      </c>
      <c r="DM34" s="18"/>
      <c r="DN34" s="139">
        <f t="shared" si="26"/>
        <v>0.92</v>
      </c>
      <c r="DO34" s="140">
        <f t="shared" si="27"/>
        <v>0</v>
      </c>
      <c r="DP34" s="140">
        <f t="shared" si="13"/>
        <v>0</v>
      </c>
      <c r="DQ34" s="140">
        <f t="shared" si="13"/>
        <v>0</v>
      </c>
      <c r="DR34" s="140">
        <f t="shared" si="13"/>
        <v>0.08</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05215</v>
      </c>
      <c r="AY35" s="20" t="str">
        <f>IF(IFERROR(比較地域マスタ!$Z20,"")=0,"",IFERROR(比較地域マスタ!$Z20,""))</f>
        <v>仙北市</v>
      </c>
      <c r="BB35" s="122" t="str">
        <f t="shared" si="0"/>
        <v>05215</v>
      </c>
      <c r="BC35" s="123" t="str">
        <f t="shared" si="0"/>
        <v>仙北市</v>
      </c>
      <c r="BD35" s="40">
        <f t="shared" si="14"/>
        <v>175.47754753108603</v>
      </c>
      <c r="BE35" s="40">
        <f t="shared" si="15"/>
        <v>43.246595372169743</v>
      </c>
      <c r="BF35" s="40">
        <f>VLOOKUP($AX35&amp;"_"&amp;$BC$14,データシート1!$A:$BS,MATCH($BC$12&amp;"_"&amp;BF$20,データシート1!$A$1:$BS$1,0),0)</f>
        <v>23.112499807519999</v>
      </c>
      <c r="BG35" s="40">
        <f>VLOOKUP($AX35&amp;"_"&amp;$BC$14,データシート1!$A:$BS,MATCH($BC$12&amp;"_"&amp;BG$20,データシート1!$A$1:$BS$1,0),0)</f>
        <v>3.922707391659388</v>
      </c>
      <c r="BH35" s="40">
        <f>VLOOKUP($AX35&amp;"_"&amp;$BC$14,データシート1!$A:$BS,MATCH($BC$12&amp;"_"&amp;BH$20,データシート1!$A$1:$BS$1,0),0)</f>
        <v>16.211388172990358</v>
      </c>
      <c r="BI35" s="40">
        <f>VLOOKUP($AX35&amp;"_"&amp;$BC$14,データシート1!$A:$BS,MATCH($BC$12&amp;"_"&amp;BI$20,データシート1!$A$1:$BS$1,0),0)</f>
        <v>30.359095735908557</v>
      </c>
      <c r="BJ35" s="40">
        <f>VLOOKUP($AX35&amp;"_"&amp;$BC$14,データシート1!$A:$BS,MATCH($BC$12&amp;"_"&amp;BJ$20,データシート1!$A$1:$BS$1,0),0)</f>
        <v>42.905279064412909</v>
      </c>
      <c r="BK35" s="40">
        <f t="shared" si="1"/>
        <v>51.56717389535909</v>
      </c>
      <c r="BL35" s="40">
        <f t="shared" si="2"/>
        <v>50.074816036027954</v>
      </c>
      <c r="BM35" s="40">
        <f>VLOOKUP($AX35&amp;"_"&amp;$BC$14,データシート1!$A:$BS,MATCH($BC$12&amp;"_"&amp;BM$20,データシート1!$A$1:$BS$1,0),0)</f>
        <v>22.216012854714169</v>
      </c>
      <c r="BN35" s="40">
        <f>VLOOKUP($AX35&amp;"_"&amp;$BC$14,データシート1!$A:$BS,MATCH($BC$12&amp;"_"&amp;BN$20,データシート1!$A$1:$BS$1,0),0)</f>
        <v>27.858803181313789</v>
      </c>
      <c r="BO35" s="40">
        <f>VLOOKUP($AX35&amp;"_"&amp;$BC$14,データシート1!$A:$BS,MATCH($BC$12&amp;"_"&amp;BO$20,データシート1!$A$1:$BS$1,0),0)</f>
        <v>1.4923578593311326</v>
      </c>
      <c r="BP35" s="40">
        <f>VLOOKUP($AX35&amp;"_"&amp;$BC$14,データシート1!$A:$BS,MATCH($BC$12&amp;"_"&amp;BP$20,データシート1!$A$1:$BS$1,0),0)</f>
        <v>0</v>
      </c>
      <c r="BQ35" s="40">
        <f>VLOOKUP($AX35&amp;"_"&amp;$BC$14,データシート1!$A:$BS,MATCH($BC$12&amp;"_"&amp;BQ$20,データシート1!$A$1:$BS$1,0),0)</f>
        <v>7.3994034632357186</v>
      </c>
      <c r="BR35" s="41">
        <f t="shared" si="3"/>
        <v>175.47754753108603</v>
      </c>
      <c r="BT35" s="134" t="str">
        <f t="shared" si="4"/>
        <v>仙北市</v>
      </c>
      <c r="BU35" s="38">
        <f t="shared" si="25"/>
        <v>175.47754753108603</v>
      </c>
      <c r="BV35" s="69">
        <f t="shared" si="16"/>
        <v>0.24645087636928914</v>
      </c>
      <c r="BW35" s="69">
        <f t="shared" si="5"/>
        <v>0.13171200608115174</v>
      </c>
      <c r="BX35" s="69">
        <f t="shared" si="5"/>
        <v>2.2354468972530381E-2</v>
      </c>
      <c r="BY35" s="69">
        <f t="shared" si="5"/>
        <v>9.2384401315607018E-2</v>
      </c>
      <c r="BZ35" s="69">
        <f t="shared" si="5"/>
        <v>0.17300843420170556</v>
      </c>
      <c r="CA35" s="69">
        <f t="shared" si="5"/>
        <v>0.24450580526156598</v>
      </c>
      <c r="CB35" s="69">
        <f t="shared" si="5"/>
        <v>0.29386764643621377</v>
      </c>
      <c r="CC35" s="69">
        <f t="shared" si="5"/>
        <v>0.28536309482646005</v>
      </c>
      <c r="CD35" s="69">
        <f t="shared" si="5"/>
        <v>0.12660316471985442</v>
      </c>
      <c r="CE35" s="69">
        <f t="shared" si="5"/>
        <v>0.15875993010660563</v>
      </c>
      <c r="CF35" s="69">
        <f t="shared" si="5"/>
        <v>8.5045516097537206E-3</v>
      </c>
      <c r="CG35" s="69">
        <f t="shared" si="5"/>
        <v>0</v>
      </c>
      <c r="CH35" s="69">
        <f t="shared" si="5"/>
        <v>4.2167237731225451E-2</v>
      </c>
      <c r="CI35" s="135">
        <f t="shared" si="6"/>
        <v>1</v>
      </c>
      <c r="CK35" s="136" t="str">
        <f t="shared" si="7"/>
        <v>仙北市</v>
      </c>
      <c r="CL35" s="137">
        <f t="shared" si="17"/>
        <v>43.246595372169743</v>
      </c>
      <c r="CM35" s="75">
        <f t="shared" si="18"/>
        <v>7.2329393171443629E-2</v>
      </c>
      <c r="CN35" s="76">
        <f t="shared" si="19"/>
        <v>23.112499807519999</v>
      </c>
      <c r="CO35" s="75">
        <f t="shared" si="20"/>
        <v>0.13533802167873932</v>
      </c>
      <c r="CP35" s="76">
        <f t="shared" si="8"/>
        <v>3.922707391659388</v>
      </c>
      <c r="CQ35" s="75">
        <f t="shared" si="21"/>
        <v>0</v>
      </c>
      <c r="CR35" s="76">
        <f t="shared" si="9"/>
        <v>16.211388172990358</v>
      </c>
      <c r="CS35" s="75">
        <f t="shared" si="22"/>
        <v>0</v>
      </c>
      <c r="CT35" s="76">
        <f t="shared" si="10"/>
        <v>30.359095735908557</v>
      </c>
      <c r="CU35" s="77">
        <f t="shared" si="23"/>
        <v>0</v>
      </c>
      <c r="CV35" s="18"/>
      <c r="CW35" s="1078">
        <f t="shared" si="24"/>
        <v>3.1280000000000001</v>
      </c>
      <c r="CX35" s="1081">
        <f>VLOOKUP($AX35&amp;"_"&amp;$CW$14,データシート1!$A:$BS,MATCH($CW$12&amp;"_"&amp;CX$20,データシート1!$A$1:$BS$1,0),0)</f>
        <v>3.1280000000000001</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3.1280000000000001</v>
      </c>
      <c r="DE35" s="18"/>
      <c r="DF35" s="138">
        <f>VLOOKUP($AX35&amp;"_"&amp;$DF$14,データシート1!$A:$BS,MATCH($DF$12&amp;"_"&amp;DF$20,データシート1!$A$1:$BS$1,0),0)</f>
        <v>1</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1</v>
      </c>
      <c r="DM35" s="18"/>
      <c r="DN35" s="139">
        <f t="shared" si="26"/>
        <v>1</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29208</v>
      </c>
      <c r="AY36" s="20" t="str">
        <f>IF(IFERROR(比較地域マスタ!$Z21,"")=0,"",IFERROR(比較地域マスタ!$Z21,""))</f>
        <v>御所市</v>
      </c>
      <c r="BB36" s="122" t="str">
        <f t="shared" si="0"/>
        <v>29208</v>
      </c>
      <c r="BC36" s="123" t="str">
        <f t="shared" si="0"/>
        <v>御所市</v>
      </c>
      <c r="BD36" s="40">
        <f t="shared" si="14"/>
        <v>118.90718262540695</v>
      </c>
      <c r="BE36" s="40">
        <f t="shared" si="15"/>
        <v>18.726256302708006</v>
      </c>
      <c r="BF36" s="40">
        <f>VLOOKUP($AX36&amp;"_"&amp;$BC$14,データシート1!$A:$BS,MATCH($BC$12&amp;"_"&amp;BF$20,データシート1!$A$1:$BS$1,0),0)</f>
        <v>15.811720776737671</v>
      </c>
      <c r="BG36" s="40">
        <f>VLOOKUP($AX36&amp;"_"&amp;$BC$14,データシート1!$A:$BS,MATCH($BC$12&amp;"_"&amp;BG$20,データシート1!$A$1:$BS$1,0),0)</f>
        <v>1.0566820504897365</v>
      </c>
      <c r="BH36" s="40">
        <f>VLOOKUP($AX36&amp;"_"&amp;$BC$14,データシート1!$A:$BS,MATCH($BC$12&amp;"_"&amp;BH$20,データシート1!$A$1:$BS$1,0),0)</f>
        <v>1.8578534754806</v>
      </c>
      <c r="BI36" s="40">
        <f>VLOOKUP($AX36&amp;"_"&amp;$BC$14,データシート1!$A:$BS,MATCH($BC$12&amp;"_"&amp;BI$20,データシート1!$A$1:$BS$1,0),0)</f>
        <v>21.565633291364211</v>
      </c>
      <c r="BJ36" s="40">
        <f>VLOOKUP($AX36&amp;"_"&amp;$BC$14,データシート1!$A:$BS,MATCH($BC$12&amp;"_"&amp;BJ$20,データシート1!$A$1:$BS$1,0),0)</f>
        <v>28.579808922963576</v>
      </c>
      <c r="BK36" s="40">
        <f t="shared" si="1"/>
        <v>45.814659208080457</v>
      </c>
      <c r="BL36" s="40">
        <f t="shared" si="2"/>
        <v>44.336629399315008</v>
      </c>
      <c r="BM36" s="40">
        <f>VLOOKUP($AX36&amp;"_"&amp;$BC$14,データシート1!$A:$BS,MATCH($BC$12&amp;"_"&amp;BM$20,データシート1!$A$1:$BS$1,0),0)</f>
        <v>21.597463079483703</v>
      </c>
      <c r="BN36" s="40">
        <f>VLOOKUP($AX36&amp;"_"&amp;$BC$14,データシート1!$A:$BS,MATCH($BC$12&amp;"_"&amp;BN$20,データシート1!$A$1:$BS$1,0),0)</f>
        <v>22.739166319831305</v>
      </c>
      <c r="BO36" s="40">
        <f>VLOOKUP($AX36&amp;"_"&amp;$BC$14,データシート1!$A:$BS,MATCH($BC$12&amp;"_"&amp;BO$20,データシート1!$A$1:$BS$1,0),0)</f>
        <v>1.4780298087654484</v>
      </c>
      <c r="BP36" s="40">
        <f>VLOOKUP($AX36&amp;"_"&amp;$BC$14,データシート1!$A:$BS,MATCH($BC$12&amp;"_"&amp;BP$20,データシート1!$A$1:$BS$1,0),0)</f>
        <v>0</v>
      </c>
      <c r="BQ36" s="40">
        <f>VLOOKUP($AX36&amp;"_"&amp;$BC$14,データシート1!$A:$BS,MATCH($BC$12&amp;"_"&amp;BQ$20,データシート1!$A$1:$BS$1,0),0)</f>
        <v>4.2208249002906886</v>
      </c>
      <c r="BR36" s="41">
        <f t="shared" si="3"/>
        <v>118.90718262540695</v>
      </c>
      <c r="BT36" s="134" t="str">
        <f t="shared" si="4"/>
        <v>御所市</v>
      </c>
      <c r="BU36" s="38">
        <f t="shared" si="25"/>
        <v>118.90718262540695</v>
      </c>
      <c r="BV36" s="69">
        <f t="shared" si="16"/>
        <v>0.15748633420826472</v>
      </c>
      <c r="BW36" s="69">
        <f t="shared" si="5"/>
        <v>0.13297532098249526</v>
      </c>
      <c r="BX36" s="69">
        <f t="shared" si="5"/>
        <v>8.8866124582112072E-3</v>
      </c>
      <c r="BY36" s="69">
        <f t="shared" si="5"/>
        <v>1.5624400767558272E-2</v>
      </c>
      <c r="BZ36" s="69">
        <f t="shared" si="5"/>
        <v>0.18136527008046588</v>
      </c>
      <c r="CA36" s="69">
        <f t="shared" si="5"/>
        <v>0.24035393230195765</v>
      </c>
      <c r="CB36" s="69">
        <f t="shared" si="5"/>
        <v>0.38529765987652975</v>
      </c>
      <c r="CC36" s="69">
        <f t="shared" si="5"/>
        <v>0.37286754610096684</v>
      </c>
      <c r="CD36" s="69">
        <f t="shared" si="5"/>
        <v>0.18163295608072849</v>
      </c>
      <c r="CE36" s="69">
        <f t="shared" si="5"/>
        <v>0.19123459002023835</v>
      </c>
      <c r="CF36" s="69">
        <f t="shared" si="5"/>
        <v>1.2430113775562935E-2</v>
      </c>
      <c r="CG36" s="69">
        <f t="shared" si="5"/>
        <v>0</v>
      </c>
      <c r="CH36" s="69">
        <f t="shared" si="5"/>
        <v>3.5496803532781909E-2</v>
      </c>
      <c r="CI36" s="135">
        <f t="shared" si="6"/>
        <v>1</v>
      </c>
      <c r="CK36" s="136" t="str">
        <f t="shared" si="7"/>
        <v>御所市</v>
      </c>
      <c r="CL36" s="137">
        <f t="shared" si="17"/>
        <v>18.726256302708006</v>
      </c>
      <c r="CM36" s="75">
        <f t="shared" si="18"/>
        <v>0.18642273947169921</v>
      </c>
      <c r="CN36" s="76">
        <f t="shared" si="19"/>
        <v>15.811720776737671</v>
      </c>
      <c r="CO36" s="75">
        <f t="shared" si="20"/>
        <v>0.22078558363717041</v>
      </c>
      <c r="CP36" s="76">
        <f t="shared" si="8"/>
        <v>1.0566820504897365</v>
      </c>
      <c r="CQ36" s="75">
        <f t="shared" si="21"/>
        <v>0</v>
      </c>
      <c r="CR36" s="76">
        <f t="shared" si="9"/>
        <v>1.8578534754806</v>
      </c>
      <c r="CS36" s="75">
        <f t="shared" si="22"/>
        <v>0</v>
      </c>
      <c r="CT36" s="76">
        <f t="shared" si="10"/>
        <v>21.565633291364211</v>
      </c>
      <c r="CU36" s="77">
        <f t="shared" si="23"/>
        <v>0.25832767926323141</v>
      </c>
      <c r="CV36" s="18"/>
      <c r="CW36" s="1078">
        <f t="shared" si="24"/>
        <v>3.4910000000000001</v>
      </c>
      <c r="CX36" s="1081">
        <f>VLOOKUP($AX36&amp;"_"&amp;$CW$14,データシート1!$A:$BS,MATCH($CW$12&amp;"_"&amp;CX$20,データシート1!$A$1:$BS$1,0),0)</f>
        <v>3.4910000000000001</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5.5709999999999997</v>
      </c>
      <c r="DB36" s="1081">
        <f>VLOOKUP($AX36&amp;"_"&amp;$CW$14,データシート1!$A:$BS,MATCH($CW$12&amp;"_"&amp;DB$20,データシート1!$A$1:$BS$1,0),0)</f>
        <v>0</v>
      </c>
      <c r="DC36" s="1081">
        <f>VLOOKUP($AX36&amp;"_"&amp;$CW$14,データシート1!$A:$BS,MATCH($CW$12&amp;"_"&amp;DC$20,データシート1!$A$1:$BS$1,0),0)</f>
        <v>0</v>
      </c>
      <c r="DD36" s="1080">
        <f t="shared" si="11"/>
        <v>9.0619999999999994</v>
      </c>
      <c r="DE36" s="18"/>
      <c r="DF36" s="138">
        <f>VLOOKUP($AX36&amp;"_"&amp;$DF$14,データシート1!$A:$BS,MATCH($DF$12&amp;"_"&amp;DF$20,データシート1!$A$1:$BS$1,0),0)</f>
        <v>1</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2</v>
      </c>
      <c r="DJ36" s="74">
        <f>VLOOKUP($AX36&amp;"_"&amp;$DF$14,データシート1!$A:$BS,MATCH($DF$12&amp;"_"&amp;DJ$20,データシート1!$A$1:$BS$1,0),0)</f>
        <v>0</v>
      </c>
      <c r="DK36" s="74">
        <f>VLOOKUP($AX36&amp;"_"&amp;$DF$14,データシート1!$A:$BS,MATCH($DF$12&amp;"_"&amp;DK$20,データシート1!$A$1:$BS$1,0),0)</f>
        <v>0</v>
      </c>
      <c r="DL36" s="78">
        <f t="shared" si="12"/>
        <v>3</v>
      </c>
      <c r="DM36" s="18"/>
      <c r="DN36" s="139">
        <f t="shared" si="26"/>
        <v>0.39</v>
      </c>
      <c r="DO36" s="140">
        <f t="shared" si="27"/>
        <v>0</v>
      </c>
      <c r="DP36" s="140">
        <f t="shared" si="13"/>
        <v>0</v>
      </c>
      <c r="DQ36" s="140">
        <f t="shared" si="13"/>
        <v>0.61</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29425</v>
      </c>
      <c r="AY37" s="20" t="str">
        <f>IF(IFERROR(比較地域マスタ!$Z22,"")=0,"",IFERROR(比較地域マスタ!$Z22,""))</f>
        <v>王寺町</v>
      </c>
      <c r="BB37" s="122" t="str">
        <f t="shared" si="0"/>
        <v>29425</v>
      </c>
      <c r="BC37" s="123" t="str">
        <f t="shared" si="0"/>
        <v>王寺町</v>
      </c>
      <c r="BD37" s="40">
        <f t="shared" si="14"/>
        <v>76.884649789529831</v>
      </c>
      <c r="BE37" s="40">
        <f t="shared" si="15"/>
        <v>4.1839414896131695</v>
      </c>
      <c r="BF37" s="40">
        <f>VLOOKUP($AX37&amp;"_"&amp;$BC$14,データシート1!$A:$BS,MATCH($BC$12&amp;"_"&amp;BF$20,データシート1!$A$1:$BS$1,0),0)</f>
        <v>3.4718296729787821</v>
      </c>
      <c r="BG37" s="40">
        <f>VLOOKUP($AX37&amp;"_"&amp;$BC$14,データシート1!$A:$BS,MATCH($BC$12&amp;"_"&amp;BG$20,データシート1!$A$1:$BS$1,0),0)</f>
        <v>0.71211181663438772</v>
      </c>
      <c r="BH37" s="40">
        <f>VLOOKUP($AX37&amp;"_"&amp;$BC$14,データシート1!$A:$BS,MATCH($BC$12&amp;"_"&amp;BH$20,データシート1!$A$1:$BS$1,0),0)</f>
        <v>0</v>
      </c>
      <c r="BI37" s="40">
        <f>VLOOKUP($AX37&amp;"_"&amp;$BC$14,データシート1!$A:$BS,MATCH($BC$12&amp;"_"&amp;BI$20,データシート1!$A$1:$BS$1,0),0)</f>
        <v>21.889950497073663</v>
      </c>
      <c r="BJ37" s="40">
        <f>VLOOKUP($AX37&amp;"_"&amp;$BC$14,データシート1!$A:$BS,MATCH($BC$12&amp;"_"&amp;BJ$20,データシート1!$A$1:$BS$1,0),0)</f>
        <v>25.028051393183514</v>
      </c>
      <c r="BK37" s="40">
        <f t="shared" si="1"/>
        <v>21.531655675092189</v>
      </c>
      <c r="BL37" s="40">
        <f t="shared" si="2"/>
        <v>20.105159677826361</v>
      </c>
      <c r="BM37" s="40">
        <f>VLOOKUP($AX37&amp;"_"&amp;$BC$14,データシート1!$A:$BS,MATCH($BC$12&amp;"_"&amp;BM$20,データシート1!$A$1:$BS$1,0),0)</f>
        <v>14.342797842391528</v>
      </c>
      <c r="BN37" s="40">
        <f>VLOOKUP($AX37&amp;"_"&amp;$BC$14,データシート1!$A:$BS,MATCH($BC$12&amp;"_"&amp;BN$20,データシート1!$A$1:$BS$1,0),0)</f>
        <v>5.7623618354348336</v>
      </c>
      <c r="BO37" s="40">
        <f>VLOOKUP($AX37&amp;"_"&amp;$BC$14,データシート1!$A:$BS,MATCH($BC$12&amp;"_"&amp;BO$20,データシート1!$A$1:$BS$1,0),0)</f>
        <v>1.4264959972658275</v>
      </c>
      <c r="BP37" s="40">
        <f>VLOOKUP($AX37&amp;"_"&amp;$BC$14,データシート1!$A:$BS,MATCH($BC$12&amp;"_"&amp;BP$20,データシート1!$A$1:$BS$1,0),0)</f>
        <v>0</v>
      </c>
      <c r="BQ37" s="40">
        <f>VLOOKUP($AX37&amp;"_"&amp;$BC$14,データシート1!$A:$BS,MATCH($BC$12&amp;"_"&amp;BQ$20,データシート1!$A$1:$BS$1,0),0)</f>
        <v>4.2510507345673023</v>
      </c>
      <c r="BR37" s="41">
        <f t="shared" si="3"/>
        <v>76.884649789529831</v>
      </c>
      <c r="BT37" s="134" t="str">
        <f t="shared" si="4"/>
        <v>王寺町</v>
      </c>
      <c r="BU37" s="38">
        <f t="shared" si="25"/>
        <v>76.884649789529831</v>
      </c>
      <c r="BV37" s="69">
        <f t="shared" si="16"/>
        <v>5.4418424237694059E-2</v>
      </c>
      <c r="BW37" s="69">
        <f t="shared" si="5"/>
        <v>4.5156343723784208E-2</v>
      </c>
      <c r="BX37" s="69">
        <f t="shared" si="5"/>
        <v>9.2620805139098546E-3</v>
      </c>
      <c r="BY37" s="69">
        <f t="shared" si="5"/>
        <v>0</v>
      </c>
      <c r="BZ37" s="69">
        <f t="shared" si="5"/>
        <v>0.28471158491320386</v>
      </c>
      <c r="CA37" s="69">
        <f t="shared" si="5"/>
        <v>0.32552728615786503</v>
      </c>
      <c r="CB37" s="69">
        <f t="shared" si="5"/>
        <v>0.28005142423142537</v>
      </c>
      <c r="CC37" s="69">
        <f t="shared" si="5"/>
        <v>0.26149770770711483</v>
      </c>
      <c r="CD37" s="69">
        <f t="shared" si="5"/>
        <v>0.18654956329585484</v>
      </c>
      <c r="CE37" s="69">
        <f t="shared" si="5"/>
        <v>7.494814441126002E-2</v>
      </c>
      <c r="CF37" s="69">
        <f t="shared" si="5"/>
        <v>1.8553716524310527E-2</v>
      </c>
      <c r="CG37" s="69">
        <f t="shared" si="5"/>
        <v>0</v>
      </c>
      <c r="CH37" s="69">
        <f t="shared" si="5"/>
        <v>5.5291280459811777E-2</v>
      </c>
      <c r="CI37" s="135">
        <f t="shared" si="6"/>
        <v>1</v>
      </c>
      <c r="CK37" s="136" t="str">
        <f t="shared" si="7"/>
        <v>王寺町</v>
      </c>
      <c r="CL37" s="137">
        <f t="shared" si="17"/>
        <v>4.1839414896131695</v>
      </c>
      <c r="CM37" s="75">
        <f t="shared" si="18"/>
        <v>0.94910505078959484</v>
      </c>
      <c r="CN37" s="76">
        <f t="shared" si="19"/>
        <v>3.4718296729787821</v>
      </c>
      <c r="CO37" s="75">
        <f t="shared" si="20"/>
        <v>1</v>
      </c>
      <c r="CP37" s="76">
        <f t="shared" si="8"/>
        <v>0.71211181663438772</v>
      </c>
      <c r="CQ37" s="75">
        <f t="shared" si="21"/>
        <v>0</v>
      </c>
      <c r="CR37" s="76">
        <f t="shared" si="9"/>
        <v>0</v>
      </c>
      <c r="CS37" s="75">
        <f t="shared" si="22"/>
        <v>0</v>
      </c>
      <c r="CT37" s="76">
        <f t="shared" si="10"/>
        <v>21.889950497073663</v>
      </c>
      <c r="CU37" s="77">
        <f t="shared" si="23"/>
        <v>0</v>
      </c>
      <c r="CV37" s="18"/>
      <c r="CW37" s="1078">
        <f t="shared" si="24"/>
        <v>3.9710000000000001</v>
      </c>
      <c r="CX37" s="1081">
        <f>VLOOKUP($AX37&amp;"_"&amp;$CW$14,データシート1!$A:$BS,MATCH($CW$12&amp;"_"&amp;CX$20,データシート1!$A$1:$BS$1,0),0)</f>
        <v>3.9710000000000001</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3.9710000000000001</v>
      </c>
      <c r="DE37" s="18"/>
      <c r="DF37" s="138">
        <f>VLOOKUP($AX37&amp;"_"&amp;$DF$14,データシート1!$A:$BS,MATCH($DF$12&amp;"_"&amp;DF$20,データシート1!$A$1:$BS$1,0),0)</f>
        <v>1</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1</v>
      </c>
      <c r="DM37" s="18"/>
      <c r="DN37" s="139">
        <f t="shared" si="26"/>
        <v>1</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17204</v>
      </c>
      <c r="AY38" s="20" t="str">
        <f>IF(IFERROR(比較地域マスタ!$Z23,"")=0,"",IFERROR(比較地域マスタ!$Z23,""))</f>
        <v>輪島市</v>
      </c>
      <c r="BB38" s="122" t="str">
        <f t="shared" si="0"/>
        <v>17204</v>
      </c>
      <c r="BC38" s="123" t="str">
        <f t="shared" si="0"/>
        <v>輪島市</v>
      </c>
      <c r="BD38" s="40">
        <f t="shared" si="14"/>
        <v>158.67647452047237</v>
      </c>
      <c r="BE38" s="40">
        <f t="shared" si="15"/>
        <v>32.592275399180778</v>
      </c>
      <c r="BF38" s="40">
        <f>VLOOKUP($AX38&amp;"_"&amp;$BC$14,データシート1!$A:$BS,MATCH($BC$12&amp;"_"&amp;BF$20,データシート1!$A$1:$BS$1,0),0)</f>
        <v>8.8286335164685052</v>
      </c>
      <c r="BG38" s="40">
        <f>VLOOKUP($AX38&amp;"_"&amp;$BC$14,データシート1!$A:$BS,MATCH($BC$12&amp;"_"&amp;BG$20,データシート1!$A$1:$BS$1,0),0)</f>
        <v>1.8939909671505804</v>
      </c>
      <c r="BH38" s="40">
        <f>VLOOKUP($AX38&amp;"_"&amp;$BC$14,データシート1!$A:$BS,MATCH($BC$12&amp;"_"&amp;BH$20,データシート1!$A$1:$BS$1,0),0)</f>
        <v>21.869650915561692</v>
      </c>
      <c r="BI38" s="40">
        <f>VLOOKUP($AX38&amp;"_"&amp;$BC$14,データシート1!$A:$BS,MATCH($BC$12&amp;"_"&amp;BI$20,データシート1!$A$1:$BS$1,0),0)</f>
        <v>30.267758140244002</v>
      </c>
      <c r="BJ38" s="40">
        <f>VLOOKUP($AX38&amp;"_"&amp;$BC$14,データシート1!$A:$BS,MATCH($BC$12&amp;"_"&amp;BJ$20,データシート1!$A$1:$BS$1,0),0)</f>
        <v>43.811381310401046</v>
      </c>
      <c r="BK38" s="40">
        <f t="shared" si="1"/>
        <v>47.132178509806003</v>
      </c>
      <c r="BL38" s="40">
        <f t="shared" si="2"/>
        <v>44.69198083727089</v>
      </c>
      <c r="BM38" s="40">
        <f>VLOOKUP($AX38&amp;"_"&amp;$BC$14,データシート1!$A:$BS,MATCH($BC$12&amp;"_"&amp;BM$20,データシート1!$A$1:$BS$1,0),0)</f>
        <v>20.419139752008469</v>
      </c>
      <c r="BN38" s="40">
        <f>VLOOKUP($AX38&amp;"_"&amp;$BC$14,データシート1!$A:$BS,MATCH($BC$12&amp;"_"&amp;BN$20,データシート1!$A$1:$BS$1,0),0)</f>
        <v>24.272841085262421</v>
      </c>
      <c r="BO38" s="40">
        <f>VLOOKUP($AX38&amp;"_"&amp;$BC$14,データシート1!$A:$BS,MATCH($BC$12&amp;"_"&amp;BO$20,データシート1!$A$1:$BS$1,0),0)</f>
        <v>1.5116977794362534</v>
      </c>
      <c r="BP38" s="40">
        <f>VLOOKUP($AX38&amp;"_"&amp;$BC$14,データシート1!$A:$BS,MATCH($BC$12&amp;"_"&amp;BP$20,データシート1!$A$1:$BS$1,0),0)</f>
        <v>0.92849989309885761</v>
      </c>
      <c r="BQ38" s="40">
        <f>VLOOKUP($AX38&amp;"_"&amp;$BC$14,データシート1!$A:$BS,MATCH($BC$12&amp;"_"&amp;BQ$20,データシート1!$A$1:$BS$1,0),0)</f>
        <v>4.8728811608405413</v>
      </c>
      <c r="BR38" s="41">
        <f t="shared" si="3"/>
        <v>158.67647452047237</v>
      </c>
      <c r="BT38" s="134" t="str">
        <f t="shared" si="4"/>
        <v>輪島市</v>
      </c>
      <c r="BU38" s="38">
        <f t="shared" si="25"/>
        <v>158.67647452047237</v>
      </c>
      <c r="BV38" s="69">
        <f t="shared" si="16"/>
        <v>0.2054008037276864</v>
      </c>
      <c r="BW38" s="69">
        <f t="shared" si="5"/>
        <v>5.5639208919589643E-2</v>
      </c>
      <c r="BX38" s="69">
        <f t="shared" si="5"/>
        <v>1.1936180034717235E-2</v>
      </c>
      <c r="BY38" s="69">
        <f t="shared" si="5"/>
        <v>0.13782541477337953</v>
      </c>
      <c r="BZ38" s="69">
        <f t="shared" si="5"/>
        <v>0.19075139041067407</v>
      </c>
      <c r="CA38" s="69">
        <f t="shared" si="5"/>
        <v>0.27610508389980976</v>
      </c>
      <c r="CB38" s="69">
        <f t="shared" si="5"/>
        <v>0.29703318435982162</v>
      </c>
      <c r="CC38" s="69">
        <f t="shared" si="5"/>
        <v>0.2816547378704507</v>
      </c>
      <c r="CD38" s="69">
        <f t="shared" si="5"/>
        <v>0.12868410275509368</v>
      </c>
      <c r="CE38" s="69">
        <f t="shared" si="5"/>
        <v>0.152970635115357</v>
      </c>
      <c r="CF38" s="69">
        <f t="shared" si="5"/>
        <v>9.526918114387618E-3</v>
      </c>
      <c r="CG38" s="69">
        <f t="shared" si="5"/>
        <v>5.8515283749832935E-3</v>
      </c>
      <c r="CH38" s="69">
        <f t="shared" si="5"/>
        <v>3.0709537602008195E-2</v>
      </c>
      <c r="CI38" s="135">
        <f t="shared" si="6"/>
        <v>1</v>
      </c>
      <c r="CK38" s="136" t="str">
        <f t="shared" si="7"/>
        <v>輪島市</v>
      </c>
      <c r="CL38" s="137">
        <f t="shared" si="17"/>
        <v>32.592275399180778</v>
      </c>
      <c r="CM38" s="75">
        <f t="shared" si="18"/>
        <v>0.20615314266057305</v>
      </c>
      <c r="CN38" s="76">
        <f t="shared" si="19"/>
        <v>8.8286335164685052</v>
      </c>
      <c r="CO38" s="75">
        <f t="shared" si="20"/>
        <v>0.76104642779278397</v>
      </c>
      <c r="CP38" s="76">
        <f t="shared" si="8"/>
        <v>1.8939909671505804</v>
      </c>
      <c r="CQ38" s="75">
        <f t="shared" si="21"/>
        <v>0</v>
      </c>
      <c r="CR38" s="76">
        <f t="shared" si="9"/>
        <v>21.869650915561692</v>
      </c>
      <c r="CS38" s="75">
        <f t="shared" si="22"/>
        <v>0</v>
      </c>
      <c r="CT38" s="76">
        <f t="shared" si="10"/>
        <v>30.267758140244002</v>
      </c>
      <c r="CU38" s="77">
        <f t="shared" si="23"/>
        <v>0</v>
      </c>
      <c r="CV38" s="18"/>
      <c r="CW38" s="1078">
        <f t="shared" si="24"/>
        <v>6.7190000000000003</v>
      </c>
      <c r="CX38" s="1081">
        <f>VLOOKUP($AX38&amp;"_"&amp;$CW$14,データシート1!$A:$BS,MATCH($CW$12&amp;"_"&amp;CX$20,データシート1!$A$1:$BS$1,0),0)</f>
        <v>6.7190000000000003</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6.7190000000000003</v>
      </c>
      <c r="DE38" s="18"/>
      <c r="DF38" s="138">
        <f>VLOOKUP($AX38&amp;"_"&amp;$DF$14,データシート1!$A:$BS,MATCH($DF$12&amp;"_"&amp;DF$20,データシート1!$A$1:$BS$1,0),0)</f>
        <v>1</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1</v>
      </c>
      <c r="DM38" s="18"/>
      <c r="DN38" s="139">
        <f t="shared" si="26"/>
        <v>1</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03214</v>
      </c>
      <c r="AY39" s="20" t="str">
        <f>IF(IFERROR(比較地域マスタ!$Z24,"")=0,"",IFERROR(比較地域マスタ!$Z24,""))</f>
        <v>八幡平市</v>
      </c>
      <c r="BB39" s="122" t="str">
        <f t="shared" si="0"/>
        <v>03214</v>
      </c>
      <c r="BC39" s="123" t="str">
        <f t="shared" si="0"/>
        <v>八幡平市</v>
      </c>
      <c r="BD39" s="40">
        <f t="shared" si="14"/>
        <v>186.49182422663219</v>
      </c>
      <c r="BE39" s="40">
        <f t="shared" si="15"/>
        <v>60.004243371899179</v>
      </c>
      <c r="BF39" s="40">
        <f>VLOOKUP($AX39&amp;"_"&amp;$BC$14,データシート1!$A:$BS,MATCH($BC$12&amp;"_"&amp;BF$20,データシート1!$A$1:$BS$1,0),0)</f>
        <v>31.76590428424333</v>
      </c>
      <c r="BG39" s="40">
        <f>VLOOKUP($AX39&amp;"_"&amp;$BC$14,データシート1!$A:$BS,MATCH($BC$12&amp;"_"&amp;BG$20,データシート1!$A$1:$BS$1,0),0)</f>
        <v>3.2671354321288879</v>
      </c>
      <c r="BH39" s="40">
        <f>VLOOKUP($AX39&amp;"_"&amp;$BC$14,データシート1!$A:$BS,MATCH($BC$12&amp;"_"&amp;BH$20,データシート1!$A$1:$BS$1,0),0)</f>
        <v>24.971203655526963</v>
      </c>
      <c r="BI39" s="40">
        <f>VLOOKUP($AX39&amp;"_"&amp;$BC$14,データシート1!$A:$BS,MATCH($BC$12&amp;"_"&amp;BI$20,データシート1!$A$1:$BS$1,0),0)</f>
        <v>24.992919362638688</v>
      </c>
      <c r="BJ39" s="40">
        <f>VLOOKUP($AX39&amp;"_"&amp;$BC$14,データシート1!$A:$BS,MATCH($BC$12&amp;"_"&amp;BJ$20,データシート1!$A$1:$BS$1,0),0)</f>
        <v>40.615315827820972</v>
      </c>
      <c r="BK39" s="40">
        <f t="shared" si="1"/>
        <v>57.807586028393366</v>
      </c>
      <c r="BL39" s="40">
        <f t="shared" si="2"/>
        <v>56.34600694435148</v>
      </c>
      <c r="BM39" s="40">
        <f>VLOOKUP($AX39&amp;"_"&amp;$BC$14,データシート1!$A:$BS,MATCH($BC$12&amp;"_"&amp;BM$20,データシート1!$A$1:$BS$1,0),0)</f>
        <v>22.15303833008663</v>
      </c>
      <c r="BN39" s="40">
        <f>VLOOKUP($AX39&amp;"_"&amp;$BC$14,データシート1!$A:$BS,MATCH($BC$12&amp;"_"&amp;BN$20,データシート1!$A$1:$BS$1,0),0)</f>
        <v>34.192968614264849</v>
      </c>
      <c r="BO39" s="40">
        <f>VLOOKUP($AX39&amp;"_"&amp;$BC$14,データシート1!$A:$BS,MATCH($BC$12&amp;"_"&amp;BO$20,データシート1!$A$1:$BS$1,0),0)</f>
        <v>1.4615790840418852</v>
      </c>
      <c r="BP39" s="40">
        <f>VLOOKUP($AX39&amp;"_"&amp;$BC$14,データシート1!$A:$BS,MATCH($BC$12&amp;"_"&amp;BP$20,データシート1!$A$1:$BS$1,0),0)</f>
        <v>0</v>
      </c>
      <c r="BQ39" s="40">
        <f>VLOOKUP($AX39&amp;"_"&amp;$BC$14,データシート1!$A:$BS,MATCH($BC$12&amp;"_"&amp;BQ$20,データシート1!$A$1:$BS$1,0),0)</f>
        <v>3.0717596358799999</v>
      </c>
      <c r="BR39" s="41">
        <f t="shared" si="3"/>
        <v>186.49182422663219</v>
      </c>
      <c r="BT39" s="134" t="str">
        <f t="shared" si="4"/>
        <v>八幡平市</v>
      </c>
      <c r="BU39" s="38">
        <f t="shared" si="25"/>
        <v>186.49182422663219</v>
      </c>
      <c r="BV39" s="69">
        <f t="shared" si="16"/>
        <v>0.32175267532897134</v>
      </c>
      <c r="BW39" s="69">
        <f t="shared" si="5"/>
        <v>0.17033403161760141</v>
      </c>
      <c r="BX39" s="69">
        <f t="shared" si="5"/>
        <v>1.7518920444247126E-2</v>
      </c>
      <c r="BY39" s="69">
        <f t="shared" si="5"/>
        <v>0.13389972326712282</v>
      </c>
      <c r="BZ39" s="69">
        <f t="shared" si="5"/>
        <v>0.13401616647958953</v>
      </c>
      <c r="CA39" s="69">
        <f t="shared" si="5"/>
        <v>0.21778603966286289</v>
      </c>
      <c r="CB39" s="69">
        <f t="shared" si="5"/>
        <v>0.30997383541137608</v>
      </c>
      <c r="CC39" s="69">
        <f t="shared" si="5"/>
        <v>0.30213660667439018</v>
      </c>
      <c r="CD39" s="69">
        <f t="shared" si="5"/>
        <v>0.11878825477713913</v>
      </c>
      <c r="CE39" s="69">
        <f t="shared" si="5"/>
        <v>0.18334835189725107</v>
      </c>
      <c r="CF39" s="69">
        <f t="shared" si="5"/>
        <v>7.837228736985901E-3</v>
      </c>
      <c r="CG39" s="69">
        <f t="shared" si="5"/>
        <v>0</v>
      </c>
      <c r="CH39" s="69">
        <f t="shared" si="5"/>
        <v>1.6471283117200232E-2</v>
      </c>
      <c r="CI39" s="135">
        <f t="shared" si="6"/>
        <v>1</v>
      </c>
      <c r="CK39" s="136" t="str">
        <f t="shared" si="7"/>
        <v>八幡平市</v>
      </c>
      <c r="CL39" s="137">
        <f t="shared" si="17"/>
        <v>60.004243371899179</v>
      </c>
      <c r="CM39" s="75">
        <f t="shared" si="18"/>
        <v>0.21276828575058682</v>
      </c>
      <c r="CN39" s="76">
        <f t="shared" si="19"/>
        <v>31.76590428424333</v>
      </c>
      <c r="CO39" s="75">
        <f t="shared" si="20"/>
        <v>0.40190891106892701</v>
      </c>
      <c r="CP39" s="76">
        <f t="shared" si="8"/>
        <v>3.2671354321288879</v>
      </c>
      <c r="CQ39" s="75">
        <f t="shared" si="21"/>
        <v>0</v>
      </c>
      <c r="CR39" s="76">
        <f t="shared" si="9"/>
        <v>24.971203655526963</v>
      </c>
      <c r="CS39" s="75">
        <f t="shared" si="22"/>
        <v>0</v>
      </c>
      <c r="CT39" s="76">
        <f t="shared" si="10"/>
        <v>24.992919362638688</v>
      </c>
      <c r="CU39" s="77">
        <f t="shared" si="23"/>
        <v>0.60409109399879224</v>
      </c>
      <c r="CV39" s="18"/>
      <c r="CW39" s="1078">
        <f t="shared" si="24"/>
        <v>12.766999999999999</v>
      </c>
      <c r="CX39" s="1081">
        <f>VLOOKUP($AX39&amp;"_"&amp;$CW$14,データシート1!$A:$BS,MATCH($CW$12&amp;"_"&amp;CX$20,データシート1!$A$1:$BS$1,0),0)</f>
        <v>12.766999999999999</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15.098000000000001</v>
      </c>
      <c r="DB39" s="1081">
        <f>VLOOKUP($AX39&amp;"_"&amp;$CW$14,データシート1!$A:$BS,MATCH($CW$12&amp;"_"&amp;DB$20,データシート1!$A$1:$BS$1,0),0)</f>
        <v>0</v>
      </c>
      <c r="DC39" s="1081">
        <f>VLOOKUP($AX39&amp;"_"&amp;$CW$14,データシート1!$A:$BS,MATCH($CW$12&amp;"_"&amp;DC$20,データシート1!$A$1:$BS$1,0),0)</f>
        <v>0</v>
      </c>
      <c r="DD39" s="1080">
        <f t="shared" si="11"/>
        <v>27.865000000000002</v>
      </c>
      <c r="DE39" s="18"/>
      <c r="DF39" s="138">
        <f>VLOOKUP($AX39&amp;"_"&amp;$DF$14,データシート1!$A:$BS,MATCH($DF$12&amp;"_"&amp;DF$20,データシート1!$A$1:$BS$1,0),0)</f>
        <v>2</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1</v>
      </c>
      <c r="DJ39" s="74">
        <f>VLOOKUP($AX39&amp;"_"&amp;$DF$14,データシート1!$A:$BS,MATCH($DF$12&amp;"_"&amp;DJ$20,データシート1!$A$1:$BS$1,0),0)</f>
        <v>0</v>
      </c>
      <c r="DK39" s="74">
        <f>VLOOKUP($AX39&amp;"_"&amp;$DF$14,データシート1!$A:$BS,MATCH($DF$12&amp;"_"&amp;DK$20,データシート1!$A$1:$BS$1,0),0)</f>
        <v>0</v>
      </c>
      <c r="DL39" s="78">
        <f t="shared" si="12"/>
        <v>3</v>
      </c>
      <c r="DM39" s="18"/>
      <c r="DN39" s="139">
        <f t="shared" si="26"/>
        <v>0.46</v>
      </c>
      <c r="DO39" s="140">
        <f t="shared" si="27"/>
        <v>0</v>
      </c>
      <c r="DP39" s="140">
        <f t="shared" si="29"/>
        <v>0</v>
      </c>
      <c r="DQ39" s="140">
        <f t="shared" si="30"/>
        <v>0.54</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46224</v>
      </c>
      <c r="AY40" s="20" t="str">
        <f>IF(IFERROR(比較地域マスタ!$Z25,"")=0,"",IFERROR(比較地域マスタ!$Z25,""))</f>
        <v>伊佐市</v>
      </c>
      <c r="BB40" s="122" t="str">
        <f t="shared" si="0"/>
        <v>46224</v>
      </c>
      <c r="BC40" s="123" t="str">
        <f t="shared" si="0"/>
        <v>伊佐市</v>
      </c>
      <c r="BD40" s="40">
        <f t="shared" si="14"/>
        <v>174.74158233906033</v>
      </c>
      <c r="BE40" s="40">
        <f t="shared" si="15"/>
        <v>65.668152388662236</v>
      </c>
      <c r="BF40" s="40">
        <f>VLOOKUP($AX40&amp;"_"&amp;$BC$14,データシート1!$A:$BS,MATCH($BC$12&amp;"_"&amp;BF$20,データシート1!$A$1:$BS$1,0),0)</f>
        <v>36.086837012912092</v>
      </c>
      <c r="BG40" s="40">
        <f>VLOOKUP($AX40&amp;"_"&amp;$BC$14,データシート1!$A:$BS,MATCH($BC$12&amp;"_"&amp;BG$20,データシート1!$A$1:$BS$1,0),0)</f>
        <v>2.0429740128875888</v>
      </c>
      <c r="BH40" s="40">
        <f>VLOOKUP($AX40&amp;"_"&amp;$BC$14,データシート1!$A:$BS,MATCH($BC$12&amp;"_"&amp;BH$20,データシート1!$A$1:$BS$1,0),0)</f>
        <v>27.53834136286255</v>
      </c>
      <c r="BI40" s="40">
        <f>VLOOKUP($AX40&amp;"_"&amp;$BC$14,データシート1!$A:$BS,MATCH($BC$12&amp;"_"&amp;BI$20,データシート1!$A$1:$BS$1,0),0)</f>
        <v>23.730483580707542</v>
      </c>
      <c r="BJ40" s="40">
        <f>VLOOKUP($AX40&amp;"_"&amp;$BC$14,データシート1!$A:$BS,MATCH($BC$12&amp;"_"&amp;BJ$20,データシート1!$A$1:$BS$1,0),0)</f>
        <v>26.760195460340459</v>
      </c>
      <c r="BK40" s="40">
        <f t="shared" si="1"/>
        <v>55.877775833709627</v>
      </c>
      <c r="BL40" s="40">
        <f t="shared" si="2"/>
        <v>54.399451209088916</v>
      </c>
      <c r="BM40" s="40">
        <f>VLOOKUP($AX40&amp;"_"&amp;$BC$14,データシート1!$A:$BS,MATCH($BC$12&amp;"_"&amp;BM$20,データシート1!$A$1:$BS$1,0),0)</f>
        <v>22.932523001587469</v>
      </c>
      <c r="BN40" s="40">
        <f>VLOOKUP($AX40&amp;"_"&amp;$BC$14,データシート1!$A:$BS,MATCH($BC$12&amp;"_"&amp;BN$20,データシート1!$A$1:$BS$1,0),0)</f>
        <v>31.466928207501446</v>
      </c>
      <c r="BO40" s="40">
        <f>VLOOKUP($AX40&amp;"_"&amp;$BC$14,データシート1!$A:$BS,MATCH($BC$12&amp;"_"&amp;BO$20,データシート1!$A$1:$BS$1,0),0)</f>
        <v>1.4783246246207096</v>
      </c>
      <c r="BP40" s="40">
        <f>VLOOKUP($AX40&amp;"_"&amp;$BC$14,データシート1!$A:$BS,MATCH($BC$12&amp;"_"&amp;BP$20,データシート1!$A$1:$BS$1,0),0)</f>
        <v>0</v>
      </c>
      <c r="BQ40" s="40">
        <f>VLOOKUP($AX40&amp;"_"&amp;$BC$14,データシート1!$A:$BS,MATCH($BC$12&amp;"_"&amp;BQ$20,データシート1!$A$1:$BS$1,0),0)</f>
        <v>2.7049750756404731</v>
      </c>
      <c r="BR40" s="41">
        <f t="shared" si="3"/>
        <v>174.74158233906033</v>
      </c>
      <c r="BT40" s="134" t="str">
        <f t="shared" si="4"/>
        <v>伊佐市</v>
      </c>
      <c r="BU40" s="38">
        <f t="shared" si="25"/>
        <v>174.74158233906033</v>
      </c>
      <c r="BV40" s="69">
        <f t="shared" si="16"/>
        <v>0.37580152079224538</v>
      </c>
      <c r="BW40" s="69">
        <f t="shared" si="5"/>
        <v>0.20651545287538312</v>
      </c>
      <c r="BX40" s="69">
        <f t="shared" si="5"/>
        <v>1.169140158593447E-2</v>
      </c>
      <c r="BY40" s="69">
        <f t="shared" si="5"/>
        <v>0.15759466633092775</v>
      </c>
      <c r="BZ40" s="69">
        <f t="shared" si="5"/>
        <v>0.13580330029667484</v>
      </c>
      <c r="CA40" s="69">
        <f t="shared" si="5"/>
        <v>0.15314154251170872</v>
      </c>
      <c r="CB40" s="69">
        <f t="shared" si="5"/>
        <v>0.3197737772872345</v>
      </c>
      <c r="CC40" s="69">
        <f t="shared" si="5"/>
        <v>0.31131371526403362</v>
      </c>
      <c r="CD40" s="69">
        <f t="shared" si="5"/>
        <v>0.13123678230800431</v>
      </c>
      <c r="CE40" s="69">
        <f t="shared" si="5"/>
        <v>0.18007693295602933</v>
      </c>
      <c r="CF40" s="69">
        <f t="shared" si="5"/>
        <v>8.4600620232008553E-3</v>
      </c>
      <c r="CG40" s="69">
        <f t="shared" si="5"/>
        <v>0</v>
      </c>
      <c r="CH40" s="69">
        <f t="shared" si="5"/>
        <v>1.5479859112136613E-2</v>
      </c>
      <c r="CI40" s="135">
        <f t="shared" si="6"/>
        <v>1</v>
      </c>
      <c r="CK40" s="136" t="str">
        <f t="shared" si="7"/>
        <v>伊佐市</v>
      </c>
      <c r="CL40" s="137">
        <f t="shared" si="17"/>
        <v>65.668152388662236</v>
      </c>
      <c r="CM40" s="75">
        <f t="shared" si="18"/>
        <v>0.57332966789088879</v>
      </c>
      <c r="CN40" s="76">
        <f t="shared" si="19"/>
        <v>36.086837012912092</v>
      </c>
      <c r="CO40" s="75">
        <f t="shared" si="20"/>
        <v>0.4760461548307281</v>
      </c>
      <c r="CP40" s="76">
        <f t="shared" si="8"/>
        <v>2.0429740128875888</v>
      </c>
      <c r="CQ40" s="75">
        <f t="shared" si="21"/>
        <v>1</v>
      </c>
      <c r="CR40" s="76">
        <f t="shared" si="9"/>
        <v>27.53834136286255</v>
      </c>
      <c r="CS40" s="75">
        <f t="shared" si="22"/>
        <v>0.35388841584854902</v>
      </c>
      <c r="CT40" s="76">
        <f t="shared" si="10"/>
        <v>23.730483580707542</v>
      </c>
      <c r="CU40" s="77">
        <f t="shared" si="23"/>
        <v>0</v>
      </c>
      <c r="CV40" s="18"/>
      <c r="CW40" s="1078">
        <f t="shared" si="24"/>
        <v>37.649499999999996</v>
      </c>
      <c r="CX40" s="1081">
        <f>VLOOKUP($AX40&amp;"_"&amp;$CW$14,データシート1!$A:$BS,MATCH($CW$12&amp;"_"&amp;CX$20,データシート1!$A$1:$BS$1,0),0)</f>
        <v>17.178999999999998</v>
      </c>
      <c r="CY40" s="1081">
        <f>VLOOKUP($AX40&amp;"_"&amp;$CW$14,データシート1!$A:$BS,MATCH($CW$12&amp;"_"&amp;CY$20,データシート1!$A$1:$BS$1,0),0)</f>
        <v>10.725</v>
      </c>
      <c r="CZ40" s="1081">
        <f>VLOOKUP($AX40&amp;"_"&amp;$CW$14,データシート1!$A:$BS,MATCH($CW$12&amp;"_"&amp;CZ$20,データシート1!$A$1:$BS$1,0),0)</f>
        <v>9.7454999999999998</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37.649499999999996</v>
      </c>
      <c r="DE40" s="18"/>
      <c r="DF40" s="138">
        <f>VLOOKUP($AX40&amp;"_"&amp;$DF$14,データシート1!$A:$BS,MATCH($DF$12&amp;"_"&amp;DF$20,データシート1!$A$1:$BS$1,0),0)</f>
        <v>3</v>
      </c>
      <c r="DG40" s="74">
        <f>VLOOKUP($AX40&amp;"_"&amp;$DF$14,データシート1!$A:$BS,MATCH($DF$12&amp;"_"&amp;DG$20,データシート1!$A$1:$BS$1,0),0)</f>
        <v>1</v>
      </c>
      <c r="DH40" s="74">
        <f>VLOOKUP($AX40&amp;"_"&amp;$DF$14,データシート1!$A:$BS,MATCH($DF$12&amp;"_"&amp;DH$20,データシート1!$A$1:$BS$1,0),0)</f>
        <v>1</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5</v>
      </c>
      <c r="DM40" s="18"/>
      <c r="DN40" s="139">
        <f t="shared" si="26"/>
        <v>0.46</v>
      </c>
      <c r="DO40" s="140">
        <f t="shared" si="27"/>
        <v>0.28000000000000003</v>
      </c>
      <c r="DP40" s="140">
        <f t="shared" si="29"/>
        <v>0.26</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14384</v>
      </c>
      <c r="AY41" s="20" t="str">
        <f>IF(IFERROR(比較地域マスタ!$Z26,"")=0,"",IFERROR(比較地域マスタ!$Z26,""))</f>
        <v>湯河原町</v>
      </c>
      <c r="BB41" s="122" t="str">
        <f t="shared" si="0"/>
        <v>14384</v>
      </c>
      <c r="BC41" s="123" t="str">
        <f t="shared" si="0"/>
        <v>湯河原町</v>
      </c>
      <c r="BD41" s="40">
        <f t="shared" si="14"/>
        <v>111.29060975768887</v>
      </c>
      <c r="BE41" s="40">
        <f t="shared" si="15"/>
        <v>15.731272270471065</v>
      </c>
      <c r="BF41" s="40">
        <f>VLOOKUP($AX41&amp;"_"&amp;$BC$14,データシート1!$A:$BS,MATCH($BC$12&amp;"_"&amp;BF$20,データシート1!$A$1:$BS$1,0),0)</f>
        <v>12.451685577319219</v>
      </c>
      <c r="BG41" s="40">
        <f>VLOOKUP($AX41&amp;"_"&amp;$BC$14,データシート1!$A:$BS,MATCH($BC$12&amp;"_"&amp;BG$20,データシート1!$A$1:$BS$1,0),0)</f>
        <v>0.86602640416256271</v>
      </c>
      <c r="BH41" s="40">
        <f>VLOOKUP($AX41&amp;"_"&amp;$BC$14,データシート1!$A:$BS,MATCH($BC$12&amp;"_"&amp;BH$20,データシート1!$A$1:$BS$1,0),0)</f>
        <v>2.4135602889892827</v>
      </c>
      <c r="BI41" s="40">
        <f>VLOOKUP($AX41&amp;"_"&amp;$BC$14,データシート1!$A:$BS,MATCH($BC$12&amp;"_"&amp;BI$20,データシート1!$A$1:$BS$1,0),0)</f>
        <v>29.172438694039062</v>
      </c>
      <c r="BJ41" s="40">
        <f>VLOOKUP($AX41&amp;"_"&amp;$BC$14,データシート1!$A:$BS,MATCH($BC$12&amp;"_"&amp;BJ$20,データシート1!$A$1:$BS$1,0),0)</f>
        <v>33.242872026822191</v>
      </c>
      <c r="BK41" s="40">
        <f t="shared" si="1"/>
        <v>29.714634793764048</v>
      </c>
      <c r="BL41" s="40">
        <f t="shared" si="2"/>
        <v>28.270449845182561</v>
      </c>
      <c r="BM41" s="40">
        <f>VLOOKUP($AX41&amp;"_"&amp;$BC$14,データシート1!$A:$BS,MATCH($BC$12&amp;"_"&amp;BM$20,データシート1!$A$1:$BS$1,0),0)</f>
        <v>16.320197915696166</v>
      </c>
      <c r="BN41" s="40">
        <f>VLOOKUP($AX41&amp;"_"&amp;$BC$14,データシート1!$A:$BS,MATCH($BC$12&amp;"_"&amp;BN$20,データシート1!$A$1:$BS$1,0),0)</f>
        <v>11.950251929486393</v>
      </c>
      <c r="BO41" s="40">
        <f>VLOOKUP($AX41&amp;"_"&amp;$BC$14,データシート1!$A:$BS,MATCH($BC$12&amp;"_"&amp;BO$20,データシート1!$A$1:$BS$1,0),0)</f>
        <v>1.4441849485814866</v>
      </c>
      <c r="BP41" s="40">
        <f>VLOOKUP($AX41&amp;"_"&amp;$BC$14,データシート1!$A:$BS,MATCH($BC$12&amp;"_"&amp;BP$20,データシート1!$A$1:$BS$1,0),0)</f>
        <v>0</v>
      </c>
      <c r="BQ41" s="40">
        <f>VLOOKUP($AX41&amp;"_"&amp;$BC$14,データシート1!$A:$BS,MATCH($BC$12&amp;"_"&amp;BQ$20,データシート1!$A$1:$BS$1,0),0)</f>
        <v>3.4293919725925122</v>
      </c>
      <c r="BR41" s="41">
        <f t="shared" si="3"/>
        <v>111.29060975768887</v>
      </c>
      <c r="BT41" s="134" t="str">
        <f t="shared" si="4"/>
        <v>湯河原町</v>
      </c>
      <c r="BU41" s="38">
        <f t="shared" si="25"/>
        <v>111.29060975768887</v>
      </c>
      <c r="BV41" s="69">
        <f t="shared" si="16"/>
        <v>0.14135309622907533</v>
      </c>
      <c r="BW41" s="69">
        <f t="shared" si="5"/>
        <v>0.11188442227453026</v>
      </c>
      <c r="BX41" s="69">
        <f t="shared" si="5"/>
        <v>7.7816664500998519E-3</v>
      </c>
      <c r="BY41" s="69">
        <f t="shared" si="5"/>
        <v>2.1687007504445216E-2</v>
      </c>
      <c r="BZ41" s="69">
        <f t="shared" si="5"/>
        <v>0.26212848287520135</v>
      </c>
      <c r="CA41" s="69">
        <f t="shared" si="5"/>
        <v>0.29870329670401952</v>
      </c>
      <c r="CB41" s="69">
        <f t="shared" si="5"/>
        <v>0.26700037728664811</v>
      </c>
      <c r="CC41" s="69">
        <f t="shared" si="5"/>
        <v>0.25402367645154722</v>
      </c>
      <c r="CD41" s="69">
        <f t="shared" si="5"/>
        <v>0.14664487822674216</v>
      </c>
      <c r="CE41" s="69">
        <f t="shared" si="5"/>
        <v>0.10737879822480505</v>
      </c>
      <c r="CF41" s="69">
        <f t="shared" si="5"/>
        <v>1.2976700835100875E-2</v>
      </c>
      <c r="CG41" s="69">
        <f t="shared" si="5"/>
        <v>0</v>
      </c>
      <c r="CH41" s="69">
        <f t="shared" si="5"/>
        <v>3.0814746905055767E-2</v>
      </c>
      <c r="CI41" s="135">
        <f t="shared" si="6"/>
        <v>1</v>
      </c>
      <c r="CK41" s="136" t="str">
        <f t="shared" si="7"/>
        <v>湯河原町</v>
      </c>
      <c r="CL41" s="137">
        <f t="shared" si="17"/>
        <v>15.731272270471065</v>
      </c>
      <c r="CM41" s="75">
        <f t="shared" si="18"/>
        <v>0</v>
      </c>
      <c r="CN41" s="76">
        <f t="shared" si="19"/>
        <v>12.451685577319219</v>
      </c>
      <c r="CO41" s="75">
        <f t="shared" si="20"/>
        <v>0</v>
      </c>
      <c r="CP41" s="76">
        <f t="shared" si="8"/>
        <v>0.86602640416256271</v>
      </c>
      <c r="CQ41" s="75">
        <f t="shared" si="21"/>
        <v>0</v>
      </c>
      <c r="CR41" s="76">
        <f t="shared" si="9"/>
        <v>2.4135602889892827</v>
      </c>
      <c r="CS41" s="75">
        <f t="shared" si="22"/>
        <v>0</v>
      </c>
      <c r="CT41" s="76">
        <f t="shared" si="10"/>
        <v>29.172438694039062</v>
      </c>
      <c r="CU41" s="77">
        <f t="shared" si="23"/>
        <v>0.15401523496621747</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4.4930000000000003</v>
      </c>
      <c r="DB41" s="1081">
        <f>VLOOKUP($AX41&amp;"_"&amp;$CW$14,データシート1!$A:$BS,MATCH($CW$12&amp;"_"&amp;DB$20,データシート1!$A$1:$BS$1,0),0)</f>
        <v>0</v>
      </c>
      <c r="DC41" s="1081">
        <f>VLOOKUP($AX41&amp;"_"&amp;$CW$14,データシート1!$A:$BS,MATCH($CW$12&amp;"_"&amp;DC$20,データシート1!$A$1:$BS$1,0),0)</f>
        <v>0</v>
      </c>
      <c r="DD41" s="1080">
        <f t="shared" si="11"/>
        <v>4.4930000000000003</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1</v>
      </c>
      <c r="DJ41" s="74">
        <f>VLOOKUP($AX41&amp;"_"&amp;$DF$14,データシート1!$A:$BS,MATCH($DF$12&amp;"_"&amp;DJ$20,データシート1!$A$1:$BS$1,0),0)</f>
        <v>0</v>
      </c>
      <c r="DK41" s="74">
        <f>VLOOKUP($AX41&amp;"_"&amp;$DF$14,データシート1!$A:$BS,MATCH($DF$12&amp;"_"&amp;DK$20,データシート1!$A$1:$BS$1,0),0)</f>
        <v>0</v>
      </c>
      <c r="DL41" s="78">
        <f t="shared" si="12"/>
        <v>1</v>
      </c>
      <c r="DM41" s="18"/>
      <c r="DN41" s="139">
        <f t="shared" si="26"/>
        <v>0</v>
      </c>
      <c r="DO41" s="140">
        <f t="shared" si="27"/>
        <v>0</v>
      </c>
      <c r="DP41" s="140">
        <f t="shared" si="29"/>
        <v>0</v>
      </c>
      <c r="DQ41" s="140">
        <f t="shared" si="30"/>
        <v>1</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34203</v>
      </c>
      <c r="AY42" s="20" t="str">
        <f>IF(IFERROR(比較地域マスタ!$Z27,"")=0,"",IFERROR(比較地域マスタ!$Z27,""))</f>
        <v>竹原市</v>
      </c>
      <c r="BB42" s="122" t="str">
        <f t="shared" si="0"/>
        <v>34203</v>
      </c>
      <c r="BC42" s="123" t="str">
        <f t="shared" si="0"/>
        <v>竹原市</v>
      </c>
      <c r="BD42" s="40">
        <f t="shared" si="14"/>
        <v>356.14661483590714</v>
      </c>
      <c r="BE42" s="40">
        <f t="shared" si="15"/>
        <v>209.12365921382661</v>
      </c>
      <c r="BF42" s="40">
        <f>VLOOKUP($AX42&amp;"_"&amp;$BC$14,データシート1!$A:$BS,MATCH($BC$12&amp;"_"&amp;BF$20,データシート1!$A$1:$BS$1,0),0)</f>
        <v>202.85819895562591</v>
      </c>
      <c r="BG42" s="40">
        <f>VLOOKUP($AX42&amp;"_"&amp;$BC$14,データシート1!$A:$BS,MATCH($BC$12&amp;"_"&amp;BG$20,データシート1!$A$1:$BS$1,0),0)</f>
        <v>1.6251230374605774</v>
      </c>
      <c r="BH42" s="40">
        <f>VLOOKUP($AX42&amp;"_"&amp;$BC$14,データシート1!$A:$BS,MATCH($BC$12&amp;"_"&amp;BH$20,データシート1!$A$1:$BS$1,0),0)</f>
        <v>4.6403372207401139</v>
      </c>
      <c r="BI42" s="40">
        <f>VLOOKUP($AX42&amp;"_"&amp;$BC$14,データシート1!$A:$BS,MATCH($BC$12&amp;"_"&amp;BI$20,データシート1!$A$1:$BS$1,0),0)</f>
        <v>33.539184185175223</v>
      </c>
      <c r="BJ42" s="40">
        <f>VLOOKUP($AX42&amp;"_"&amp;$BC$14,データシート1!$A:$BS,MATCH($BC$12&amp;"_"&amp;BJ$20,データシート1!$A$1:$BS$1,0),0)</f>
        <v>35.631245195268335</v>
      </c>
      <c r="BK42" s="40">
        <f t="shared" si="1"/>
        <v>75.526332650976883</v>
      </c>
      <c r="BL42" s="40">
        <f t="shared" si="2"/>
        <v>39.27470397023373</v>
      </c>
      <c r="BM42" s="40">
        <f>VLOOKUP($AX42&amp;"_"&amp;$BC$14,データシート1!$A:$BS,MATCH($BC$12&amp;"_"&amp;BM$20,データシート1!$A$1:$BS$1,0),0)</f>
        <v>21.225213667240933</v>
      </c>
      <c r="BN42" s="40">
        <f>VLOOKUP($AX42&amp;"_"&amp;$BC$14,データシート1!$A:$BS,MATCH($BC$12&amp;"_"&amp;BN$20,データシート1!$A$1:$BS$1,0),0)</f>
        <v>18.049490302992801</v>
      </c>
      <c r="BO42" s="40">
        <f>VLOOKUP($AX42&amp;"_"&amp;$BC$14,データシート1!$A:$BS,MATCH($BC$12&amp;"_"&amp;BO$20,データシート1!$A$1:$BS$1,0),0)</f>
        <v>1.4471331071340967</v>
      </c>
      <c r="BP42" s="40">
        <f>VLOOKUP($AX42&amp;"_"&amp;$BC$14,データシート1!$A:$BS,MATCH($BC$12&amp;"_"&amp;BP$20,データシート1!$A$1:$BS$1,0),0)</f>
        <v>34.804495573609053</v>
      </c>
      <c r="BQ42" s="40">
        <f>VLOOKUP($AX42&amp;"_"&amp;$BC$14,データシート1!$A:$BS,MATCH($BC$12&amp;"_"&amp;BQ$20,データシート1!$A$1:$BS$1,0),0)</f>
        <v>2.326193590660075</v>
      </c>
      <c r="BR42" s="41">
        <f t="shared" si="3"/>
        <v>356.14661483590714</v>
      </c>
      <c r="BT42" s="134" t="str">
        <f t="shared" si="4"/>
        <v>竹原市</v>
      </c>
      <c r="BU42" s="38">
        <f t="shared" si="25"/>
        <v>356.14661483590714</v>
      </c>
      <c r="BV42" s="69">
        <f t="shared" si="16"/>
        <v>0.58718418343012846</v>
      </c>
      <c r="BW42" s="69">
        <f t="shared" si="5"/>
        <v>0.56959182119165119</v>
      </c>
      <c r="BX42" s="69">
        <f t="shared" si="5"/>
        <v>4.5630730990082417E-3</v>
      </c>
      <c r="BY42" s="69">
        <f t="shared" si="5"/>
        <v>1.3029289139468943E-2</v>
      </c>
      <c r="BZ42" s="69">
        <f t="shared" si="5"/>
        <v>9.4172407621024967E-2</v>
      </c>
      <c r="CA42" s="69">
        <f t="shared" ref="CA42:CH68" si="32">BJ42/$BR42</f>
        <v>0.10004656428276108</v>
      </c>
      <c r="CB42" s="69">
        <f t="shared" si="32"/>
        <v>0.21206528296155583</v>
      </c>
      <c r="CC42" s="69">
        <f t="shared" si="32"/>
        <v>0.11027678583532055</v>
      </c>
      <c r="CD42" s="69">
        <f t="shared" si="32"/>
        <v>5.9596842376335231E-2</v>
      </c>
      <c r="CE42" s="69">
        <f t="shared" si="32"/>
        <v>5.0679943458985334E-2</v>
      </c>
      <c r="CF42" s="69">
        <f t="shared" si="32"/>
        <v>4.0633072079060938E-3</v>
      </c>
      <c r="CG42" s="69">
        <f t="shared" si="32"/>
        <v>9.7725189918329167E-2</v>
      </c>
      <c r="CH42" s="69">
        <f t="shared" si="32"/>
        <v>6.531561704529629E-3</v>
      </c>
      <c r="CI42" s="135">
        <f t="shared" si="6"/>
        <v>1</v>
      </c>
      <c r="CK42" s="136" t="str">
        <f t="shared" si="7"/>
        <v>竹原市</v>
      </c>
      <c r="CL42" s="137">
        <f t="shared" si="17"/>
        <v>209.12365921382661</v>
      </c>
      <c r="CM42" s="75">
        <f t="shared" si="18"/>
        <v>0.51788975196374787</v>
      </c>
      <c r="CN42" s="76">
        <f t="shared" si="19"/>
        <v>202.85819895562591</v>
      </c>
      <c r="CO42" s="75">
        <f t="shared" si="20"/>
        <v>0.53388524869872611</v>
      </c>
      <c r="CP42" s="76">
        <f t="shared" si="8"/>
        <v>1.6251230374605774</v>
      </c>
      <c r="CQ42" s="75">
        <f t="shared" si="21"/>
        <v>0</v>
      </c>
      <c r="CR42" s="76">
        <f t="shared" si="9"/>
        <v>4.6403372207401139</v>
      </c>
      <c r="CS42" s="75">
        <f t="shared" si="22"/>
        <v>0</v>
      </c>
      <c r="CT42" s="76">
        <f t="shared" si="10"/>
        <v>33.539184185175223</v>
      </c>
      <c r="CU42" s="77">
        <f t="shared" si="23"/>
        <v>9.952537848178912E-2</v>
      </c>
      <c r="CV42" s="18"/>
      <c r="CW42" s="1078">
        <f t="shared" si="24"/>
        <v>108.303</v>
      </c>
      <c r="CX42" s="1081">
        <f>VLOOKUP($AX42&amp;"_"&amp;$CW$14,データシート1!$A:$BS,MATCH($CW$12&amp;"_"&amp;CX$20,データシート1!$A$1:$BS$1,0),0)</f>
        <v>108.303</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3.3380000000000001</v>
      </c>
      <c r="DB42" s="1081">
        <f>VLOOKUP($AX42&amp;"_"&amp;$CW$14,データシート1!$A:$BS,MATCH($CW$12&amp;"_"&amp;DB$20,データシート1!$A$1:$BS$1,0),0)</f>
        <v>462.53</v>
      </c>
      <c r="DC42" s="1081">
        <f>VLOOKUP($AX42&amp;"_"&amp;$CW$14,データシート1!$A:$BS,MATCH($CW$12&amp;"_"&amp;DC$20,データシート1!$A$1:$BS$1,0),0)</f>
        <v>0</v>
      </c>
      <c r="DD42" s="1080">
        <f t="shared" si="11"/>
        <v>574.17099999999994</v>
      </c>
      <c r="DE42" s="18"/>
      <c r="DF42" s="138">
        <f>VLOOKUP($AX42&amp;"_"&amp;$DF$14,データシート1!$A:$BS,MATCH($DF$12&amp;"_"&amp;DF$20,データシート1!$A$1:$BS$1,0),0)</f>
        <v>5</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1</v>
      </c>
      <c r="DJ42" s="74">
        <f>VLOOKUP($AX42&amp;"_"&amp;$DF$14,データシート1!$A:$BS,MATCH($DF$12&amp;"_"&amp;DJ$20,データシート1!$A$1:$BS$1,0),0)</f>
        <v>1</v>
      </c>
      <c r="DK42" s="74">
        <f>VLOOKUP($AX42&amp;"_"&amp;$DF$14,データシート1!$A:$BS,MATCH($DF$12&amp;"_"&amp;DK$20,データシート1!$A$1:$BS$1,0),0)</f>
        <v>0</v>
      </c>
      <c r="DL42" s="78">
        <f t="shared" si="12"/>
        <v>7</v>
      </c>
      <c r="DM42" s="18"/>
      <c r="DN42" s="139">
        <f t="shared" si="26"/>
        <v>0.19</v>
      </c>
      <c r="DO42" s="140">
        <f t="shared" si="27"/>
        <v>0</v>
      </c>
      <c r="DP42" s="140">
        <f t="shared" si="29"/>
        <v>0</v>
      </c>
      <c r="DQ42" s="140">
        <f t="shared" si="30"/>
        <v>0.01</v>
      </c>
      <c r="DR42" s="140">
        <f t="shared" si="31"/>
        <v>0.81</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04321</v>
      </c>
      <c r="AY43" s="20" t="str">
        <f>IF(IFERROR(比較地域マスタ!$Z28,"")=0,"",IFERROR(比較地域マスタ!$Z28,""))</f>
        <v>大河原町</v>
      </c>
      <c r="AZ43" s="26"/>
      <c r="BB43" s="122" t="str">
        <f t="shared" si="0"/>
        <v>04321</v>
      </c>
      <c r="BC43" s="123" t="str">
        <f t="shared" si="0"/>
        <v>大河原町</v>
      </c>
      <c r="BD43" s="40">
        <f t="shared" si="14"/>
        <v>127.60229275426462</v>
      </c>
      <c r="BE43" s="40">
        <f t="shared" si="15"/>
        <v>26.030161154336568</v>
      </c>
      <c r="BF43" s="40">
        <f>VLOOKUP($AX43&amp;"_"&amp;$BC$14,データシート1!$A:$BS,MATCH($BC$12&amp;"_"&amp;BF$20,データシート1!$A$1:$BS$1,0),0)</f>
        <v>20.6244141258491</v>
      </c>
      <c r="BG43" s="40">
        <f>VLOOKUP($AX43&amp;"_"&amp;$BC$14,データシート1!$A:$BS,MATCH($BC$12&amp;"_"&amp;BG$20,データシート1!$A$1:$BS$1,0),0)</f>
        <v>1.5019801263221166</v>
      </c>
      <c r="BH43" s="40">
        <f>VLOOKUP($AX43&amp;"_"&amp;$BC$14,データシート1!$A:$BS,MATCH($BC$12&amp;"_"&amp;BH$20,データシート1!$A$1:$BS$1,0),0)</f>
        <v>3.9037669021653496</v>
      </c>
      <c r="BI43" s="40">
        <f>VLOOKUP($AX43&amp;"_"&amp;$BC$14,データシート1!$A:$BS,MATCH($BC$12&amp;"_"&amp;BI$20,データシート1!$A$1:$BS$1,0),0)</f>
        <v>33.038646819525582</v>
      </c>
      <c r="BJ43" s="40">
        <f>VLOOKUP($AX43&amp;"_"&amp;$BC$14,データシート1!$A:$BS,MATCH($BC$12&amp;"_"&amp;BJ$20,データシート1!$A$1:$BS$1,0),0)</f>
        <v>29.887618027309838</v>
      </c>
      <c r="BK43" s="40">
        <f t="shared" si="1"/>
        <v>35.864135202601489</v>
      </c>
      <c r="BL43" s="40">
        <f t="shared" si="2"/>
        <v>34.474550150414338</v>
      </c>
      <c r="BM43" s="40">
        <f>VLOOKUP($AX43&amp;"_"&amp;$BC$14,データシート1!$A:$BS,MATCH($BC$12&amp;"_"&amp;BM$20,データシート1!$A$1:$BS$1,0),0)</f>
        <v>21.775191182321418</v>
      </c>
      <c r="BN43" s="40">
        <f>VLOOKUP($AX43&amp;"_"&amp;$BC$14,データシート1!$A:$BS,MATCH($BC$12&amp;"_"&amp;BN$20,データシート1!$A$1:$BS$1,0),0)</f>
        <v>12.699358968092922</v>
      </c>
      <c r="BO43" s="40">
        <f>VLOOKUP($AX43&amp;"_"&amp;$BC$14,データシート1!$A:$BS,MATCH($BC$12&amp;"_"&amp;BO$20,データシート1!$A$1:$BS$1,0),0)</f>
        <v>1.3895850521871513</v>
      </c>
      <c r="BP43" s="40">
        <f>VLOOKUP($AX43&amp;"_"&amp;$BC$14,データシート1!$A:$BS,MATCH($BC$12&amp;"_"&amp;BP$20,データシート1!$A$1:$BS$1,0),0)</f>
        <v>0</v>
      </c>
      <c r="BQ43" s="40">
        <f>VLOOKUP($AX43&amp;"_"&amp;$BC$14,データシート1!$A:$BS,MATCH($BC$12&amp;"_"&amp;BQ$20,データシート1!$A$1:$BS$1,0),0)</f>
        <v>2.7817315504911391</v>
      </c>
      <c r="BR43" s="41">
        <f t="shared" si="3"/>
        <v>127.60229275426462</v>
      </c>
      <c r="BT43" s="134" t="str">
        <f t="shared" si="4"/>
        <v>大河原町</v>
      </c>
      <c r="BU43" s="38">
        <f t="shared" si="25"/>
        <v>127.60229275426462</v>
      </c>
      <c r="BV43" s="69">
        <f t="shared" si="16"/>
        <v>0.20399446273638064</v>
      </c>
      <c r="BW43" s="69">
        <f t="shared" si="16"/>
        <v>0.16163043532115379</v>
      </c>
      <c r="BX43" s="69">
        <f t="shared" si="16"/>
        <v>1.1770792623723594E-2</v>
      </c>
      <c r="BY43" s="69">
        <f t="shared" si="16"/>
        <v>3.0593234791503235E-2</v>
      </c>
      <c r="BZ43" s="69">
        <f t="shared" si="16"/>
        <v>0.2589189120853112</v>
      </c>
      <c r="CA43" s="69">
        <f t="shared" si="32"/>
        <v>0.23422477278576137</v>
      </c>
      <c r="CB43" s="69">
        <f t="shared" si="32"/>
        <v>0.28106184010085405</v>
      </c>
      <c r="CC43" s="69">
        <f t="shared" si="32"/>
        <v>0.27017187078922733</v>
      </c>
      <c r="CD43" s="69">
        <f t="shared" si="32"/>
        <v>0.17064890224391102</v>
      </c>
      <c r="CE43" s="69">
        <f t="shared" si="32"/>
        <v>9.9522968545316309E-2</v>
      </c>
      <c r="CF43" s="69">
        <f t="shared" si="32"/>
        <v>1.0889969311626727E-2</v>
      </c>
      <c r="CG43" s="69">
        <f t="shared" si="32"/>
        <v>0</v>
      </c>
      <c r="CH43" s="69">
        <f t="shared" si="32"/>
        <v>2.1800012291692698E-2</v>
      </c>
      <c r="CI43" s="135">
        <f t="shared" si="6"/>
        <v>1</v>
      </c>
      <c r="CJ43" s="26"/>
      <c r="CK43" s="136" t="str">
        <f t="shared" si="7"/>
        <v>大河原町</v>
      </c>
      <c r="CL43" s="137">
        <f t="shared" si="17"/>
        <v>26.030161154336568</v>
      </c>
      <c r="CM43" s="75">
        <f t="shared" si="18"/>
        <v>0.1416433796986214</v>
      </c>
      <c r="CN43" s="76">
        <f t="shared" si="19"/>
        <v>20.6244141258491</v>
      </c>
      <c r="CO43" s="75">
        <f t="shared" si="20"/>
        <v>0.17876871447121445</v>
      </c>
      <c r="CP43" s="76">
        <f t="shared" si="8"/>
        <v>1.5019801263221166</v>
      </c>
      <c r="CQ43" s="75">
        <f t="shared" si="21"/>
        <v>0</v>
      </c>
      <c r="CR43" s="76">
        <f t="shared" si="9"/>
        <v>3.9037669021653496</v>
      </c>
      <c r="CS43" s="75">
        <f t="shared" si="22"/>
        <v>0</v>
      </c>
      <c r="CT43" s="76">
        <f t="shared" si="10"/>
        <v>33.038646819525582</v>
      </c>
      <c r="CU43" s="77">
        <f t="shared" si="23"/>
        <v>0.15993391100016835</v>
      </c>
      <c r="CV43" s="18"/>
      <c r="CW43" s="1078">
        <f t="shared" si="24"/>
        <v>3.6869999999999998</v>
      </c>
      <c r="CX43" s="1081">
        <f>VLOOKUP($AX43&amp;"_"&amp;$CW$14,データシート1!$A:$BS,MATCH($CW$12&amp;"_"&amp;CX$20,データシート1!$A$1:$BS$1,0),0)</f>
        <v>3.6869999999999998</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5.2839999999999998</v>
      </c>
      <c r="DB43" s="1081">
        <f>VLOOKUP($AX43&amp;"_"&amp;$CW$14,データシート1!$A:$BS,MATCH($CW$12&amp;"_"&amp;DB$20,データシート1!$A$1:$BS$1,0),0)</f>
        <v>0</v>
      </c>
      <c r="DC43" s="1081">
        <f>VLOOKUP($AX43&amp;"_"&amp;$CW$14,データシート1!$A:$BS,MATCH($CW$12&amp;"_"&amp;DC$20,データシート1!$A$1:$BS$1,0),0)</f>
        <v>0</v>
      </c>
      <c r="DD43" s="1080">
        <f t="shared" si="11"/>
        <v>8.9710000000000001</v>
      </c>
      <c r="DE43" s="18"/>
      <c r="DF43" s="138">
        <f>VLOOKUP($AX43&amp;"_"&amp;$DF$14,データシート1!$A:$BS,MATCH($DF$12&amp;"_"&amp;DF$20,データシート1!$A$1:$BS$1,0),0)</f>
        <v>1</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1</v>
      </c>
      <c r="DJ43" s="74">
        <f>VLOOKUP($AX43&amp;"_"&amp;$DF$14,データシート1!$A:$BS,MATCH($DF$12&amp;"_"&amp;DJ$20,データシート1!$A$1:$BS$1,0),0)</f>
        <v>0</v>
      </c>
      <c r="DK43" s="74">
        <f>VLOOKUP($AX43&amp;"_"&amp;$DF$14,データシート1!$A:$BS,MATCH($DF$12&amp;"_"&amp;DK$20,データシート1!$A$1:$BS$1,0),0)</f>
        <v>0</v>
      </c>
      <c r="DL43" s="78">
        <f t="shared" si="12"/>
        <v>2</v>
      </c>
      <c r="DM43" s="18"/>
      <c r="DN43" s="139">
        <f t="shared" si="26"/>
        <v>0.41</v>
      </c>
      <c r="DO43" s="140">
        <f t="shared" si="27"/>
        <v>0</v>
      </c>
      <c r="DP43" s="140">
        <f t="shared" si="29"/>
        <v>0</v>
      </c>
      <c r="DQ43" s="140">
        <f t="shared" si="30"/>
        <v>0.59</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36402</v>
      </c>
      <c r="AY44" s="20" t="str">
        <f>IF(IFERROR(比較地域マスタ!$Z29,"")=0,"",IFERROR(比較地域マスタ!$Z29,""))</f>
        <v>北島町</v>
      </c>
      <c r="BB44" s="122" t="str">
        <f t="shared" si="0"/>
        <v>36402</v>
      </c>
      <c r="BC44" s="123" t="str">
        <f t="shared" si="0"/>
        <v>北島町</v>
      </c>
      <c r="BD44" s="40">
        <f t="shared" si="14"/>
        <v>177.39618012337061</v>
      </c>
      <c r="BE44" s="40">
        <f t="shared" si="15"/>
        <v>69.598757379852685</v>
      </c>
      <c r="BF44" s="40">
        <f>VLOOKUP($AX44&amp;"_"&amp;$BC$14,データシート1!$A:$BS,MATCH($BC$12&amp;"_"&amp;BF$20,データシート1!$A$1:$BS$1,0),0)</f>
        <v>66.325443154542896</v>
      </c>
      <c r="BG44" s="40">
        <f>VLOOKUP($AX44&amp;"_"&amp;$BC$14,データシート1!$A:$BS,MATCH($BC$12&amp;"_"&amp;BG$20,データシート1!$A$1:$BS$1,0),0)</f>
        <v>1.4847658242248603</v>
      </c>
      <c r="BH44" s="40">
        <f>VLOOKUP($AX44&amp;"_"&amp;$BC$14,データシート1!$A:$BS,MATCH($BC$12&amp;"_"&amp;BH$20,データシート1!$A$1:$BS$1,0),0)</f>
        <v>1.7885484010849237</v>
      </c>
      <c r="BI44" s="40">
        <f>VLOOKUP($AX44&amp;"_"&amp;$BC$14,データシート1!$A:$BS,MATCH($BC$12&amp;"_"&amp;BI$20,データシート1!$A$1:$BS$1,0),0)</f>
        <v>31.074451751377222</v>
      </c>
      <c r="BJ44" s="40">
        <f>VLOOKUP($AX44&amp;"_"&amp;$BC$14,データシート1!$A:$BS,MATCH($BC$12&amp;"_"&amp;BJ$20,データシート1!$A$1:$BS$1,0),0)</f>
        <v>37.484194172003725</v>
      </c>
      <c r="BK44" s="40">
        <f t="shared" si="1"/>
        <v>37.812597515908962</v>
      </c>
      <c r="BL44" s="40">
        <f t="shared" si="2"/>
        <v>36.439875930642742</v>
      </c>
      <c r="BM44" s="40">
        <f>VLOOKUP($AX44&amp;"_"&amp;$BC$14,データシート1!$A:$BS,MATCH($BC$12&amp;"_"&amp;BM$20,データシート1!$A$1:$BS$1,0),0)</f>
        <v>21.533089120975553</v>
      </c>
      <c r="BN44" s="40">
        <f>VLOOKUP($AX44&amp;"_"&amp;$BC$14,データシート1!$A:$BS,MATCH($BC$12&amp;"_"&amp;BN$20,データシート1!$A$1:$BS$1,0),0)</f>
        <v>14.906786809667189</v>
      </c>
      <c r="BO44" s="40">
        <f>VLOOKUP($AX44&amp;"_"&amp;$BC$14,データシート1!$A:$BS,MATCH($BC$12&amp;"_"&amp;BO$20,データシート1!$A$1:$BS$1,0),0)</f>
        <v>1.3727215852662227</v>
      </c>
      <c r="BP44" s="40">
        <f>VLOOKUP($AX44&amp;"_"&amp;$BC$14,データシート1!$A:$BS,MATCH($BC$12&amp;"_"&amp;BP$20,データシート1!$A$1:$BS$1,0),0)</f>
        <v>0</v>
      </c>
      <c r="BQ44" s="40">
        <f>VLOOKUP($AX44&amp;"_"&amp;$BC$14,データシート1!$A:$BS,MATCH($BC$12&amp;"_"&amp;BQ$20,データシート1!$A$1:$BS$1,0),0)</f>
        <v>1.426179304228</v>
      </c>
      <c r="BR44" s="41">
        <f t="shared" si="3"/>
        <v>177.39618012337061</v>
      </c>
      <c r="BT44" s="134" t="str">
        <f t="shared" si="4"/>
        <v>北島町</v>
      </c>
      <c r="BU44" s="38">
        <f t="shared" si="25"/>
        <v>177.39618012337061</v>
      </c>
      <c r="BV44" s="69">
        <f t="shared" si="16"/>
        <v>0.39233515249003703</v>
      </c>
      <c r="BW44" s="69">
        <f t="shared" si="16"/>
        <v>0.37388315299921737</v>
      </c>
      <c r="BX44" s="69">
        <f t="shared" si="16"/>
        <v>8.369773369371742E-3</v>
      </c>
      <c r="BY44" s="69">
        <f t="shared" si="16"/>
        <v>1.0082226121447898E-2</v>
      </c>
      <c r="BZ44" s="69">
        <f t="shared" si="16"/>
        <v>0.17516979074615033</v>
      </c>
      <c r="CA44" s="69">
        <f t="shared" si="32"/>
        <v>0.21130214949349671</v>
      </c>
      <c r="CB44" s="69">
        <f t="shared" si="32"/>
        <v>0.21315339197051536</v>
      </c>
      <c r="CC44" s="69">
        <f t="shared" si="32"/>
        <v>0.20541522317617292</v>
      </c>
      <c r="CD44" s="69">
        <f t="shared" si="32"/>
        <v>0.12138417583738451</v>
      </c>
      <c r="CE44" s="69">
        <f t="shared" si="32"/>
        <v>8.4031047338788398E-2</v>
      </c>
      <c r="CF44" s="69">
        <f t="shared" si="32"/>
        <v>7.7381687943424713E-3</v>
      </c>
      <c r="CG44" s="69">
        <f t="shared" si="32"/>
        <v>0</v>
      </c>
      <c r="CH44" s="69">
        <f t="shared" si="32"/>
        <v>8.0395152998004801E-3</v>
      </c>
      <c r="CI44" s="135">
        <f t="shared" si="6"/>
        <v>1</v>
      </c>
      <c r="CK44" s="136" t="str">
        <f t="shared" si="7"/>
        <v>北島町</v>
      </c>
      <c r="CL44" s="137">
        <f t="shared" si="17"/>
        <v>69.598757379852685</v>
      </c>
      <c r="CM44" s="75">
        <f t="shared" si="18"/>
        <v>0.30918655461842021</v>
      </c>
      <c r="CN44" s="76">
        <f t="shared" si="19"/>
        <v>66.325443154542896</v>
      </c>
      <c r="CO44" s="75">
        <f t="shared" si="20"/>
        <v>0.32444562714581843</v>
      </c>
      <c r="CP44" s="76">
        <f t="shared" si="8"/>
        <v>1.4847658242248603</v>
      </c>
      <c r="CQ44" s="75">
        <f t="shared" si="21"/>
        <v>0</v>
      </c>
      <c r="CR44" s="76">
        <f t="shared" si="9"/>
        <v>1.7885484010849237</v>
      </c>
      <c r="CS44" s="75">
        <f t="shared" si="22"/>
        <v>0</v>
      </c>
      <c r="CT44" s="76">
        <f t="shared" si="10"/>
        <v>31.074451751377222</v>
      </c>
      <c r="CU44" s="77">
        <f t="shared" si="23"/>
        <v>9.4064410963274753E-2</v>
      </c>
      <c r="CV44" s="18"/>
      <c r="CW44" s="1078">
        <f t="shared" si="24"/>
        <v>21.518999999999998</v>
      </c>
      <c r="CX44" s="1081">
        <f>VLOOKUP($AX44&amp;"_"&amp;$CW$14,データシート1!$A:$BS,MATCH($CW$12&amp;"_"&amp;CX$20,データシート1!$A$1:$BS$1,0),0)</f>
        <v>21.518999999999998</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2.923</v>
      </c>
      <c r="DB44" s="1081">
        <f>VLOOKUP($AX44&amp;"_"&amp;$CW$14,データシート1!$A:$BS,MATCH($CW$12&amp;"_"&amp;DB$20,データシート1!$A$1:$BS$1,0),0)</f>
        <v>0</v>
      </c>
      <c r="DC44" s="1081">
        <f>VLOOKUP($AX44&amp;"_"&amp;$CW$14,データシート1!$A:$BS,MATCH($CW$12&amp;"_"&amp;DC$20,データシート1!$A$1:$BS$1,0),0)</f>
        <v>0</v>
      </c>
      <c r="DD44" s="1080">
        <f t="shared" si="11"/>
        <v>24.442</v>
      </c>
      <c r="DE44" s="18"/>
      <c r="DF44" s="138">
        <f>VLOOKUP($AX44&amp;"_"&amp;$DF$14,データシート1!$A:$BS,MATCH($DF$12&amp;"_"&amp;DF$20,データシート1!$A$1:$BS$1,0),0)</f>
        <v>2</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1</v>
      </c>
      <c r="DJ44" s="74">
        <f>VLOOKUP($AX44&amp;"_"&amp;$DF$14,データシート1!$A:$BS,MATCH($DF$12&amp;"_"&amp;DJ$20,データシート1!$A$1:$BS$1,0),0)</f>
        <v>0</v>
      </c>
      <c r="DK44" s="74">
        <f>VLOOKUP($AX44&amp;"_"&amp;$DF$14,データシート1!$A:$BS,MATCH($DF$12&amp;"_"&amp;DK$20,データシート1!$A$1:$BS$1,0),0)</f>
        <v>0</v>
      </c>
      <c r="DL44" s="78">
        <f t="shared" si="12"/>
        <v>3</v>
      </c>
      <c r="DM44" s="18"/>
      <c r="DN44" s="139">
        <f t="shared" si="26"/>
        <v>0.88</v>
      </c>
      <c r="DO44" s="140">
        <f t="shared" si="27"/>
        <v>0</v>
      </c>
      <c r="DP44" s="140">
        <f t="shared" si="29"/>
        <v>0</v>
      </c>
      <c r="DQ44" s="140">
        <f t="shared" si="30"/>
        <v>0.12</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01223</v>
      </c>
      <c r="AY45" s="20" t="str">
        <f>IF(IFERROR(比較地域マスタ!$Z30,"")=0,"",IFERROR(比較地域マスタ!$Z30,""))</f>
        <v>根室市</v>
      </c>
      <c r="BB45" s="122" t="str">
        <f t="shared" si="0"/>
        <v>01223</v>
      </c>
      <c r="BC45" s="123" t="str">
        <f t="shared" si="0"/>
        <v>根室市</v>
      </c>
      <c r="BD45" s="40">
        <f t="shared" si="14"/>
        <v>279.66275638059608</v>
      </c>
      <c r="BE45" s="40">
        <f t="shared" si="15"/>
        <v>129.08603322894504</v>
      </c>
      <c r="BF45" s="40">
        <f>VLOOKUP($AX45&amp;"_"&amp;$BC$14,データシート1!$A:$BS,MATCH($BC$12&amp;"_"&amp;BF$20,データシート1!$A$1:$BS$1,0),0)</f>
        <v>102.93648666966379</v>
      </c>
      <c r="BG45" s="40">
        <f>VLOOKUP($AX45&amp;"_"&amp;$BC$14,データシート1!$A:$BS,MATCH($BC$12&amp;"_"&amp;BG$20,データシート1!$A$1:$BS$1,0),0)</f>
        <v>1.8070530843489609</v>
      </c>
      <c r="BH45" s="40">
        <f>VLOOKUP($AX45&amp;"_"&amp;$BC$14,データシート1!$A:$BS,MATCH($BC$12&amp;"_"&amp;BH$20,データシート1!$A$1:$BS$1,0),0)</f>
        <v>24.342493474932279</v>
      </c>
      <c r="BI45" s="40">
        <f>VLOOKUP($AX45&amp;"_"&amp;$BC$14,データシート1!$A:$BS,MATCH($BC$12&amp;"_"&amp;BI$20,データシート1!$A$1:$BS$1,0),0)</f>
        <v>36.455913549634658</v>
      </c>
      <c r="BJ45" s="40">
        <f>VLOOKUP($AX45&amp;"_"&amp;$BC$14,データシート1!$A:$BS,MATCH($BC$12&amp;"_"&amp;BJ$20,データシート1!$A$1:$BS$1,0),0)</f>
        <v>55.430030990010515</v>
      </c>
      <c r="BK45" s="40">
        <f t="shared" si="1"/>
        <v>53.297753522005863</v>
      </c>
      <c r="BL45" s="40">
        <f t="shared" si="2"/>
        <v>48.069665978305345</v>
      </c>
      <c r="BM45" s="40">
        <f>VLOOKUP($AX45&amp;"_"&amp;$BC$14,データシート1!$A:$BS,MATCH($BC$12&amp;"_"&amp;BM$20,データシート1!$A$1:$BS$1,0),0)</f>
        <v>22.165633235012141</v>
      </c>
      <c r="BN45" s="40">
        <f>VLOOKUP($AX45&amp;"_"&amp;$BC$14,データシート1!$A:$BS,MATCH($BC$12&amp;"_"&amp;BN$20,データシート1!$A$1:$BS$1,0),0)</f>
        <v>25.904032743293204</v>
      </c>
      <c r="BO45" s="40">
        <f>VLOOKUP($AX45&amp;"_"&amp;$BC$14,データシート1!$A:$BS,MATCH($BC$12&amp;"_"&amp;BO$20,データシート1!$A$1:$BS$1,0),0)</f>
        <v>1.4657065060155392</v>
      </c>
      <c r="BP45" s="40">
        <f>VLOOKUP($AX45&amp;"_"&amp;$BC$14,データシート1!$A:$BS,MATCH($BC$12&amp;"_"&amp;BP$20,データシート1!$A$1:$BS$1,0),0)</f>
        <v>3.7623810376849836</v>
      </c>
      <c r="BQ45" s="40">
        <f>VLOOKUP($AX45&amp;"_"&amp;$BC$14,データシート1!$A:$BS,MATCH($BC$12&amp;"_"&amp;BQ$20,データシート1!$A$1:$BS$1,0),0)</f>
        <v>5.3930250900000001</v>
      </c>
      <c r="BR45" s="41">
        <f t="shared" si="3"/>
        <v>279.66275638059608</v>
      </c>
      <c r="BT45" s="134" t="str">
        <f t="shared" si="4"/>
        <v>根室市</v>
      </c>
      <c r="BU45" s="38">
        <f t="shared" si="25"/>
        <v>279.66275638059608</v>
      </c>
      <c r="BV45" s="69">
        <f t="shared" si="16"/>
        <v>0.46157749033006906</v>
      </c>
      <c r="BW45" s="69">
        <f t="shared" si="16"/>
        <v>0.368073632692</v>
      </c>
      <c r="BX45" s="69">
        <f t="shared" si="16"/>
        <v>6.4615435667440919E-3</v>
      </c>
      <c r="BY45" s="69">
        <f t="shared" si="16"/>
        <v>8.7042314071324955E-2</v>
      </c>
      <c r="BZ45" s="69">
        <f t="shared" si="16"/>
        <v>0.13035669826561178</v>
      </c>
      <c r="CA45" s="69">
        <f t="shared" si="32"/>
        <v>0.19820312045617966</v>
      </c>
      <c r="CB45" s="69">
        <f t="shared" si="32"/>
        <v>0.19057866056884734</v>
      </c>
      <c r="CC45" s="69">
        <f t="shared" si="32"/>
        <v>0.17188440320200096</v>
      </c>
      <c r="CD45" s="69">
        <f t="shared" si="32"/>
        <v>7.9258437991102007E-2</v>
      </c>
      <c r="CE45" s="69">
        <f t="shared" si="32"/>
        <v>9.2625965210898956E-2</v>
      </c>
      <c r="CF45" s="69">
        <f t="shared" si="32"/>
        <v>5.2409785449616438E-3</v>
      </c>
      <c r="CG45" s="69">
        <f t="shared" si="32"/>
        <v>1.3453278821884736E-2</v>
      </c>
      <c r="CH45" s="69">
        <f t="shared" si="32"/>
        <v>1.9284030379292171E-2</v>
      </c>
      <c r="CI45" s="135">
        <f t="shared" si="6"/>
        <v>1</v>
      </c>
      <c r="CK45" s="136" t="str">
        <f t="shared" si="7"/>
        <v>根室市</v>
      </c>
      <c r="CL45" s="137">
        <f t="shared" si="17"/>
        <v>129.08603322894504</v>
      </c>
      <c r="CM45" s="75">
        <f t="shared" si="18"/>
        <v>0</v>
      </c>
      <c r="CN45" s="76">
        <f t="shared" si="19"/>
        <v>102.93648666966379</v>
      </c>
      <c r="CO45" s="75">
        <f t="shared" si="20"/>
        <v>0</v>
      </c>
      <c r="CP45" s="76">
        <f t="shared" si="8"/>
        <v>1.8070530843489609</v>
      </c>
      <c r="CQ45" s="75">
        <f t="shared" si="21"/>
        <v>0</v>
      </c>
      <c r="CR45" s="76">
        <f t="shared" si="9"/>
        <v>24.342493474932279</v>
      </c>
      <c r="CS45" s="75">
        <f t="shared" si="22"/>
        <v>0</v>
      </c>
      <c r="CT45" s="76">
        <f t="shared" si="10"/>
        <v>36.455913549634658</v>
      </c>
      <c r="CU45" s="77">
        <f t="shared" si="23"/>
        <v>0</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0</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0</v>
      </c>
      <c r="DM45" s="18"/>
      <c r="DN45" s="139">
        <f t="shared" si="26"/>
        <v>0</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36208</v>
      </c>
      <c r="AY46" s="20" t="str">
        <f>IF(IFERROR(比較地域マスタ!$Z31,"")=0,"",IFERROR(比較地域マスタ!$Z31,""))</f>
        <v>三好市</v>
      </c>
      <c r="BB46" s="122" t="str">
        <f t="shared" si="0"/>
        <v>36208</v>
      </c>
      <c r="BC46" s="123" t="str">
        <f t="shared" si="0"/>
        <v>三好市</v>
      </c>
      <c r="BD46" s="40">
        <f t="shared" si="14"/>
        <v>176.14149658535203</v>
      </c>
      <c r="BE46" s="40">
        <f t="shared" si="15"/>
        <v>39.702744361437738</v>
      </c>
      <c r="BF46" s="40">
        <f>VLOOKUP($AX46&amp;"_"&amp;$BC$14,データシート1!$A:$BS,MATCH($BC$12&amp;"_"&amp;BF$20,データシート1!$A$1:$BS$1,0),0)</f>
        <v>27.403492409841299</v>
      </c>
      <c r="BG46" s="40">
        <f>VLOOKUP($AX46&amp;"_"&amp;$BC$14,データシート1!$A:$BS,MATCH($BC$12&amp;"_"&amp;BG$20,データシート1!$A$1:$BS$1,0),0)</f>
        <v>2.5435334002241317</v>
      </c>
      <c r="BH46" s="40">
        <f>VLOOKUP($AX46&amp;"_"&amp;$BC$14,データシート1!$A:$BS,MATCH($BC$12&amp;"_"&amp;BH$20,データシート1!$A$1:$BS$1,0),0)</f>
        <v>9.7557185513723113</v>
      </c>
      <c r="BI46" s="40">
        <f>VLOOKUP($AX46&amp;"_"&amp;$BC$14,データシート1!$A:$BS,MATCH($BC$12&amp;"_"&amp;BI$20,データシート1!$A$1:$BS$1,0),0)</f>
        <v>32.926676683091436</v>
      </c>
      <c r="BJ46" s="40">
        <f>VLOOKUP($AX46&amp;"_"&amp;$BC$14,データシート1!$A:$BS,MATCH($BC$12&amp;"_"&amp;BJ$20,データシート1!$A$1:$BS$1,0),0)</f>
        <v>46.852407299409187</v>
      </c>
      <c r="BK46" s="40">
        <f t="shared" si="1"/>
        <v>54.075015199247495</v>
      </c>
      <c r="BL46" s="40">
        <f t="shared" si="2"/>
        <v>52.614497452284553</v>
      </c>
      <c r="BM46" s="40">
        <f>VLOOKUP($AX46&amp;"_"&amp;$BC$14,データシート1!$A:$BS,MATCH($BC$12&amp;"_"&amp;BM$20,データシート1!$A$1:$BS$1,0),0)</f>
        <v>22.034086450234621</v>
      </c>
      <c r="BN46" s="40">
        <f>VLOOKUP($AX46&amp;"_"&amp;$BC$14,データシート1!$A:$BS,MATCH($BC$12&amp;"_"&amp;BN$20,データシート1!$A$1:$BS$1,0),0)</f>
        <v>30.580411002049935</v>
      </c>
      <c r="BO46" s="40">
        <f>VLOOKUP($AX46&amp;"_"&amp;$BC$14,データシート1!$A:$BS,MATCH($BC$12&amp;"_"&amp;BO$20,データシート1!$A$1:$BS$1,0),0)</f>
        <v>1.4605177469629456</v>
      </c>
      <c r="BP46" s="40">
        <f>VLOOKUP($AX46&amp;"_"&amp;$BC$14,データシート1!$A:$BS,MATCH($BC$12&amp;"_"&amp;BP$20,データシート1!$A$1:$BS$1,0),0)</f>
        <v>0</v>
      </c>
      <c r="BQ46" s="40">
        <f>VLOOKUP($AX46&amp;"_"&amp;$BC$14,データシート1!$A:$BS,MATCH($BC$12&amp;"_"&amp;BQ$20,データシート1!$A$1:$BS$1,0),0)</f>
        <v>2.5846530421661571</v>
      </c>
      <c r="BR46" s="41">
        <f t="shared" si="3"/>
        <v>176.14149658535203</v>
      </c>
      <c r="BT46" s="134" t="str">
        <f t="shared" si="4"/>
        <v>三好市</v>
      </c>
      <c r="BU46" s="38">
        <f t="shared" si="25"/>
        <v>176.14149658535203</v>
      </c>
      <c r="BV46" s="69">
        <f t="shared" si="16"/>
        <v>0.22540256061807201</v>
      </c>
      <c r="BW46" s="69">
        <f t="shared" si="16"/>
        <v>0.15557658439993169</v>
      </c>
      <c r="BX46" s="69">
        <f t="shared" si="16"/>
        <v>1.4440284938714734E-2</v>
      </c>
      <c r="BY46" s="69">
        <f t="shared" si="16"/>
        <v>5.5385691279425629E-2</v>
      </c>
      <c r="BZ46" s="69">
        <f t="shared" si="16"/>
        <v>0.18693310390454368</v>
      </c>
      <c r="CA46" s="69">
        <f t="shared" si="32"/>
        <v>0.2659930124796353</v>
      </c>
      <c r="CB46" s="69">
        <f t="shared" si="32"/>
        <v>0.30699759141108823</v>
      </c>
      <c r="CC46" s="69">
        <f t="shared" si="32"/>
        <v>0.29870586132319704</v>
      </c>
      <c r="CD46" s="69">
        <f t="shared" si="32"/>
        <v>0.12509310342754851</v>
      </c>
      <c r="CE46" s="69">
        <f t="shared" si="32"/>
        <v>0.17361275789564859</v>
      </c>
      <c r="CF46" s="69">
        <f t="shared" si="32"/>
        <v>8.2917300878911828E-3</v>
      </c>
      <c r="CG46" s="69">
        <f t="shared" si="32"/>
        <v>0</v>
      </c>
      <c r="CH46" s="69">
        <f t="shared" si="32"/>
        <v>1.4673731586660639E-2</v>
      </c>
      <c r="CI46" s="135">
        <f t="shared" si="6"/>
        <v>1</v>
      </c>
      <c r="CK46" s="136" t="str">
        <f t="shared" si="7"/>
        <v>三好市</v>
      </c>
      <c r="CL46" s="137">
        <f t="shared" si="17"/>
        <v>39.702744361437738</v>
      </c>
      <c r="CM46" s="75">
        <f t="shared" si="18"/>
        <v>0.21152190195085765</v>
      </c>
      <c r="CN46" s="76">
        <f t="shared" si="19"/>
        <v>27.403492409841299</v>
      </c>
      <c r="CO46" s="75">
        <f t="shared" si="20"/>
        <v>0.30645728925354282</v>
      </c>
      <c r="CP46" s="76">
        <f t="shared" si="8"/>
        <v>2.5435334002241317</v>
      </c>
      <c r="CQ46" s="75">
        <f t="shared" si="21"/>
        <v>0</v>
      </c>
      <c r="CR46" s="76">
        <f t="shared" si="9"/>
        <v>9.7557185513723113</v>
      </c>
      <c r="CS46" s="75">
        <f t="shared" si="22"/>
        <v>0</v>
      </c>
      <c r="CT46" s="76">
        <f t="shared" si="10"/>
        <v>32.926676683091436</v>
      </c>
      <c r="CU46" s="77">
        <f t="shared" si="23"/>
        <v>0</v>
      </c>
      <c r="CV46" s="18"/>
      <c r="CW46" s="1078">
        <f t="shared" si="24"/>
        <v>8.3979999999999997</v>
      </c>
      <c r="CX46" s="1081">
        <f>VLOOKUP($AX46&amp;"_"&amp;$CW$14,データシート1!$A:$BS,MATCH($CW$12&amp;"_"&amp;CX$20,データシート1!$A$1:$BS$1,0),0)</f>
        <v>8.3979999999999997</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8.3979999999999997</v>
      </c>
      <c r="DE46" s="18"/>
      <c r="DF46" s="138">
        <f>VLOOKUP($AX46&amp;"_"&amp;$DF$14,データシート1!$A:$BS,MATCH($DF$12&amp;"_"&amp;DF$20,データシート1!$A$1:$BS$1,0),0)</f>
        <v>3</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3</v>
      </c>
      <c r="DM46" s="18"/>
      <c r="DN46" s="139">
        <f t="shared" si="26"/>
        <v>1</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34307</v>
      </c>
      <c r="AY47" s="20" t="str">
        <f>IF(IFERROR(比較地域マスタ!$Z32,"")=0,"",IFERROR(比較地域マスタ!$Z32,""))</f>
        <v>熊野町</v>
      </c>
      <c r="BB47" s="122" t="str">
        <f t="shared" si="0"/>
        <v>34307</v>
      </c>
      <c r="BC47" s="123" t="str">
        <f t="shared" si="0"/>
        <v>熊野町</v>
      </c>
      <c r="BD47" s="40">
        <f t="shared" si="14"/>
        <v>156.27213448554153</v>
      </c>
      <c r="BE47" s="40">
        <f t="shared" si="15"/>
        <v>71.722280690260959</v>
      </c>
      <c r="BF47" s="40">
        <f>VLOOKUP($AX47&amp;"_"&amp;$BC$14,データシート1!$A:$BS,MATCH($BC$12&amp;"_"&amp;BF$20,データシート1!$A$1:$BS$1,0),0)</f>
        <v>70.912610323564863</v>
      </c>
      <c r="BG47" s="40">
        <f>VLOOKUP($AX47&amp;"_"&amp;$BC$14,データシート1!$A:$BS,MATCH($BC$12&amp;"_"&amp;BG$20,データシート1!$A$1:$BS$1,0),0)</f>
        <v>0.61325397640021795</v>
      </c>
      <c r="BH47" s="40">
        <f>VLOOKUP($AX47&amp;"_"&amp;$BC$14,データシート1!$A:$BS,MATCH($BC$12&amp;"_"&amp;BH$20,データシート1!$A$1:$BS$1,0),0)</f>
        <v>0.19641639029587782</v>
      </c>
      <c r="BI47" s="40">
        <f>VLOOKUP($AX47&amp;"_"&amp;$BC$14,データシート1!$A:$BS,MATCH($BC$12&amp;"_"&amp;BI$20,データシート1!$A$1:$BS$1,0),0)</f>
        <v>17.249451273763203</v>
      </c>
      <c r="BJ47" s="40">
        <f>VLOOKUP($AX47&amp;"_"&amp;$BC$14,データシート1!$A:$BS,MATCH($BC$12&amp;"_"&amp;BJ$20,データシート1!$A$1:$BS$1,0),0)</f>
        <v>30.864259827099136</v>
      </c>
      <c r="BK47" s="40">
        <f t="shared" si="1"/>
        <v>33.739288375339306</v>
      </c>
      <c r="BL47" s="40">
        <f t="shared" si="2"/>
        <v>32.341212626520637</v>
      </c>
      <c r="BM47" s="40">
        <f>VLOOKUP($AX47&amp;"_"&amp;$BC$14,データシート1!$A:$BS,MATCH($BC$12&amp;"_"&amp;BM$20,データシート1!$A$1:$BS$1,0),0)</f>
        <v>20.209224669916683</v>
      </c>
      <c r="BN47" s="40">
        <f>VLOOKUP($AX47&amp;"_"&amp;$BC$14,データシート1!$A:$BS,MATCH($BC$12&amp;"_"&amp;BN$20,データシート1!$A$1:$BS$1,0),0)</f>
        <v>12.131987956603952</v>
      </c>
      <c r="BO47" s="40">
        <f>VLOOKUP($AX47&amp;"_"&amp;$BC$14,データシート1!$A:$BS,MATCH($BC$12&amp;"_"&amp;BO$20,データシート1!$A$1:$BS$1,0),0)</f>
        <v>1.3980757488186679</v>
      </c>
      <c r="BP47" s="40">
        <f>VLOOKUP($AX47&amp;"_"&amp;$BC$14,データシート1!$A:$BS,MATCH($BC$12&amp;"_"&amp;BP$20,データシート1!$A$1:$BS$1,0),0)</f>
        <v>0</v>
      </c>
      <c r="BQ47" s="40">
        <f>VLOOKUP($AX47&amp;"_"&amp;$BC$14,データシート1!$A:$BS,MATCH($BC$12&amp;"_"&amp;BQ$20,データシート1!$A$1:$BS$1,0),0)</f>
        <v>2.6968543190789451</v>
      </c>
      <c r="BR47" s="41">
        <f t="shared" si="3"/>
        <v>156.27213448554153</v>
      </c>
      <c r="BT47" s="134" t="str">
        <f t="shared" si="4"/>
        <v>熊野町</v>
      </c>
      <c r="BU47" s="38">
        <f t="shared" si="25"/>
        <v>156.27213448554153</v>
      </c>
      <c r="BV47" s="69">
        <f t="shared" si="16"/>
        <v>0.45895758016216759</v>
      </c>
      <c r="BW47" s="69">
        <f t="shared" si="16"/>
        <v>0.45377642378159094</v>
      </c>
      <c r="BX47" s="69">
        <f t="shared" si="16"/>
        <v>3.924269534162899E-3</v>
      </c>
      <c r="BY47" s="69">
        <f t="shared" si="16"/>
        <v>1.2568868464137505E-3</v>
      </c>
      <c r="BZ47" s="69">
        <f t="shared" si="16"/>
        <v>0.11038085152256713</v>
      </c>
      <c r="CA47" s="69">
        <f t="shared" si="32"/>
        <v>0.1975032844384341</v>
      </c>
      <c r="CB47" s="69">
        <f t="shared" si="32"/>
        <v>0.21590086093346925</v>
      </c>
      <c r="CC47" s="69">
        <f t="shared" si="32"/>
        <v>0.20695444349685313</v>
      </c>
      <c r="CD47" s="69">
        <f t="shared" si="32"/>
        <v>0.12932071822303332</v>
      </c>
      <c r="CE47" s="69">
        <f t="shared" si="32"/>
        <v>7.7633725273819801E-2</v>
      </c>
      <c r="CF47" s="69">
        <f t="shared" si="32"/>
        <v>8.9464174366161199E-3</v>
      </c>
      <c r="CG47" s="69">
        <f t="shared" si="32"/>
        <v>0</v>
      </c>
      <c r="CH47" s="69">
        <f t="shared" si="32"/>
        <v>1.7257422943362057E-2</v>
      </c>
      <c r="CI47" s="135">
        <f t="shared" si="6"/>
        <v>1</v>
      </c>
      <c r="CK47" s="136" t="str">
        <f t="shared" si="7"/>
        <v>熊野町</v>
      </c>
      <c r="CL47" s="137">
        <f t="shared" si="17"/>
        <v>71.722280690260959</v>
      </c>
      <c r="CM47" s="75">
        <f t="shared" si="18"/>
        <v>0</v>
      </c>
      <c r="CN47" s="76">
        <f t="shared" si="19"/>
        <v>70.912610323564863</v>
      </c>
      <c r="CO47" s="75">
        <f t="shared" si="20"/>
        <v>0</v>
      </c>
      <c r="CP47" s="76">
        <f t="shared" si="8"/>
        <v>0.61325397640021795</v>
      </c>
      <c r="CQ47" s="75">
        <f t="shared" si="21"/>
        <v>0</v>
      </c>
      <c r="CR47" s="76">
        <f t="shared" si="9"/>
        <v>0.19641639029587782</v>
      </c>
      <c r="CS47" s="75">
        <f t="shared" si="22"/>
        <v>0</v>
      </c>
      <c r="CT47" s="76">
        <f t="shared" si="10"/>
        <v>17.249451273763203</v>
      </c>
      <c r="CU47" s="77">
        <f t="shared" si="23"/>
        <v>0</v>
      </c>
      <c r="CV47" s="18"/>
      <c r="CW47" s="1078">
        <f t="shared" si="24"/>
        <v>0</v>
      </c>
      <c r="CX47" s="1081">
        <f>VLOOKUP($AX47&amp;"_"&amp;$CW$14,データシート1!$A:$BS,MATCH($CW$12&amp;"_"&amp;CX$20,データシート1!$A$1:$BS$1,0),0)</f>
        <v>0</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0</v>
      </c>
      <c r="DE47" s="18"/>
      <c r="DF47" s="138">
        <f>VLOOKUP($AX47&amp;"_"&amp;$DF$14,データシート1!$A:$BS,MATCH($DF$12&amp;"_"&amp;DF$20,データシート1!$A$1:$BS$1,0),0)</f>
        <v>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0</v>
      </c>
      <c r="DM47" s="18"/>
      <c r="DN47" s="139">
        <f t="shared" si="26"/>
        <v>0</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04505</v>
      </c>
      <c r="AY48" s="20" t="str">
        <f>IF(IFERROR(比較地域マスタ!$Z33,"")=0,"",IFERROR(比較地域マスタ!$Z33,""))</f>
        <v>美里町</v>
      </c>
      <c r="BB48" s="122" t="str">
        <f t="shared" si="0"/>
        <v>04505</v>
      </c>
      <c r="BC48" s="123" t="str">
        <f t="shared" si="0"/>
        <v>美里町</v>
      </c>
      <c r="BD48" s="40">
        <f t="shared" si="14"/>
        <v>163.9060904102972</v>
      </c>
      <c r="BE48" s="40">
        <f t="shared" si="15"/>
        <v>68.79949652144785</v>
      </c>
      <c r="BF48" s="40">
        <f>VLOOKUP($AX48&amp;"_"&amp;$BC$14,データシート1!$A:$BS,MATCH($BC$12&amp;"_"&amp;BF$20,データシート1!$A$1:$BS$1,0),0)</f>
        <v>47.555969539146211</v>
      </c>
      <c r="BG48" s="40">
        <f>VLOOKUP($AX48&amp;"_"&amp;$BC$14,データシート1!$A:$BS,MATCH($BC$12&amp;"_"&amp;BG$20,データシート1!$A$1:$BS$1,0),0)</f>
        <v>1.4400428015253284</v>
      </c>
      <c r="BH48" s="40">
        <f>VLOOKUP($AX48&amp;"_"&amp;$BC$14,データシート1!$A:$BS,MATCH($BC$12&amp;"_"&amp;BH$20,データシート1!$A$1:$BS$1,0),0)</f>
        <v>19.803484180776309</v>
      </c>
      <c r="BI48" s="40">
        <f>VLOOKUP($AX48&amp;"_"&amp;$BC$14,データシート1!$A:$BS,MATCH($BC$12&amp;"_"&amp;BI$20,データシート1!$A$1:$BS$1,0),0)</f>
        <v>19.867384604076111</v>
      </c>
      <c r="BJ48" s="40">
        <f>VLOOKUP($AX48&amp;"_"&amp;$BC$14,データシート1!$A:$BS,MATCH($BC$12&amp;"_"&amp;BJ$20,データシート1!$A$1:$BS$1,0),0)</f>
        <v>27.796417531087112</v>
      </c>
      <c r="BK48" s="40">
        <f t="shared" si="1"/>
        <v>43.128277773072725</v>
      </c>
      <c r="BL48" s="40">
        <f t="shared" si="2"/>
        <v>41.700602512385856</v>
      </c>
      <c r="BM48" s="40">
        <f>VLOOKUP($AX48&amp;"_"&amp;$BC$14,データシート1!$A:$BS,MATCH($BC$12&amp;"_"&amp;BM$20,データシート1!$A$1:$BS$1,0),0)</f>
        <v>21.758397975754072</v>
      </c>
      <c r="BN48" s="40">
        <f>VLOOKUP($AX48&amp;"_"&amp;$BC$14,データシート1!$A:$BS,MATCH($BC$12&amp;"_"&amp;BN$20,データシート1!$A$1:$BS$1,0),0)</f>
        <v>19.942204536631781</v>
      </c>
      <c r="BO48" s="40">
        <f>VLOOKUP($AX48&amp;"_"&amp;$BC$14,データシート1!$A:$BS,MATCH($BC$12&amp;"_"&amp;BO$20,データシート1!$A$1:$BS$1,0),0)</f>
        <v>1.4276752606868712</v>
      </c>
      <c r="BP48" s="40">
        <f>VLOOKUP($AX48&amp;"_"&amp;$BC$14,データシート1!$A:$BS,MATCH($BC$12&amp;"_"&amp;BP$20,データシート1!$A$1:$BS$1,0),0)</f>
        <v>0</v>
      </c>
      <c r="BQ48" s="40">
        <f>VLOOKUP($AX48&amp;"_"&amp;$BC$14,データシート1!$A:$BS,MATCH($BC$12&amp;"_"&amp;BQ$20,データシート1!$A$1:$BS$1,0),0)</f>
        <v>4.3145139806133894</v>
      </c>
      <c r="BR48" s="41">
        <f t="shared" si="3"/>
        <v>163.9060904102972</v>
      </c>
      <c r="BT48" s="134" t="str">
        <f t="shared" si="4"/>
        <v>美里町</v>
      </c>
      <c r="BU48" s="38">
        <f t="shared" si="25"/>
        <v>163.9060904102972</v>
      </c>
      <c r="BV48" s="69">
        <f t="shared" si="16"/>
        <v>0.41974948184796435</v>
      </c>
      <c r="BW48" s="69">
        <f t="shared" si="16"/>
        <v>0.29014156472222563</v>
      </c>
      <c r="BX48" s="69">
        <f t="shared" si="16"/>
        <v>8.785779698121941E-3</v>
      </c>
      <c r="BY48" s="69">
        <f t="shared" si="16"/>
        <v>0.12082213742761679</v>
      </c>
      <c r="BZ48" s="69">
        <f t="shared" si="16"/>
        <v>0.1212119973964553</v>
      </c>
      <c r="CA48" s="69">
        <f t="shared" si="32"/>
        <v>0.16958745987721294</v>
      </c>
      <c r="CB48" s="69">
        <f t="shared" si="32"/>
        <v>0.26312797569090968</v>
      </c>
      <c r="CC48" s="69">
        <f t="shared" si="32"/>
        <v>0.25441765103419284</v>
      </c>
      <c r="CD48" s="69">
        <f t="shared" si="32"/>
        <v>0.13274917314718115</v>
      </c>
      <c r="CE48" s="69">
        <f t="shared" si="32"/>
        <v>0.12166847788701168</v>
      </c>
      <c r="CF48" s="69">
        <f t="shared" si="32"/>
        <v>8.7103246567168391E-3</v>
      </c>
      <c r="CG48" s="69">
        <f t="shared" si="32"/>
        <v>0</v>
      </c>
      <c r="CH48" s="69">
        <f t="shared" si="32"/>
        <v>2.6323085187457657E-2</v>
      </c>
      <c r="CI48" s="135">
        <f t="shared" si="6"/>
        <v>1</v>
      </c>
      <c r="CK48" s="136" t="str">
        <f t="shared" si="7"/>
        <v>美里町</v>
      </c>
      <c r="CL48" s="137">
        <f t="shared" si="17"/>
        <v>68.79949652144785</v>
      </c>
      <c r="CM48" s="75">
        <f t="shared" si="18"/>
        <v>4.0639832286103475E-2</v>
      </c>
      <c r="CN48" s="76">
        <f t="shared" si="19"/>
        <v>47.555969539146211</v>
      </c>
      <c r="CO48" s="75">
        <f t="shared" si="20"/>
        <v>5.8793880707204219E-2</v>
      </c>
      <c r="CP48" s="76">
        <f t="shared" si="8"/>
        <v>1.4400428015253284</v>
      </c>
      <c r="CQ48" s="75">
        <f t="shared" si="21"/>
        <v>0</v>
      </c>
      <c r="CR48" s="76">
        <f t="shared" si="9"/>
        <v>19.803484180776309</v>
      </c>
      <c r="CS48" s="75">
        <f t="shared" si="22"/>
        <v>0</v>
      </c>
      <c r="CT48" s="76">
        <f t="shared" si="10"/>
        <v>19.867384604076111</v>
      </c>
      <c r="CU48" s="77">
        <f t="shared" si="23"/>
        <v>0</v>
      </c>
      <c r="CV48" s="18"/>
      <c r="CW48" s="1078">
        <f t="shared" si="24"/>
        <v>2.7959999999999998</v>
      </c>
      <c r="CX48" s="1081">
        <f>VLOOKUP($AX48&amp;"_"&amp;$CW$14,データシート1!$A:$BS,MATCH($CW$12&amp;"_"&amp;CX$20,データシート1!$A$1:$BS$1,0),0)</f>
        <v>2.7959999999999998</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2.7959999999999998</v>
      </c>
      <c r="DE48" s="18"/>
      <c r="DF48" s="138">
        <f>VLOOKUP($AX48&amp;"_"&amp;$DF$14,データシート1!$A:$BS,MATCH($DF$12&amp;"_"&amp;DF$20,データシート1!$A$1:$BS$1,0),0)</f>
        <v>1</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1</v>
      </c>
      <c r="DM48" s="18"/>
      <c r="DN48" s="139">
        <f t="shared" si="26"/>
        <v>1</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37387</v>
      </c>
      <c r="AY49" s="20" t="str">
        <f>IF(IFERROR(比較地域マスタ!$Z34,"")=0,"",IFERROR(比較地域マスタ!$Z34,""))</f>
        <v>綾川町</v>
      </c>
      <c r="BB49" s="122" t="str">
        <f t="shared" si="0"/>
        <v>37387</v>
      </c>
      <c r="BC49" s="123" t="str">
        <f t="shared" si="0"/>
        <v>綾川町</v>
      </c>
      <c r="BD49" s="40">
        <f t="shared" si="14"/>
        <v>217.31488901210508</v>
      </c>
      <c r="BE49" s="40">
        <f t="shared" si="15"/>
        <v>100.23805593865052</v>
      </c>
      <c r="BF49" s="40">
        <f>VLOOKUP($AX49&amp;"_"&amp;$BC$14,データシート1!$A:$BS,MATCH($BC$12&amp;"_"&amp;BF$20,データシート1!$A$1:$BS$1,0),0)</f>
        <v>79.657600294364357</v>
      </c>
      <c r="BG49" s="40">
        <f>VLOOKUP($AX49&amp;"_"&amp;$BC$14,データシート1!$A:$BS,MATCH($BC$12&amp;"_"&amp;BG$20,データシート1!$A$1:$BS$1,0),0)</f>
        <v>1.608561726740813</v>
      </c>
      <c r="BH49" s="40">
        <f>VLOOKUP($AX49&amp;"_"&amp;$BC$14,データシート1!$A:$BS,MATCH($BC$12&amp;"_"&amp;BH$20,データシート1!$A$1:$BS$1,0),0)</f>
        <v>18.971893917545348</v>
      </c>
      <c r="BI49" s="40">
        <f>VLOOKUP($AX49&amp;"_"&amp;$BC$14,データシート1!$A:$BS,MATCH($BC$12&amp;"_"&amp;BI$20,データシート1!$A$1:$BS$1,0),0)</f>
        <v>31.327975771908847</v>
      </c>
      <c r="BJ49" s="40">
        <f>VLOOKUP($AX49&amp;"_"&amp;$BC$14,データシート1!$A:$BS,MATCH($BC$12&amp;"_"&amp;BJ$20,データシート1!$A$1:$BS$1,0),0)</f>
        <v>35.699721050236995</v>
      </c>
      <c r="BK49" s="40">
        <f t="shared" si="1"/>
        <v>50.04913625130871</v>
      </c>
      <c r="BL49" s="40">
        <f t="shared" si="2"/>
        <v>48.645105222213772</v>
      </c>
      <c r="BM49" s="40">
        <f>VLOOKUP($AX49&amp;"_"&amp;$BC$14,データシート1!$A:$BS,MATCH($BC$12&amp;"_"&amp;BM$20,データシート1!$A$1:$BS$1,0),0)</f>
        <v>22.577066795912042</v>
      </c>
      <c r="BN49" s="40">
        <f>VLOOKUP($AX49&amp;"_"&amp;$BC$14,データシート1!$A:$BS,MATCH($BC$12&amp;"_"&amp;BN$20,データシート1!$A$1:$BS$1,0),0)</f>
        <v>26.068038426301733</v>
      </c>
      <c r="BO49" s="40">
        <f>VLOOKUP($AX49&amp;"_"&amp;$BC$14,データシート1!$A:$BS,MATCH($BC$12&amp;"_"&amp;BO$20,データシート1!$A$1:$BS$1,0),0)</f>
        <v>1.40403102909494</v>
      </c>
      <c r="BP49" s="40">
        <f>VLOOKUP($AX49&amp;"_"&amp;$BC$14,データシート1!$A:$BS,MATCH($BC$12&amp;"_"&amp;BP$20,データシート1!$A$1:$BS$1,0),0)</f>
        <v>0</v>
      </c>
      <c r="BQ49" s="40">
        <f>VLOOKUP($AX49&amp;"_"&amp;$BC$14,データシート1!$A:$BS,MATCH($BC$12&amp;"_"&amp;BQ$20,データシート1!$A$1:$BS$1,0),0)</f>
        <v>0</v>
      </c>
      <c r="BR49" s="41">
        <f t="shared" si="3"/>
        <v>217.31488901210508</v>
      </c>
      <c r="BT49" s="134" t="str">
        <f t="shared" si="4"/>
        <v>綾川町</v>
      </c>
      <c r="BU49" s="38">
        <f t="shared" si="25"/>
        <v>217.31488901210508</v>
      </c>
      <c r="BV49" s="69">
        <f t="shared" si="16"/>
        <v>0.4612571940851552</v>
      </c>
      <c r="BW49" s="69">
        <f t="shared" si="16"/>
        <v>0.3665538088829578</v>
      </c>
      <c r="BX49" s="69">
        <f t="shared" si="16"/>
        <v>7.4019858190720253E-3</v>
      </c>
      <c r="BY49" s="69">
        <f t="shared" si="16"/>
        <v>8.7301399383125367E-2</v>
      </c>
      <c r="BZ49" s="69">
        <f t="shared" si="16"/>
        <v>0.14415936208661609</v>
      </c>
      <c r="CA49" s="69">
        <f t="shared" si="32"/>
        <v>0.16427646173957466</v>
      </c>
      <c r="CB49" s="69">
        <f t="shared" si="32"/>
        <v>0.23030698208865397</v>
      </c>
      <c r="CC49" s="69">
        <f t="shared" si="32"/>
        <v>0.22384616831064941</v>
      </c>
      <c r="CD49" s="69">
        <f t="shared" si="32"/>
        <v>0.10389102605231265</v>
      </c>
      <c r="CE49" s="69">
        <f t="shared" si="32"/>
        <v>0.11995514225833678</v>
      </c>
      <c r="CF49" s="69">
        <f t="shared" si="32"/>
        <v>6.4608137780045585E-3</v>
      </c>
      <c r="CG49" s="69">
        <f t="shared" si="32"/>
        <v>0</v>
      </c>
      <c r="CH49" s="69">
        <f t="shared" si="32"/>
        <v>0</v>
      </c>
      <c r="CI49" s="135">
        <f t="shared" si="6"/>
        <v>1</v>
      </c>
      <c r="CK49" s="136" t="str">
        <f t="shared" si="7"/>
        <v>綾川町</v>
      </c>
      <c r="CL49" s="137">
        <f t="shared" si="17"/>
        <v>100.23805593865052</v>
      </c>
      <c r="CM49" s="75">
        <f t="shared" si="18"/>
        <v>8.7042789470498413E-2</v>
      </c>
      <c r="CN49" s="76">
        <f t="shared" si="19"/>
        <v>79.657600294364357</v>
      </c>
      <c r="CO49" s="75">
        <f t="shared" si="20"/>
        <v>0.10953129353329615</v>
      </c>
      <c r="CP49" s="76">
        <f t="shared" si="8"/>
        <v>1.608561726740813</v>
      </c>
      <c r="CQ49" s="75">
        <f t="shared" si="21"/>
        <v>0</v>
      </c>
      <c r="CR49" s="76">
        <f t="shared" si="9"/>
        <v>18.971893917545348</v>
      </c>
      <c r="CS49" s="75">
        <f t="shared" si="22"/>
        <v>0</v>
      </c>
      <c r="CT49" s="76">
        <f t="shared" si="10"/>
        <v>31.327975771908847</v>
      </c>
      <c r="CU49" s="77">
        <f t="shared" si="23"/>
        <v>1</v>
      </c>
      <c r="CV49" s="18"/>
      <c r="CW49" s="1078">
        <f t="shared" si="24"/>
        <v>8.7249999999999996</v>
      </c>
      <c r="CX49" s="1081">
        <f>VLOOKUP($AX49&amp;"_"&amp;$CW$14,データシート1!$A:$BS,MATCH($CW$12&amp;"_"&amp;CX$20,データシート1!$A$1:$BS$1,0),0)</f>
        <v>8.7249999999999996</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37.794000000000004</v>
      </c>
      <c r="DB49" s="1081">
        <f>VLOOKUP($AX49&amp;"_"&amp;$CW$14,データシート1!$A:$BS,MATCH($CW$12&amp;"_"&amp;DB$20,データシート1!$A$1:$BS$1,0),0)</f>
        <v>0</v>
      </c>
      <c r="DC49" s="1081">
        <f>VLOOKUP($AX49&amp;"_"&amp;$CW$14,データシート1!$A:$BS,MATCH($CW$12&amp;"_"&amp;DC$20,データシート1!$A$1:$BS$1,0),0)</f>
        <v>0</v>
      </c>
      <c r="DD49" s="1080">
        <f t="shared" si="11"/>
        <v>46.519000000000005</v>
      </c>
      <c r="DE49" s="18"/>
      <c r="DF49" s="138">
        <f>VLOOKUP($AX49&amp;"_"&amp;$DF$14,データシート1!$A:$BS,MATCH($DF$12&amp;"_"&amp;DF$20,データシート1!$A$1:$BS$1,0),0)</f>
        <v>3</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3</v>
      </c>
      <c r="DJ49" s="74">
        <f>VLOOKUP($AX49&amp;"_"&amp;$DF$14,データシート1!$A:$BS,MATCH($DF$12&amp;"_"&amp;DJ$20,データシート1!$A$1:$BS$1,0),0)</f>
        <v>0</v>
      </c>
      <c r="DK49" s="74">
        <f>VLOOKUP($AX49&amp;"_"&amp;$DF$14,データシート1!$A:$BS,MATCH($DF$12&amp;"_"&amp;DK$20,データシート1!$A$1:$BS$1,0),0)</f>
        <v>0</v>
      </c>
      <c r="DL49" s="78">
        <f t="shared" si="12"/>
        <v>6</v>
      </c>
      <c r="DM49" s="18"/>
      <c r="DN49" s="139">
        <f t="shared" si="26"/>
        <v>0.19</v>
      </c>
      <c r="DO49" s="140">
        <f t="shared" si="27"/>
        <v>0</v>
      </c>
      <c r="DP49" s="140">
        <f t="shared" si="29"/>
        <v>0</v>
      </c>
      <c r="DQ49" s="140">
        <f t="shared" si="30"/>
        <v>0.81</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伊佐市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鹿児島県</v>
      </c>
      <c r="AY4" s="261" t="str">
        <f>年度マスタ!$J4</f>
        <v>伊佐市</v>
      </c>
      <c r="AZ4" s="261" t="str">
        <f>年度マスタ!$K4</f>
        <v>46224</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41209</v>
      </c>
      <c r="AY13" s="20" t="str">
        <f>IF(IFERROR(比較地域マスタ!$Z6,"")=0,"",IFERROR(比較地域マスタ!$Z6,""))</f>
        <v>嬉野市</v>
      </c>
      <c r="BC13" s="960" t="str">
        <f t="shared" ref="BC13:BC59" si="0">AX13</f>
        <v>41209</v>
      </c>
      <c r="BD13" s="123" t="str">
        <f>AY13</f>
        <v>嬉野市</v>
      </c>
      <c r="BE13" s="40">
        <f>VLOOKUP($BC13&amp;"_"&amp;$AZ$7,データシート1!$A:$BS,MATCH("cb_"&amp;BE$12,データシート1!$A$1:$BS$1,0),0)</f>
        <v>5971.6950000000052</v>
      </c>
      <c r="BF13" s="40">
        <f>VLOOKUP($BC13&amp;"_"&amp;$AZ$7,データシート1!$A:$BS,MATCH("cb_"&amp;BF$12,データシート1!$A$1:$BS$1,0),0)</f>
        <v>35447.699999999983</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41419.39499999999</v>
      </c>
      <c r="BL13" s="42"/>
      <c r="BM13" s="960" t="str">
        <f>AX13</f>
        <v>41209</v>
      </c>
      <c r="BN13" s="123" t="str">
        <f>AY13</f>
        <v>嬉野市</v>
      </c>
      <c r="BO13" s="40">
        <f>BE13*VLOOKUP(BO$12,別紙!$B$4:$E$10,MATCH("設備利用率",別紙!$B$4:$E$4,0),0)/100*8760/10^3</f>
        <v>7166.7506034000071</v>
      </c>
      <c r="BP13" s="40">
        <f>BF13*VLOOKUP(BP$12,別紙!$B$4:$E$10,MATCH("設備利用率",別紙!$B$4:$E$4,0),0)/100*8760/10^3</f>
        <v>46888.799651999972</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54055.550255399983</v>
      </c>
      <c r="BV13" s="42"/>
      <c r="BW13" s="38" t="str">
        <f>AX13</f>
        <v>41209</v>
      </c>
      <c r="BX13" s="38" t="str">
        <f>AY13</f>
        <v>嬉野市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129495.56968331651</v>
      </c>
      <c r="BZ13" s="42"/>
      <c r="CA13" s="38" t="str">
        <f>AX13</f>
        <v>41209</v>
      </c>
      <c r="CB13" s="38" t="str">
        <f>AY13</f>
        <v>嬉野市</v>
      </c>
      <c r="CC13" s="260">
        <f>BO13/$BY13</f>
        <v>5.5343596857609957E-2</v>
      </c>
      <c r="CD13" s="260">
        <f t="shared" ref="CD13:CH28" si="1">BP13/$BY13</f>
        <v>0.36208806036119445</v>
      </c>
      <c r="CE13" s="260">
        <f t="shared" si="1"/>
        <v>0</v>
      </c>
      <c r="CF13" s="260">
        <f t="shared" si="1"/>
        <v>0</v>
      </c>
      <c r="CG13" s="260">
        <f t="shared" si="1"/>
        <v>0</v>
      </c>
      <c r="CH13" s="260">
        <f t="shared" si="1"/>
        <v>0</v>
      </c>
      <c r="CI13" s="260">
        <f>BU13/BY13</f>
        <v>0.41743165721880443</v>
      </c>
      <c r="CK13" s="20" t="str">
        <f>AX13</f>
        <v>41209</v>
      </c>
      <c r="CL13" s="20" t="str">
        <f>AY13</f>
        <v>嬉野市</v>
      </c>
      <c r="CM13" s="20">
        <f>VLOOKUP($CK13&amp;"_"&amp;$AZ$7,データシート1!$A:$BS,MATCH("ca_太陽光発電（10kW未満）",データシート1!$A$1:$BS$1,0),0)</f>
        <v>1185</v>
      </c>
      <c r="CN13" s="20">
        <f>VLOOKUP($CK13&amp;"_"&amp;$AZ$5,データシート1!$A:$BS,MATCH("ab_家庭",データシート1!$A$1:$BS$1,0),0)</f>
        <v>9896</v>
      </c>
      <c r="CO13" s="260">
        <f>CM13/CN13</f>
        <v>0.11974535165723525</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03208</v>
      </c>
      <c r="AY14" s="20" t="str">
        <f>IF(IFERROR(比較地域マスタ!$Z7,"")=0,"",IFERROR(比較地域マスタ!$Z7,""))</f>
        <v>遠野市</v>
      </c>
      <c r="BC14" s="960" t="str">
        <f t="shared" si="0"/>
        <v>03208</v>
      </c>
      <c r="BD14" s="123" t="str">
        <f t="shared" ref="BD14:BD60" si="2">AY14</f>
        <v>遠野市</v>
      </c>
      <c r="BE14" s="40">
        <f>VLOOKUP($BC14&amp;"_"&amp;$AZ$7,データシート1!$A:$BS,MATCH("cb_"&amp;BE$12,データシート1!$A$1:$BS$1,0),0)</f>
        <v>2831</v>
      </c>
      <c r="BF14" s="40">
        <f>VLOOKUP($BC14&amp;"_"&amp;$AZ$7,データシート1!$A:$BS,MATCH("cb_"&amp;BF$12,データシート1!$A$1:$BS$1,0),0)</f>
        <v>41914</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44745</v>
      </c>
      <c r="BL14" s="42"/>
      <c r="BM14" s="960" t="str">
        <f t="shared" ref="BM14:BM60" si="4">AX14</f>
        <v>03208</v>
      </c>
      <c r="BN14" s="123" t="str">
        <f t="shared" ref="BN14:BN60" si="5">AY14</f>
        <v>遠野市</v>
      </c>
      <c r="BO14" s="40">
        <f>BE14*VLOOKUP(BO$12,別紙!$B$4:$E$10,MATCH("設備利用率",別紙!$B$4:$E$4,0),0)/100*8760/10^3</f>
        <v>3397.5397199999998</v>
      </c>
      <c r="BP14" s="40">
        <f>BF14*VLOOKUP(BP$12,別紙!$B$4:$E$10,MATCH("設備利用率",別紙!$B$4:$E$4,0),0)/100*8760/10^3</f>
        <v>55442.162640000002</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58839.702360000003</v>
      </c>
      <c r="BV14" s="42"/>
      <c r="BW14" s="38" t="str">
        <f t="shared" ref="BW14:BW60" si="7">AX14</f>
        <v>03208</v>
      </c>
      <c r="BX14" s="38" t="str">
        <f t="shared" ref="BX14:BX60" si="8">AY14</f>
        <v>遠野市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158332.56949526898</v>
      </c>
      <c r="BZ14" s="42"/>
      <c r="CA14" s="38" t="str">
        <f t="shared" ref="CA14:CA60" si="9">AX14</f>
        <v>03208</v>
      </c>
      <c r="CB14" s="38" t="str">
        <f t="shared" ref="CB14:CB60" si="10">AY14</f>
        <v>遠野市</v>
      </c>
      <c r="CC14" s="260">
        <f t="shared" ref="CC14:CC60" si="11">BO14/$BY14</f>
        <v>2.1458249119752453E-2</v>
      </c>
      <c r="CD14" s="260">
        <f t="shared" si="1"/>
        <v>0.35016271646912561</v>
      </c>
      <c r="CE14" s="260">
        <f t="shared" si="1"/>
        <v>0</v>
      </c>
      <c r="CF14" s="260">
        <f t="shared" si="1"/>
        <v>0</v>
      </c>
      <c r="CG14" s="260">
        <f t="shared" si="1"/>
        <v>0</v>
      </c>
      <c r="CH14" s="260">
        <f t="shared" si="1"/>
        <v>0</v>
      </c>
      <c r="CI14" s="260">
        <f t="shared" ref="CI14:CI60" si="12">BU14/BY14</f>
        <v>0.37162096558887808</v>
      </c>
      <c r="CK14" s="20" t="str">
        <f t="shared" ref="CK14:CK60" si="13">AX14</f>
        <v>03208</v>
      </c>
      <c r="CL14" s="20" t="str">
        <f t="shared" ref="CL14:CL60" si="14">AY14</f>
        <v>遠野市</v>
      </c>
      <c r="CM14" s="20">
        <f>VLOOKUP($CK14&amp;"_"&amp;$AZ$7,データシート1!$A:$BS,MATCH("ca_太陽光発電（10kW未満）",データシート1!$A$1:$BS$1,0),0)</f>
        <v>594</v>
      </c>
      <c r="CN14" s="20">
        <f>VLOOKUP($CK14&amp;"_"&amp;$AZ$5,データシート1!$A:$BS,MATCH("ab_家庭",データシート1!$A$1:$BS$1,0),0)</f>
        <v>10673</v>
      </c>
      <c r="CO14" s="260">
        <f t="shared" ref="CO14:CO60" si="15">CM14/CN14</f>
        <v>5.5654455167244446E-2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15209</v>
      </c>
      <c r="AY15" s="20" t="str">
        <f>IF(IFERROR(比較地域マスタ!$Z8,"")=0,"",IFERROR(比較地域マスタ!$Z8,""))</f>
        <v>加茂市</v>
      </c>
      <c r="BC15" s="960" t="str">
        <f t="shared" si="0"/>
        <v>15209</v>
      </c>
      <c r="BD15" s="123" t="str">
        <f t="shared" si="2"/>
        <v>加茂市</v>
      </c>
      <c r="BE15" s="40">
        <f>VLOOKUP($BC15&amp;"_"&amp;$AZ$7,データシート1!$A:$BS,MATCH("cb_"&amp;BE$12,データシート1!$A$1:$BS$1,0),0)</f>
        <v>879.69999999999982</v>
      </c>
      <c r="BF15" s="40">
        <f>VLOOKUP($BC15&amp;"_"&amp;$AZ$7,データシート1!$A:$BS,MATCH("cb_"&amp;BF$12,データシート1!$A$1:$BS$1,0),0)</f>
        <v>351.50000000000006</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1231.1999999999998</v>
      </c>
      <c r="BL15" s="42"/>
      <c r="BM15" s="960" t="str">
        <f t="shared" si="4"/>
        <v>15209</v>
      </c>
      <c r="BN15" s="123" t="str">
        <f t="shared" si="5"/>
        <v>加茂市</v>
      </c>
      <c r="BO15" s="40">
        <f>BE15*VLOOKUP(BO$12,別紙!$B$4:$E$10,MATCH("設備利用率",別紙!$B$4:$E$4,0),0)/100*8760/10^3</f>
        <v>1055.7455639999998</v>
      </c>
      <c r="BP15" s="40">
        <f>BF15*VLOOKUP(BP$12,別紙!$B$4:$E$10,MATCH("設備利用率",別紙!$B$4:$E$4,0),0)/100*8760/10^3</f>
        <v>464.95014000000003</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1520.6957039999998</v>
      </c>
      <c r="BV15" s="42"/>
      <c r="BW15" s="38" t="str">
        <f t="shared" si="7"/>
        <v>15209</v>
      </c>
      <c r="BX15" s="38" t="str">
        <f t="shared" si="8"/>
        <v>加茂市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137935.18152889344</v>
      </c>
      <c r="BZ15" s="42"/>
      <c r="CA15" s="38" t="str">
        <f t="shared" si="9"/>
        <v>15209</v>
      </c>
      <c r="CB15" s="38" t="str">
        <f t="shared" si="10"/>
        <v>加茂市</v>
      </c>
      <c r="CC15" s="260">
        <f t="shared" si="11"/>
        <v>7.6539252154378869E-3</v>
      </c>
      <c r="CD15" s="260">
        <f t="shared" si="1"/>
        <v>3.3707871686282326E-3</v>
      </c>
      <c r="CE15" s="260">
        <f t="shared" si="1"/>
        <v>0</v>
      </c>
      <c r="CF15" s="260">
        <f t="shared" si="1"/>
        <v>0</v>
      </c>
      <c r="CG15" s="260">
        <f t="shared" si="1"/>
        <v>0</v>
      </c>
      <c r="CH15" s="260">
        <f t="shared" si="1"/>
        <v>0</v>
      </c>
      <c r="CI15" s="260">
        <f t="shared" si="12"/>
        <v>1.1024712384066118E-2</v>
      </c>
      <c r="CK15" s="20" t="str">
        <f t="shared" si="13"/>
        <v>15209</v>
      </c>
      <c r="CL15" s="20" t="str">
        <f t="shared" si="14"/>
        <v>加茂市</v>
      </c>
      <c r="CM15" s="20">
        <f>VLOOKUP($CK15&amp;"_"&amp;$AZ$7,データシート1!$A:$BS,MATCH("ca_太陽光発電（10kW未満）",データシート1!$A$1:$BS$1,0),0)</f>
        <v>200</v>
      </c>
      <c r="CN15" s="20">
        <f>VLOOKUP($CK15&amp;"_"&amp;$AZ$5,データシート1!$A:$BS,MATCH("ab_家庭",データシート1!$A$1:$BS$1,0),0)</f>
        <v>10159</v>
      </c>
      <c r="CO15" s="260">
        <f t="shared" si="15"/>
        <v>1.9686977064671721E-2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43212</v>
      </c>
      <c r="AY16" s="20" t="str">
        <f>IF(IFERROR(比較地域マスタ!$Z9,"")=0,"",IFERROR(比較地域マスタ!$Z9,""))</f>
        <v>上天草市</v>
      </c>
      <c r="BC16" s="960" t="str">
        <f t="shared" si="0"/>
        <v>43212</v>
      </c>
      <c r="BD16" s="123" t="str">
        <f t="shared" si="2"/>
        <v>上天草市</v>
      </c>
      <c r="BE16" s="40">
        <f>VLOOKUP($BC16&amp;"_"&amp;$AZ$7,データシート1!$A:$BS,MATCH("cb_"&amp;BE$12,データシート1!$A$1:$BS$1,0),0)</f>
        <v>5398.1760000000058</v>
      </c>
      <c r="BF16" s="40">
        <f>VLOOKUP($BC16&amp;"_"&amp;$AZ$7,データシート1!$A:$BS,MATCH("cb_"&amp;BF$12,データシート1!$A$1:$BS$1,0),0)</f>
        <v>26704.880000000001</v>
      </c>
      <c r="BG16" s="40">
        <f>VLOOKUP($BC16&amp;"_"&amp;$AZ$7,データシート1!$A:$BS,MATCH("cb_"&amp;BG$12,データシート1!$A$1:$BS$1,0),0)</f>
        <v>10.4</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32113.456000000009</v>
      </c>
      <c r="BL16" s="42"/>
      <c r="BM16" s="960" t="str">
        <f t="shared" si="4"/>
        <v>43212</v>
      </c>
      <c r="BN16" s="123" t="str">
        <f t="shared" si="5"/>
        <v>上天草市</v>
      </c>
      <c r="BO16" s="40">
        <f>BE16*VLOOKUP(BO$12,別紙!$B$4:$E$10,MATCH("設備利用率",別紙!$B$4:$E$4,0),0)/100*8760/10^3</f>
        <v>6478.4589811200067</v>
      </c>
      <c r="BP16" s="40">
        <f>BF16*VLOOKUP(BP$12,別紙!$B$4:$E$10,MATCH("設備利用率",別紙!$B$4:$E$4,0),0)/100*8760/10^3</f>
        <v>35324.147068800004</v>
      </c>
      <c r="BQ16" s="40">
        <f>BG16*VLOOKUP(BQ$12,別紙!$B$4:$E$10,MATCH("設備利用率",別紙!$B$4:$E$4,0),0)/100*8760/10^3</f>
        <v>22.593792000000001</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41825.19984192001</v>
      </c>
      <c r="BV16" s="42"/>
      <c r="BW16" s="38" t="str">
        <f t="shared" si="7"/>
        <v>43212</v>
      </c>
      <c r="BX16" s="38" t="str">
        <f t="shared" si="8"/>
        <v>上天草市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112001.17362934499</v>
      </c>
      <c r="BZ16" s="42"/>
      <c r="CA16" s="38" t="str">
        <f t="shared" si="9"/>
        <v>43212</v>
      </c>
      <c r="CB16" s="38" t="str">
        <f t="shared" si="10"/>
        <v>上天草市</v>
      </c>
      <c r="CC16" s="260">
        <f t="shared" si="11"/>
        <v>5.784277763516766E-2</v>
      </c>
      <c r="CD16" s="260">
        <f t="shared" si="1"/>
        <v>0.3153908653287974</v>
      </c>
      <c r="CE16" s="260">
        <f t="shared" si="1"/>
        <v>2.017281718383734E-4</v>
      </c>
      <c r="CF16" s="260">
        <f t="shared" si="1"/>
        <v>0</v>
      </c>
      <c r="CG16" s="260">
        <f t="shared" si="1"/>
        <v>0</v>
      </c>
      <c r="CH16" s="260">
        <f t="shared" si="1"/>
        <v>0</v>
      </c>
      <c r="CI16" s="260">
        <f t="shared" si="12"/>
        <v>0.37343537113580344</v>
      </c>
      <c r="CK16" s="20" t="str">
        <f t="shared" si="13"/>
        <v>43212</v>
      </c>
      <c r="CL16" s="20" t="str">
        <f t="shared" si="14"/>
        <v>上天草市</v>
      </c>
      <c r="CM16" s="20">
        <f>VLOOKUP($CK16&amp;"_"&amp;$AZ$7,データシート1!$A:$BS,MATCH("ca_太陽光発電（10kW未満）",データシート1!$A$1:$BS$1,0),0)</f>
        <v>1009</v>
      </c>
      <c r="CN16" s="20">
        <f>VLOOKUP($CK16&amp;"_"&amp;$AZ$5,データシート1!$A:$BS,MATCH("ab_家庭",データシート1!$A$1:$BS$1,0),0)</f>
        <v>11373</v>
      </c>
      <c r="CO16" s="260">
        <f t="shared" si="15"/>
        <v>8.8718895630000877E-2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42210</v>
      </c>
      <c r="AY17" s="20" t="str">
        <f>IF(IFERROR(比較地域マスタ!$Z10,"")=0,"",IFERROR(比較地域マスタ!$Z10,""))</f>
        <v>壱岐市</v>
      </c>
      <c r="BC17" s="960" t="str">
        <f t="shared" si="0"/>
        <v>42210</v>
      </c>
      <c r="BD17" s="123" t="str">
        <f t="shared" si="2"/>
        <v>壱岐市</v>
      </c>
      <c r="BE17" s="40">
        <f>VLOOKUP($BC17&amp;"_"&amp;$AZ$7,データシート1!$A:$BS,MATCH("cb_"&amp;BE$12,データシート1!$A$1:$BS$1,0),0)</f>
        <v>1691.3599999999992</v>
      </c>
      <c r="BF17" s="40">
        <f>VLOOKUP($BC17&amp;"_"&amp;$AZ$7,データシート1!$A:$BS,MATCH("cb_"&amp;BF$12,データシート1!$A$1:$BS$1,0),0)</f>
        <v>7647.4999999999964</v>
      </c>
      <c r="BG17" s="40">
        <f>VLOOKUP($BC17&amp;"_"&amp;$AZ$7,データシート1!$A:$BS,MATCH("cb_"&amp;BG$12,データシート1!$A$1:$BS$1,0),0)</f>
        <v>3490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12828.859999999995</v>
      </c>
      <c r="BL17" s="42"/>
      <c r="BM17" s="960" t="str">
        <f t="shared" si="4"/>
        <v>42210</v>
      </c>
      <c r="BN17" s="123" t="str">
        <f t="shared" si="5"/>
        <v>壱岐市</v>
      </c>
      <c r="BO17" s="40">
        <f>BE17*VLOOKUP(BO$12,別紙!$B$4:$E$10,MATCH("設備利用率",別紙!$B$4:$E$4,0),0)/100*8760/10^3</f>
        <v>2029.834963199999</v>
      </c>
      <c r="BP17" s="40">
        <f>BF17*VLOOKUP(BP$12,別紙!$B$4:$E$10,MATCH("設備利用率",別紙!$B$4:$E$4,0),0)/100*8760/10^3</f>
        <v>10115.807099999995</v>
      </c>
      <c r="BQ17" s="40">
        <f>BG17*VLOOKUP(BQ$12,別紙!$B$4:$E$10,MATCH("設備利用率",別紙!$B$4:$E$4,0),0)/100*8760/10^3</f>
        <v>7581.9552000000003</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19727.597263199994</v>
      </c>
      <c r="BV17" s="42"/>
      <c r="BW17" s="38" t="str">
        <f t="shared" si="7"/>
        <v>42210</v>
      </c>
      <c r="BX17" s="38" t="str">
        <f t="shared" si="8"/>
        <v>壱岐市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121828.82332365954</v>
      </c>
      <c r="BZ17" s="42"/>
      <c r="CA17" s="38" t="str">
        <f t="shared" si="9"/>
        <v>42210</v>
      </c>
      <c r="CB17" s="38" t="str">
        <f t="shared" si="10"/>
        <v>壱岐市</v>
      </c>
      <c r="CC17" s="260">
        <f t="shared" si="11"/>
        <v>1.666136886020304E-2</v>
      </c>
      <c r="CD17" s="260">
        <f t="shared" si="1"/>
        <v>8.3032954140298862E-2</v>
      </c>
      <c r="CE17" s="260">
        <f t="shared" si="1"/>
        <v>6.2234494212073381E-2</v>
      </c>
      <c r="CF17" s="260">
        <f t="shared" si="1"/>
        <v>0</v>
      </c>
      <c r="CG17" s="260">
        <f t="shared" si="1"/>
        <v>0</v>
      </c>
      <c r="CH17" s="260">
        <f t="shared" si="1"/>
        <v>0</v>
      </c>
      <c r="CI17" s="260">
        <f t="shared" si="12"/>
        <v>0.16192881721257529</v>
      </c>
      <c r="CK17" s="20" t="str">
        <f t="shared" si="13"/>
        <v>42210</v>
      </c>
      <c r="CL17" s="20" t="str">
        <f t="shared" si="14"/>
        <v>壱岐市</v>
      </c>
      <c r="CM17" s="20">
        <f>VLOOKUP($CK17&amp;"_"&amp;$AZ$7,データシート1!$A:$BS,MATCH("ca_太陽光発電（10kW未満）",データシート1!$A$1:$BS$1,0),0)</f>
        <v>328</v>
      </c>
      <c r="CN17" s="20">
        <f>VLOOKUP($CK17&amp;"_"&amp;$AZ$5,データシート1!$A:$BS,MATCH("ab_家庭",データシート1!$A$1:$BS$1,0),0)</f>
        <v>11608</v>
      </c>
      <c r="CO17" s="260">
        <f t="shared" si="15"/>
        <v>2.8256374913852515E-2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16323</v>
      </c>
      <c r="AY18" s="20" t="str">
        <f>IF(IFERROR(比較地域マスタ!$Z11,"")=0,"",IFERROR(比較地域マスタ!$Z11,""))</f>
        <v>立山町</v>
      </c>
      <c r="BC18" s="960" t="str">
        <f t="shared" si="0"/>
        <v>16323</v>
      </c>
      <c r="BD18" s="123" t="str">
        <f t="shared" si="2"/>
        <v>立山町</v>
      </c>
      <c r="BE18" s="40">
        <f>VLOOKUP($BC18&amp;"_"&amp;$AZ$7,データシート1!$A:$BS,MATCH("cb_"&amp;BE$12,データシート1!$A$1:$BS$1,0),0)</f>
        <v>1601.5460000000005</v>
      </c>
      <c r="BF18" s="40">
        <f>VLOOKUP($BC18&amp;"_"&amp;$AZ$7,データシート1!$A:$BS,MATCH("cb_"&amp;BF$12,データシート1!$A$1:$BS$1,0),0)</f>
        <v>10561.799999999997</v>
      </c>
      <c r="BG18" s="40">
        <f>VLOOKUP($BC18&amp;"_"&amp;$AZ$7,データシート1!$A:$BS,MATCH("cb_"&amp;BG$12,データシート1!$A$1:$BS$1,0),0)</f>
        <v>0</v>
      </c>
      <c r="BH18" s="40">
        <f>VLOOKUP($BC18&amp;"_"&amp;$AZ$7,データシート1!$A:$BS,MATCH("cb_"&amp;BH$12,データシート1!$A$1:$BS$1,0),0)</f>
        <v>1002.3000000000001</v>
      </c>
      <c r="BI18" s="40">
        <f>VLOOKUP($BC18&amp;"_"&amp;$AZ$7,データシート1!$A:$BS,MATCH("cb_"&amp;BI$12,データシート1!$A$1:$BS$1,0),0)</f>
        <v>0</v>
      </c>
      <c r="BJ18" s="40">
        <f>VLOOKUP($BC18&amp;"_"&amp;$AZ$7,データシート1!$A:$BS,MATCH("cb_"&amp;BJ$12,データシート1!$A$1:$BS$1,0),0)</f>
        <v>10800</v>
      </c>
      <c r="BK18" s="40">
        <f t="shared" si="3"/>
        <v>23965.645999999997</v>
      </c>
      <c r="BL18" s="42"/>
      <c r="BM18" s="960" t="str">
        <f t="shared" si="4"/>
        <v>16323</v>
      </c>
      <c r="BN18" s="123" t="str">
        <f t="shared" si="5"/>
        <v>立山町</v>
      </c>
      <c r="BO18" s="40">
        <f>BE18*VLOOKUP(BO$12,別紙!$B$4:$E$10,MATCH("設備利用率",別紙!$B$4:$E$4,0),0)/100*8760/10^3</f>
        <v>1922.0473855200005</v>
      </c>
      <c r="BP18" s="40">
        <f>BF18*VLOOKUP(BP$12,別紙!$B$4:$E$10,MATCH("設備利用率",別紙!$B$4:$E$4,0),0)/100*8760/10^3</f>
        <v>13970.726567999998</v>
      </c>
      <c r="BQ18" s="40">
        <f>BG18*VLOOKUP(BQ$12,別紙!$B$4:$E$10,MATCH("設備利用率",別紙!$B$4:$E$4,0),0)/100*8760/10^3</f>
        <v>0</v>
      </c>
      <c r="BR18" s="40">
        <f>BH18*VLOOKUP(BR$12,別紙!$B$4:$E$10,MATCH("設備利用率",別紙!$B$4:$E$4,0),0)/100*8760/10^3</f>
        <v>5268.0888000000004</v>
      </c>
      <c r="BS18" s="40">
        <f>BI18*VLOOKUP(BS$12,別紙!$B$4:$E$10,MATCH("設備利用率",別紙!$B$4:$E$4,0),0)/100*8760/10^3</f>
        <v>0</v>
      </c>
      <c r="BT18" s="40">
        <f>BJ18*VLOOKUP(BT$12,別紙!$B$4:$E$10,MATCH("設備利用率",別紙!$B$4:$E$4,0),0)/100*8760/10^3</f>
        <v>75686.399999999994</v>
      </c>
      <c r="BU18" s="40">
        <f t="shared" si="6"/>
        <v>96847.262753519986</v>
      </c>
      <c r="BV18" s="42"/>
      <c r="BW18" s="38" t="str">
        <f t="shared" si="7"/>
        <v>16323</v>
      </c>
      <c r="BX18" s="38" t="str">
        <f t="shared" si="8"/>
        <v>立山町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200421.41839428447</v>
      </c>
      <c r="BZ18" s="42"/>
      <c r="CA18" s="38" t="str">
        <f t="shared" si="9"/>
        <v>16323</v>
      </c>
      <c r="CB18" s="38" t="str">
        <f t="shared" si="10"/>
        <v>立山町</v>
      </c>
      <c r="CC18" s="260">
        <f t="shared" si="11"/>
        <v>9.5900298526916949E-3</v>
      </c>
      <c r="CD18" s="260">
        <f t="shared" si="1"/>
        <v>6.9706754297665471E-2</v>
      </c>
      <c r="CE18" s="260">
        <f t="shared" si="1"/>
        <v>0</v>
      </c>
      <c r="CF18" s="260">
        <f t="shared" si="1"/>
        <v>2.628505896329009E-2</v>
      </c>
      <c r="CG18" s="260">
        <f t="shared" si="1"/>
        <v>0</v>
      </c>
      <c r="CH18" s="260">
        <f t="shared" si="1"/>
        <v>0.377636285614464</v>
      </c>
      <c r="CI18" s="260">
        <f t="shared" si="12"/>
        <v>0.48321812872811121</v>
      </c>
      <c r="CK18" s="20" t="str">
        <f t="shared" si="13"/>
        <v>16323</v>
      </c>
      <c r="CL18" s="20" t="str">
        <f t="shared" si="14"/>
        <v>立山町</v>
      </c>
      <c r="CM18" s="20">
        <f>VLOOKUP($CK18&amp;"_"&amp;$AZ$7,データシート1!$A:$BS,MATCH("ca_太陽光発電（10kW未満）",データシート1!$A$1:$BS$1,0),0)</f>
        <v>330</v>
      </c>
      <c r="CN18" s="20">
        <f>VLOOKUP($CK18&amp;"_"&amp;$AZ$5,データシート1!$A:$BS,MATCH("ab_家庭",データシート1!$A$1:$BS$1,0),0)</f>
        <v>9507</v>
      </c>
      <c r="CO18" s="260">
        <f t="shared" si="15"/>
        <v>3.4711265383401704E-2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08546</v>
      </c>
      <c r="AY19" s="20" t="str">
        <f>IF(IFERROR(比較地域マスタ!$Z12,"")=0,"",IFERROR(比較地域マスタ!$Z12,""))</f>
        <v>境町</v>
      </c>
      <c r="BC19" s="960" t="str">
        <f t="shared" si="0"/>
        <v>08546</v>
      </c>
      <c r="BD19" s="123" t="str">
        <f t="shared" si="2"/>
        <v>境町</v>
      </c>
      <c r="BE19" s="40">
        <f>VLOOKUP($BC19&amp;"_"&amp;$AZ$7,データシート1!$A:$BS,MATCH("cb_"&amp;BE$12,データシート1!$A$1:$BS$1,0),0)</f>
        <v>3590.6000000000049</v>
      </c>
      <c r="BF19" s="40">
        <f>VLOOKUP($BC19&amp;"_"&amp;$AZ$7,データシート1!$A:$BS,MATCH("cb_"&amp;BF$12,データシート1!$A$1:$BS$1,0),0)</f>
        <v>30824.800000000014</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34415.400000000016</v>
      </c>
      <c r="BL19" s="42"/>
      <c r="BM19" s="960" t="str">
        <f t="shared" si="4"/>
        <v>08546</v>
      </c>
      <c r="BN19" s="123" t="str">
        <f t="shared" si="5"/>
        <v>境町</v>
      </c>
      <c r="BO19" s="40">
        <f>BE19*VLOOKUP(BO$12,別紙!$B$4:$E$10,MATCH("設備利用率",別紙!$B$4:$E$4,0),0)/100*8760/10^3</f>
        <v>4309.1508720000056</v>
      </c>
      <c r="BP19" s="40">
        <f>BF19*VLOOKUP(BP$12,別紙!$B$4:$E$10,MATCH("設備利用率",別紙!$B$4:$E$4,0),0)/100*8760/10^3</f>
        <v>40773.812448000019</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45082.963320000024</v>
      </c>
      <c r="BV19" s="42"/>
      <c r="BW19" s="38" t="str">
        <f t="shared" si="7"/>
        <v>08546</v>
      </c>
      <c r="BX19" s="38" t="str">
        <f t="shared" si="8"/>
        <v>境町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209699.69111657667</v>
      </c>
      <c r="BZ19" s="42"/>
      <c r="CA19" s="38" t="str">
        <f t="shared" si="9"/>
        <v>08546</v>
      </c>
      <c r="CB19" s="38" t="str">
        <f t="shared" si="10"/>
        <v>境町</v>
      </c>
      <c r="CC19" s="260">
        <f t="shared" si="11"/>
        <v>2.0549152214079582E-2</v>
      </c>
      <c r="CD19" s="260">
        <f t="shared" si="1"/>
        <v>0.19443906774918882</v>
      </c>
      <c r="CE19" s="260">
        <f t="shared" si="1"/>
        <v>0</v>
      </c>
      <c r="CF19" s="260">
        <f t="shared" si="1"/>
        <v>0</v>
      </c>
      <c r="CG19" s="260">
        <f t="shared" si="1"/>
        <v>0</v>
      </c>
      <c r="CH19" s="260">
        <f t="shared" si="1"/>
        <v>0</v>
      </c>
      <c r="CI19" s="260">
        <f t="shared" si="12"/>
        <v>0.21498821996326839</v>
      </c>
      <c r="CK19" s="20" t="str">
        <f t="shared" si="13"/>
        <v>08546</v>
      </c>
      <c r="CL19" s="20" t="str">
        <f t="shared" si="14"/>
        <v>境町</v>
      </c>
      <c r="CM19" s="20">
        <f>VLOOKUP($CK19&amp;"_"&amp;$AZ$7,データシート1!$A:$BS,MATCH("ca_太陽光発電（10kW未満）",データシート1!$A$1:$BS$1,0),0)</f>
        <v>662</v>
      </c>
      <c r="CN19" s="20">
        <f>VLOOKUP($CK19&amp;"_"&amp;$AZ$5,データシート1!$A:$BS,MATCH("ab_家庭",データシート1!$A$1:$BS$1,0),0)</f>
        <v>9967</v>
      </c>
      <c r="CO19" s="260">
        <f t="shared" si="15"/>
        <v>6.641918330490619E-2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05206</v>
      </c>
      <c r="AY20" s="20" t="str">
        <f>IF(IFERROR(比較地域マスタ!$Z13,"")=0,"",IFERROR(比較地域マスタ!$Z13,""))</f>
        <v>男鹿市</v>
      </c>
      <c r="BC20" s="960" t="str">
        <f t="shared" si="0"/>
        <v>05206</v>
      </c>
      <c r="BD20" s="123" t="str">
        <f t="shared" si="2"/>
        <v>男鹿市</v>
      </c>
      <c r="BE20" s="40">
        <f>VLOOKUP($BC20&amp;"_"&amp;$AZ$7,データシート1!$A:$BS,MATCH("cb_"&amp;BE$12,データシート1!$A$1:$BS$1,0),0)</f>
        <v>810.39999999999986</v>
      </c>
      <c r="BF20" s="40">
        <f>VLOOKUP($BC20&amp;"_"&amp;$AZ$7,データシート1!$A:$BS,MATCH("cb_"&amp;BF$12,データシート1!$A$1:$BS$1,0),0)</f>
        <v>16070.2</v>
      </c>
      <c r="BG20" s="40">
        <f>VLOOKUP($BC20&amp;"_"&amp;$AZ$7,データシート1!$A:$BS,MATCH("cb_"&amp;BG$12,データシート1!$A$1:$BS$1,0),0)</f>
        <v>65930.8</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82811.400000000009</v>
      </c>
      <c r="BL20" s="42"/>
      <c r="BM20" s="960" t="str">
        <f t="shared" si="4"/>
        <v>05206</v>
      </c>
      <c r="BN20" s="123" t="str">
        <f t="shared" si="5"/>
        <v>男鹿市</v>
      </c>
      <c r="BO20" s="40">
        <f>BE20*VLOOKUP(BO$12,別紙!$B$4:$E$10,MATCH("設備利用率",別紙!$B$4:$E$4,0),0)/100*8760/10^3</f>
        <v>972.57724799999983</v>
      </c>
      <c r="BP20" s="40">
        <f>BF20*VLOOKUP(BP$12,別紙!$B$4:$E$10,MATCH("設備利用率",別紙!$B$4:$E$4,0),0)/100*8760/10^3</f>
        <v>21257.017752000003</v>
      </c>
      <c r="BQ20" s="40">
        <f>BG20*VLOOKUP(BQ$12,別紙!$B$4:$E$10,MATCH("設備利用率",別紙!$B$4:$E$4,0),0)/100*8760/10^3</f>
        <v>143233.344384</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165462.939384</v>
      </c>
      <c r="BV20" s="42"/>
      <c r="BW20" s="38" t="str">
        <f t="shared" si="7"/>
        <v>05206</v>
      </c>
      <c r="BX20" s="38" t="str">
        <f t="shared" si="8"/>
        <v>男鹿市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144686.39807797756</v>
      </c>
      <c r="BZ20" s="42"/>
      <c r="CA20" s="38" t="str">
        <f t="shared" si="9"/>
        <v>05206</v>
      </c>
      <c r="CB20" s="38" t="str">
        <f t="shared" si="10"/>
        <v>男鹿市</v>
      </c>
      <c r="CC20" s="260">
        <f t="shared" si="11"/>
        <v>6.7219673785495525E-3</v>
      </c>
      <c r="CD20" s="260">
        <f t="shared" si="1"/>
        <v>0.14691787226981562</v>
      </c>
      <c r="CE20" s="260">
        <f t="shared" si="1"/>
        <v>0.98995721979895823</v>
      </c>
      <c r="CF20" s="260">
        <f t="shared" si="1"/>
        <v>0</v>
      </c>
      <c r="CG20" s="260">
        <f t="shared" si="1"/>
        <v>0</v>
      </c>
      <c r="CH20" s="260">
        <f t="shared" si="1"/>
        <v>0</v>
      </c>
      <c r="CI20" s="260">
        <f t="shared" si="12"/>
        <v>1.1435970594473235</v>
      </c>
      <c r="CK20" s="20" t="str">
        <f t="shared" si="13"/>
        <v>05206</v>
      </c>
      <c r="CL20" s="20" t="str">
        <f t="shared" si="14"/>
        <v>男鹿市</v>
      </c>
      <c r="CM20" s="20">
        <f>VLOOKUP($CK20&amp;"_"&amp;$AZ$7,データシート1!$A:$BS,MATCH("ca_太陽光発電（10kW未満）",データシート1!$A$1:$BS$1,0),0)</f>
        <v>173</v>
      </c>
      <c r="CN20" s="20">
        <f>VLOOKUP($CK20&amp;"_"&amp;$AZ$5,データシート1!$A:$BS,MATCH("ab_家庭",データシート1!$A$1:$BS$1,0),0)</f>
        <v>12676</v>
      </c>
      <c r="CO20" s="260">
        <f t="shared" si="15"/>
        <v>1.3647838434837488E-2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43214</v>
      </c>
      <c r="AY21" s="20" t="str">
        <f>IF(IFERROR(比較地域マスタ!$Z14,"")=0,"",IFERROR(比較地域マスタ!$Z14,""))</f>
        <v>阿蘇市</v>
      </c>
      <c r="BC21" s="960" t="str">
        <f t="shared" si="0"/>
        <v>43214</v>
      </c>
      <c r="BD21" s="123" t="str">
        <f t="shared" si="2"/>
        <v>阿蘇市</v>
      </c>
      <c r="BE21" s="40">
        <f>VLOOKUP($BC21&amp;"_"&amp;$AZ$7,データシート1!$A:$BS,MATCH("cb_"&amp;BE$12,データシート1!$A$1:$BS$1,0),0)</f>
        <v>5503.4890000000105</v>
      </c>
      <c r="BF21" s="40">
        <f>VLOOKUP($BC21&amp;"_"&amp;$AZ$7,データシート1!$A:$BS,MATCH("cb_"&amp;BF$12,データシート1!$A$1:$BS$1,0),0)</f>
        <v>17572.500000000007</v>
      </c>
      <c r="BG21" s="40">
        <f>VLOOKUP($BC21&amp;"_"&amp;$AZ$7,データシート1!$A:$BS,MATCH("cb_"&amp;BG$12,データシート1!$A$1:$BS$1,0),0)</f>
        <v>1500</v>
      </c>
      <c r="BH21" s="40">
        <f>VLOOKUP($BC21&amp;"_"&amp;$AZ$7,データシート1!$A:$BS,MATCH("cb_"&amp;BH$12,データシート1!$A$1:$BS$1,0),0)</f>
        <v>6.3</v>
      </c>
      <c r="BI21" s="40">
        <f>VLOOKUP($BC21&amp;"_"&amp;$AZ$7,データシート1!$A:$BS,MATCH("cb_"&amp;BI$12,データシート1!$A$1:$BS$1,0),0)</f>
        <v>0</v>
      </c>
      <c r="BJ21" s="40">
        <f>VLOOKUP($BC21&amp;"_"&amp;$AZ$7,データシート1!$A:$BS,MATCH("cb_"&amp;BJ$12,データシート1!$A$1:$BS$1,0),0)</f>
        <v>0</v>
      </c>
      <c r="BK21" s="40">
        <f t="shared" si="3"/>
        <v>24582.289000000015</v>
      </c>
      <c r="BL21" s="42"/>
      <c r="BM21" s="960" t="str">
        <f t="shared" si="4"/>
        <v>43214</v>
      </c>
      <c r="BN21" s="123" t="str">
        <f t="shared" si="5"/>
        <v>阿蘇市</v>
      </c>
      <c r="BO21" s="40">
        <f>BE21*VLOOKUP(BO$12,別紙!$B$4:$E$10,MATCH("設備利用率",別紙!$B$4:$E$4,0),0)/100*8760/10^3</f>
        <v>6604.8472186800127</v>
      </c>
      <c r="BP21" s="40">
        <f>BF21*VLOOKUP(BP$12,別紙!$B$4:$E$10,MATCH("設備利用率",別紙!$B$4:$E$4,0),0)/100*8760/10^3</f>
        <v>23244.200100000009</v>
      </c>
      <c r="BQ21" s="40">
        <f>BG21*VLOOKUP(BQ$12,別紙!$B$4:$E$10,MATCH("設備利用率",別紙!$B$4:$E$4,0),0)/100*8760/10^3</f>
        <v>3258.72</v>
      </c>
      <c r="BR21" s="40">
        <f>BH21*VLOOKUP(BR$12,別紙!$B$4:$E$10,MATCH("設備利用率",別紙!$B$4:$E$4,0),0)/100*8760/10^3</f>
        <v>33.112799999999993</v>
      </c>
      <c r="BS21" s="40">
        <f>BI21*VLOOKUP(BS$12,別紙!$B$4:$E$10,MATCH("設備利用率",別紙!$B$4:$E$4,0),0)/100*8760/10^3</f>
        <v>0</v>
      </c>
      <c r="BT21" s="40">
        <f>BJ21*VLOOKUP(BT$12,別紙!$B$4:$E$10,MATCH("設備利用率",別紙!$B$4:$E$4,0),0)/100*8760/10^3</f>
        <v>0</v>
      </c>
      <c r="BU21" s="40">
        <f t="shared" si="6"/>
        <v>33140.880118680026</v>
      </c>
      <c r="BV21" s="42"/>
      <c r="BW21" s="38" t="str">
        <f t="shared" si="7"/>
        <v>43214</v>
      </c>
      <c r="BX21" s="38" t="str">
        <f t="shared" si="8"/>
        <v>阿蘇市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222731.66525345674</v>
      </c>
      <c r="BZ21" s="42"/>
      <c r="CA21" s="38" t="str">
        <f t="shared" si="9"/>
        <v>43214</v>
      </c>
      <c r="CB21" s="38" t="str">
        <f t="shared" si="10"/>
        <v>阿蘇市</v>
      </c>
      <c r="CC21" s="260">
        <f t="shared" si="11"/>
        <v>2.9653831264468165E-2</v>
      </c>
      <c r="CD21" s="260">
        <f t="shared" si="1"/>
        <v>0.10435965660091191</v>
      </c>
      <c r="CE21" s="260">
        <f t="shared" si="1"/>
        <v>1.4630699215092522E-2</v>
      </c>
      <c r="CF21" s="260">
        <f t="shared" si="1"/>
        <v>1.4866678234690787E-4</v>
      </c>
      <c r="CG21" s="260">
        <f t="shared" si="1"/>
        <v>0</v>
      </c>
      <c r="CH21" s="260">
        <f t="shared" si="1"/>
        <v>0</v>
      </c>
      <c r="CI21" s="260">
        <f t="shared" si="12"/>
        <v>0.14879285386281951</v>
      </c>
      <c r="CK21" s="20" t="str">
        <f t="shared" si="13"/>
        <v>43214</v>
      </c>
      <c r="CL21" s="20" t="str">
        <f t="shared" si="14"/>
        <v>阿蘇市</v>
      </c>
      <c r="CM21" s="20">
        <f>VLOOKUP($CK21&amp;"_"&amp;$AZ$7,データシート1!$A:$BS,MATCH("ca_太陽光発電（10kW未満）",データシート1!$A$1:$BS$1,0),0)</f>
        <v>969</v>
      </c>
      <c r="CN21" s="20">
        <f>VLOOKUP($CK21&amp;"_"&amp;$AZ$5,データシート1!$A:$BS,MATCH("ab_家庭",データシート1!$A$1:$BS$1,0),0)</f>
        <v>11580</v>
      </c>
      <c r="CO21" s="260">
        <f t="shared" si="15"/>
        <v>8.3678756476683935E-2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20383</v>
      </c>
      <c r="AY22" s="20" t="str">
        <f>IF(IFERROR(比較地域マスタ!$Z15,"")=0,"",IFERROR(比較地域マスタ!$Z15,""))</f>
        <v>箕輪町</v>
      </c>
      <c r="BC22" s="960" t="str">
        <f t="shared" si="0"/>
        <v>20383</v>
      </c>
      <c r="BD22" s="123" t="str">
        <f t="shared" si="2"/>
        <v>箕輪町</v>
      </c>
      <c r="BE22" s="40">
        <f>VLOOKUP($BC22&amp;"_"&amp;$AZ$7,データシート1!$A:$BS,MATCH("cb_"&amp;BE$12,データシート1!$A$1:$BS$1,0),0)</f>
        <v>6881.1000000000022</v>
      </c>
      <c r="BF22" s="40">
        <f>VLOOKUP($BC22&amp;"_"&amp;$AZ$7,データシート1!$A:$BS,MATCH("cb_"&amp;BF$12,データシート1!$A$1:$BS$1,0),0)</f>
        <v>18014.099999999995</v>
      </c>
      <c r="BG22" s="40">
        <f>VLOOKUP($BC22&amp;"_"&amp;$AZ$7,データシート1!$A:$BS,MATCH("cb_"&amp;BG$12,データシート1!$A$1:$BS$1,0),0)</f>
        <v>0</v>
      </c>
      <c r="BH22" s="40">
        <f>VLOOKUP($BC22&amp;"_"&amp;$AZ$7,データシート1!$A:$BS,MATCH("cb_"&amp;BH$12,データシート1!$A$1:$BS$1,0),0)</f>
        <v>199</v>
      </c>
      <c r="BI22" s="40">
        <f>VLOOKUP($BC22&amp;"_"&amp;$AZ$7,データシート1!$A:$BS,MATCH("cb_"&amp;BI$12,データシート1!$A$1:$BS$1,0),0)</f>
        <v>0</v>
      </c>
      <c r="BJ22" s="40">
        <f>VLOOKUP($BC22&amp;"_"&amp;$AZ$7,データシート1!$A:$BS,MATCH("cb_"&amp;BJ$12,データシート1!$A$1:$BS$1,0),0)</f>
        <v>0</v>
      </c>
      <c r="BK22" s="40">
        <f t="shared" si="3"/>
        <v>25094.199999999997</v>
      </c>
      <c r="BL22" s="42"/>
      <c r="BM22" s="960" t="str">
        <f t="shared" si="4"/>
        <v>20383</v>
      </c>
      <c r="BN22" s="123" t="str">
        <f t="shared" si="5"/>
        <v>箕輪町</v>
      </c>
      <c r="BO22" s="40">
        <f>BE22*VLOOKUP(BO$12,別紙!$B$4:$E$10,MATCH("設備利用率",別紙!$B$4:$E$4,0),0)/100*8760/10^3</f>
        <v>8258.1457320000009</v>
      </c>
      <c r="BP22" s="40">
        <f>BF22*VLOOKUP(BP$12,別紙!$B$4:$E$10,MATCH("設備利用率",別紙!$B$4:$E$4,0),0)/100*8760/10^3</f>
        <v>23828.330915999995</v>
      </c>
      <c r="BQ22" s="40">
        <f>BG22*VLOOKUP(BQ$12,別紙!$B$4:$E$10,MATCH("設備利用率",別紙!$B$4:$E$4,0),0)/100*8760/10^3</f>
        <v>0</v>
      </c>
      <c r="BR22" s="40">
        <f>BH22*VLOOKUP(BR$12,別紙!$B$4:$E$10,MATCH("設備利用率",別紙!$B$4:$E$4,0),0)/100*8760/10^3</f>
        <v>1045.944</v>
      </c>
      <c r="BS22" s="40">
        <f>BI22*VLOOKUP(BS$12,別紙!$B$4:$E$10,MATCH("設備利用率",別紙!$B$4:$E$4,0),0)/100*8760/10^3</f>
        <v>0</v>
      </c>
      <c r="BT22" s="40">
        <f>BJ22*VLOOKUP(BT$12,別紙!$B$4:$E$10,MATCH("設備利用率",別紙!$B$4:$E$4,0),0)/100*8760/10^3</f>
        <v>0</v>
      </c>
      <c r="BU22" s="40">
        <f t="shared" si="6"/>
        <v>33132.420647999999</v>
      </c>
      <c r="BV22" s="42"/>
      <c r="BW22" s="38" t="str">
        <f t="shared" si="7"/>
        <v>20383</v>
      </c>
      <c r="BX22" s="38" t="str">
        <f t="shared" si="8"/>
        <v>箕輪町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193372.24555970728</v>
      </c>
      <c r="BZ22" s="42"/>
      <c r="CA22" s="38" t="str">
        <f t="shared" si="9"/>
        <v>20383</v>
      </c>
      <c r="CB22" s="38" t="str">
        <f t="shared" si="10"/>
        <v>箕輪町</v>
      </c>
      <c r="CC22" s="260">
        <f t="shared" si="11"/>
        <v>4.2705951456979613E-2</v>
      </c>
      <c r="CD22" s="260">
        <f t="shared" si="1"/>
        <v>0.12322518594656623</v>
      </c>
      <c r="CE22" s="260">
        <f t="shared" si="1"/>
        <v>0</v>
      </c>
      <c r="CF22" s="260">
        <f t="shared" si="1"/>
        <v>5.4089665089866543E-3</v>
      </c>
      <c r="CG22" s="260">
        <f t="shared" si="1"/>
        <v>0</v>
      </c>
      <c r="CH22" s="260">
        <f t="shared" si="1"/>
        <v>0</v>
      </c>
      <c r="CI22" s="260">
        <f t="shared" si="12"/>
        <v>0.17134010391253252</v>
      </c>
      <c r="CK22" s="20" t="str">
        <f t="shared" si="13"/>
        <v>20383</v>
      </c>
      <c r="CL22" s="20" t="str">
        <f t="shared" si="14"/>
        <v>箕輪町</v>
      </c>
      <c r="CM22" s="20">
        <f>VLOOKUP($CK22&amp;"_"&amp;$AZ$7,データシート1!$A:$BS,MATCH("ca_太陽光発電（10kW未満）",データシート1!$A$1:$BS$1,0),0)</f>
        <v>1420</v>
      </c>
      <c r="CN22" s="20">
        <f>VLOOKUP($CK22&amp;"_"&amp;$AZ$5,データシート1!$A:$BS,MATCH("ab_家庭",データシート1!$A$1:$BS$1,0),0)</f>
        <v>9937</v>
      </c>
      <c r="CO22" s="260">
        <f t="shared" si="15"/>
        <v>0.14290027171178424</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09215</v>
      </c>
      <c r="AY23" s="20" t="str">
        <f>IF(IFERROR(比較地域マスタ!$Z16,"")=0,"",IFERROR(比較地域マスタ!$Z16,""))</f>
        <v>那須烏山市</v>
      </c>
      <c r="BC23" s="960" t="str">
        <f t="shared" si="0"/>
        <v>09215</v>
      </c>
      <c r="BD23" s="123" t="str">
        <f t="shared" si="2"/>
        <v>那須烏山市</v>
      </c>
      <c r="BE23" s="40">
        <f>VLOOKUP($BC23&amp;"_"&amp;$AZ$7,データシート1!$A:$BS,MATCH("cb_"&amp;BE$12,データシート1!$A$1:$BS$1,0),0)</f>
        <v>4726.0000000000036</v>
      </c>
      <c r="BF23" s="40">
        <f>VLOOKUP($BC23&amp;"_"&amp;$AZ$7,データシート1!$A:$BS,MATCH("cb_"&amp;BF$12,データシート1!$A$1:$BS$1,0),0)</f>
        <v>185924.29999999967</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190650.29999999967</v>
      </c>
      <c r="BL23" s="42"/>
      <c r="BM23" s="960" t="str">
        <f t="shared" si="4"/>
        <v>09215</v>
      </c>
      <c r="BN23" s="123" t="str">
        <f t="shared" si="5"/>
        <v>那須烏山市</v>
      </c>
      <c r="BO23" s="40">
        <f>BE23*VLOOKUP(BO$12,別紙!$B$4:$E$10,MATCH("設備利用率",別紙!$B$4:$E$4,0),0)/100*8760/10^3</f>
        <v>5671.7671200000041</v>
      </c>
      <c r="BP23" s="40">
        <f>BF23*VLOOKUP(BP$12,別紙!$B$4:$E$10,MATCH("設備利用率",別紙!$B$4:$E$4,0),0)/100*8760/10^3</f>
        <v>245933.22706799957</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251604.99418799957</v>
      </c>
      <c r="BV23" s="42"/>
      <c r="BW23" s="38" t="str">
        <f t="shared" si="7"/>
        <v>09215</v>
      </c>
      <c r="BX23" s="38" t="str">
        <f t="shared" si="8"/>
        <v>那須烏山市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165852.30272152892</v>
      </c>
      <c r="BZ23" s="42"/>
      <c r="CA23" s="38" t="str">
        <f t="shared" si="9"/>
        <v>09215</v>
      </c>
      <c r="CB23" s="38" t="str">
        <f t="shared" si="10"/>
        <v>那須烏山市</v>
      </c>
      <c r="CC23" s="260">
        <f t="shared" si="11"/>
        <v>3.4197698958229564E-2</v>
      </c>
      <c r="CD23" s="260">
        <f t="shared" si="1"/>
        <v>1.4828448145271096</v>
      </c>
      <c r="CE23" s="260">
        <f t="shared" si="1"/>
        <v>0</v>
      </c>
      <c r="CF23" s="260">
        <f t="shared" si="1"/>
        <v>0</v>
      </c>
      <c r="CG23" s="260">
        <f t="shared" si="1"/>
        <v>0</v>
      </c>
      <c r="CH23" s="260">
        <f t="shared" si="1"/>
        <v>0</v>
      </c>
      <c r="CI23" s="260">
        <f t="shared" si="12"/>
        <v>1.5170425134853391</v>
      </c>
      <c r="CK23" s="20" t="str">
        <f t="shared" si="13"/>
        <v>09215</v>
      </c>
      <c r="CL23" s="20" t="str">
        <f t="shared" si="14"/>
        <v>那須烏山市</v>
      </c>
      <c r="CM23" s="20">
        <f>VLOOKUP($CK23&amp;"_"&amp;$AZ$7,データシート1!$A:$BS,MATCH("ca_太陽光発電（10kW未満）",データシート1!$A$1:$BS$1,0),0)</f>
        <v>977</v>
      </c>
      <c r="CN23" s="20">
        <f>VLOOKUP($CK23&amp;"_"&amp;$AZ$5,データシート1!$A:$BS,MATCH("ab_家庭",データシート1!$A$1:$BS$1,0),0)</f>
        <v>10420</v>
      </c>
      <c r="CO23" s="260">
        <f t="shared" si="15"/>
        <v>9.3761996161228406E-2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09407</v>
      </c>
      <c r="AY24" s="20" t="str">
        <f>IF(IFERROR(比較地域マスタ!$Z17,"")=0,"",IFERROR(比較地域マスタ!$Z17,""))</f>
        <v>那須町</v>
      </c>
      <c r="BC24" s="960" t="str">
        <f t="shared" si="0"/>
        <v>09407</v>
      </c>
      <c r="BD24" s="123" t="str">
        <f t="shared" si="2"/>
        <v>那須町</v>
      </c>
      <c r="BE24" s="40">
        <f>VLOOKUP($BC24&amp;"_"&amp;$AZ$7,データシート1!$A:$BS,MATCH("cb_"&amp;BE$12,データシート1!$A$1:$BS$1,0),0)</f>
        <v>2286.6000000000008</v>
      </c>
      <c r="BF24" s="40">
        <f>VLOOKUP($BC24&amp;"_"&amp;$AZ$7,データシート1!$A:$BS,MATCH("cb_"&amp;BF$12,データシート1!$A$1:$BS$1,0),0)</f>
        <v>128323.09999999966</v>
      </c>
      <c r="BG24" s="40">
        <f>VLOOKUP($BC24&amp;"_"&amp;$AZ$7,データシート1!$A:$BS,MATCH("cb_"&amp;BG$12,データシート1!$A$1:$BS$1,0),0)</f>
        <v>0</v>
      </c>
      <c r="BH24" s="40">
        <f>VLOOKUP($BC24&amp;"_"&amp;$AZ$7,データシート1!$A:$BS,MATCH("cb_"&amp;BH$12,データシート1!$A$1:$BS$1,0),0)</f>
        <v>49.9</v>
      </c>
      <c r="BI24" s="40">
        <f>VLOOKUP($BC24&amp;"_"&amp;$AZ$7,データシート1!$A:$BS,MATCH("cb_"&amp;BI$12,データシート1!$A$1:$BS$1,0),0)</f>
        <v>0</v>
      </c>
      <c r="BJ24" s="40">
        <f>VLOOKUP($BC24&amp;"_"&amp;$AZ$7,データシート1!$A:$BS,MATCH("cb_"&amp;BJ$12,データシート1!$A$1:$BS$1,0),0)</f>
        <v>0</v>
      </c>
      <c r="BK24" s="40">
        <f t="shared" si="3"/>
        <v>130659.59999999966</v>
      </c>
      <c r="BL24" s="42"/>
      <c r="BM24" s="960" t="str">
        <f t="shared" si="4"/>
        <v>09407</v>
      </c>
      <c r="BN24" s="123" t="str">
        <f t="shared" si="5"/>
        <v>那須町</v>
      </c>
      <c r="BO24" s="40">
        <f>BE24*VLOOKUP(BO$12,別紙!$B$4:$E$10,MATCH("設備利用率",別紙!$B$4:$E$4,0),0)/100*8760/10^3</f>
        <v>2744.1943920000003</v>
      </c>
      <c r="BP24" s="40">
        <f>BF24*VLOOKUP(BP$12,別紙!$B$4:$E$10,MATCH("設備利用率",別紙!$B$4:$E$4,0),0)/100*8760/10^3</f>
        <v>169740.66375599953</v>
      </c>
      <c r="BQ24" s="40">
        <f>BG24*VLOOKUP(BQ$12,別紙!$B$4:$E$10,MATCH("設備利用率",別紙!$B$4:$E$4,0),0)/100*8760/10^3</f>
        <v>0</v>
      </c>
      <c r="BR24" s="40">
        <f>BH24*VLOOKUP(BR$12,別紙!$B$4:$E$10,MATCH("設備利用率",別紙!$B$4:$E$4,0),0)/100*8760/10^3</f>
        <v>262.27440000000001</v>
      </c>
      <c r="BS24" s="40">
        <f>BI24*VLOOKUP(BS$12,別紙!$B$4:$E$10,MATCH("設備利用率",別紙!$B$4:$E$4,0),0)/100*8760/10^3</f>
        <v>0</v>
      </c>
      <c r="BT24" s="40">
        <f>BJ24*VLOOKUP(BT$12,別紙!$B$4:$E$10,MATCH("設備利用率",別紙!$B$4:$E$4,0),0)/100*8760/10^3</f>
        <v>0</v>
      </c>
      <c r="BU24" s="40">
        <f t="shared" si="6"/>
        <v>172747.13254799953</v>
      </c>
      <c r="BV24" s="42"/>
      <c r="BW24" s="38" t="str">
        <f t="shared" si="7"/>
        <v>09407</v>
      </c>
      <c r="BX24" s="38" t="str">
        <f t="shared" si="8"/>
        <v>那須町</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145090.98308500895</v>
      </c>
      <c r="BZ24" s="42"/>
      <c r="CA24" s="38" t="str">
        <f t="shared" si="9"/>
        <v>09407</v>
      </c>
      <c r="CB24" s="38" t="str">
        <f t="shared" si="10"/>
        <v>那須町</v>
      </c>
      <c r="CC24" s="260">
        <f t="shared" si="11"/>
        <v>1.8913610850594169E-2</v>
      </c>
      <c r="CD24" s="260">
        <f t="shared" si="1"/>
        <v>1.1698911961782512</v>
      </c>
      <c r="CE24" s="260">
        <f t="shared" si="1"/>
        <v>0</v>
      </c>
      <c r="CF24" s="260">
        <f t="shared" si="1"/>
        <v>1.8076547172220425E-3</v>
      </c>
      <c r="CG24" s="260">
        <f t="shared" si="1"/>
        <v>0</v>
      </c>
      <c r="CH24" s="260">
        <f t="shared" si="1"/>
        <v>0</v>
      </c>
      <c r="CI24" s="260">
        <f t="shared" si="12"/>
        <v>1.1906124617460674</v>
      </c>
      <c r="CK24" s="20" t="str">
        <f t="shared" si="13"/>
        <v>09407</v>
      </c>
      <c r="CL24" s="20" t="str">
        <f t="shared" si="14"/>
        <v>那須町</v>
      </c>
      <c r="CM24" s="20">
        <f>VLOOKUP($CK24&amp;"_"&amp;$AZ$7,データシート1!$A:$BS,MATCH("ca_太陽光発電（10kW未満）",データシート1!$A$1:$BS$1,0),0)</f>
        <v>427</v>
      </c>
      <c r="CN24" s="20">
        <f>VLOOKUP($CK24&amp;"_"&amp;$AZ$5,データシート1!$A:$BS,MATCH("ab_家庭",データシート1!$A$1:$BS$1,0),0)</f>
        <v>10505</v>
      </c>
      <c r="CO24" s="260">
        <f t="shared" si="15"/>
        <v>4.0647310804378868E-2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23361</v>
      </c>
      <c r="AY25" s="20" t="str">
        <f>IF(IFERROR(比較地域マスタ!$Z18,"")=0,"",IFERROR(比較地域マスタ!$Z18,""))</f>
        <v>大口町</v>
      </c>
      <c r="BC25" s="960" t="str">
        <f t="shared" si="0"/>
        <v>23361</v>
      </c>
      <c r="BD25" s="123" t="str">
        <f t="shared" si="2"/>
        <v>大口町</v>
      </c>
      <c r="BE25" s="40">
        <f>VLOOKUP($BC25&amp;"_"&amp;$AZ$7,データシート1!$A:$BS,MATCH("cb_"&amp;BE$12,データシート1!$A$1:$BS$1,0),0)</f>
        <v>5242.9000000000087</v>
      </c>
      <c r="BF25" s="40">
        <f>VLOOKUP($BC25&amp;"_"&amp;$AZ$7,データシート1!$A:$BS,MATCH("cb_"&amp;BF$12,データシート1!$A$1:$BS$1,0),0)</f>
        <v>11123.699999999993</v>
      </c>
      <c r="BG25" s="40">
        <f>VLOOKUP($BC25&amp;"_"&amp;$AZ$7,データシート1!$A:$BS,MATCH("cb_"&amp;BG$12,データシート1!$A$1:$BS$1,0),0)</f>
        <v>0</v>
      </c>
      <c r="BH25" s="40">
        <f>VLOOKUP($BC25&amp;"_"&amp;$AZ$7,データシート1!$A:$BS,MATCH("cb_"&amp;BH$12,データシート1!$A$1:$BS$1,0),0)</f>
        <v>34.6</v>
      </c>
      <c r="BI25" s="40">
        <f>VLOOKUP($BC25&amp;"_"&amp;$AZ$7,データシート1!$A:$BS,MATCH("cb_"&amp;BI$12,データシート1!$A$1:$BS$1,0),0)</f>
        <v>0</v>
      </c>
      <c r="BJ25" s="40">
        <f>VLOOKUP($BC25&amp;"_"&amp;$AZ$7,データシート1!$A:$BS,MATCH("cb_"&amp;BJ$12,データシート1!$A$1:$BS$1,0),0)</f>
        <v>0</v>
      </c>
      <c r="BK25" s="40">
        <f t="shared" si="3"/>
        <v>16401.2</v>
      </c>
      <c r="BL25" s="42"/>
      <c r="BM25" s="960" t="str">
        <f t="shared" si="4"/>
        <v>23361</v>
      </c>
      <c r="BN25" s="123" t="str">
        <f t="shared" si="5"/>
        <v>大口町</v>
      </c>
      <c r="BO25" s="40">
        <f>BE25*VLOOKUP(BO$12,別紙!$B$4:$E$10,MATCH("設備利用率",別紙!$B$4:$E$4,0),0)/100*8760/10^3</f>
        <v>6292.1091480000096</v>
      </c>
      <c r="BP25" s="40">
        <f>BF25*VLOOKUP(BP$12,別紙!$B$4:$E$10,MATCH("設備利用率",別紙!$B$4:$E$4,0),0)/100*8760/10^3</f>
        <v>14713.985411999991</v>
      </c>
      <c r="BQ25" s="40">
        <f>BG25*VLOOKUP(BQ$12,別紙!$B$4:$E$10,MATCH("設備利用率",別紙!$B$4:$E$4,0),0)/100*8760/10^3</f>
        <v>0</v>
      </c>
      <c r="BR25" s="40">
        <f>BH25*VLOOKUP(BR$12,別紙!$B$4:$E$10,MATCH("設備利用率",別紙!$B$4:$E$4,0),0)/100*8760/10^3</f>
        <v>181.85760000000002</v>
      </c>
      <c r="BS25" s="40">
        <f>BI25*VLOOKUP(BS$12,別紙!$B$4:$E$10,MATCH("設備利用率",別紙!$B$4:$E$4,0),0)/100*8760/10^3</f>
        <v>0</v>
      </c>
      <c r="BT25" s="40">
        <f>BJ25*VLOOKUP(BT$12,別紙!$B$4:$E$10,MATCH("設備利用率",別紙!$B$4:$E$4,0),0)/100*8760/10^3</f>
        <v>0</v>
      </c>
      <c r="BU25" s="40">
        <f t="shared" si="6"/>
        <v>21187.952160000001</v>
      </c>
      <c r="BV25" s="42"/>
      <c r="BW25" s="38" t="str">
        <f t="shared" si="7"/>
        <v>23361</v>
      </c>
      <c r="BX25" s="38" t="str">
        <f t="shared" si="8"/>
        <v>大口町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379141.82621735416</v>
      </c>
      <c r="BZ25" s="42"/>
      <c r="CA25" s="38" t="str">
        <f t="shared" si="9"/>
        <v>23361</v>
      </c>
      <c r="CB25" s="38" t="str">
        <f t="shared" si="10"/>
        <v>大口町</v>
      </c>
      <c r="CC25" s="260">
        <f t="shared" si="11"/>
        <v>1.6595660813198895E-2</v>
      </c>
      <c r="CD25" s="260">
        <f t="shared" si="1"/>
        <v>3.8808657854501043E-2</v>
      </c>
      <c r="CE25" s="260">
        <f t="shared" si="1"/>
        <v>0</v>
      </c>
      <c r="CF25" s="260">
        <f t="shared" si="1"/>
        <v>4.7965586338592151E-4</v>
      </c>
      <c r="CG25" s="260">
        <f t="shared" si="1"/>
        <v>0</v>
      </c>
      <c r="CH25" s="260">
        <f t="shared" si="1"/>
        <v>0</v>
      </c>
      <c r="CI25" s="260">
        <f t="shared" si="12"/>
        <v>5.5883974531085859E-2</v>
      </c>
      <c r="CK25" s="20" t="str">
        <f t="shared" si="13"/>
        <v>23361</v>
      </c>
      <c r="CL25" s="20" t="str">
        <f t="shared" si="14"/>
        <v>大口町</v>
      </c>
      <c r="CM25" s="20">
        <f>VLOOKUP($CK25&amp;"_"&amp;$AZ$7,データシート1!$A:$BS,MATCH("ca_太陽光発電（10kW未満）",データシート1!$A$1:$BS$1,0),0)</f>
        <v>1164</v>
      </c>
      <c r="CN25" s="20">
        <f>VLOOKUP($CK25&amp;"_"&amp;$AZ$5,データシート1!$A:$BS,MATCH("ab_家庭",データシート1!$A$1:$BS$1,0),0)</f>
        <v>9787</v>
      </c>
      <c r="CO25" s="260">
        <f t="shared" si="15"/>
        <v>0.1189332788392766</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40214</v>
      </c>
      <c r="AY26" s="20" t="str">
        <f>IF(IFERROR(比較地域マスタ!$Z19,"")=0,"",IFERROR(比較地域マスタ!$Z19,""))</f>
        <v>豊前市</v>
      </c>
      <c r="BC26" s="960" t="str">
        <f t="shared" si="0"/>
        <v>40214</v>
      </c>
      <c r="BD26" s="123" t="str">
        <f t="shared" si="2"/>
        <v>豊前市</v>
      </c>
      <c r="BE26" s="40">
        <f>VLOOKUP($BC26&amp;"_"&amp;$AZ$7,データシート1!$A:$BS,MATCH("cb_"&amp;BE$12,データシート1!$A$1:$BS$1,0),0)</f>
        <v>5521.9010000000035</v>
      </c>
      <c r="BF26" s="40">
        <f>VLOOKUP($BC26&amp;"_"&amp;$AZ$7,データシート1!$A:$BS,MATCH("cb_"&amp;BF$12,データシート1!$A$1:$BS$1,0),0)</f>
        <v>18807.8</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74950</v>
      </c>
      <c r="BK26" s="40">
        <f t="shared" si="3"/>
        <v>99279.701000000001</v>
      </c>
      <c r="BL26" s="42"/>
      <c r="BM26" s="960" t="str">
        <f t="shared" si="4"/>
        <v>40214</v>
      </c>
      <c r="BN26" s="123" t="str">
        <f t="shared" si="5"/>
        <v>豊前市</v>
      </c>
      <c r="BO26" s="40">
        <f>BE26*VLOOKUP(BO$12,別紙!$B$4:$E$10,MATCH("設備利用率",別紙!$B$4:$E$4,0),0)/100*8760/10^3</f>
        <v>6626.9438281200037</v>
      </c>
      <c r="BP26" s="40">
        <f>BF26*VLOOKUP(BP$12,別紙!$B$4:$E$10,MATCH("設備利用率",別紙!$B$4:$E$4,0),0)/100*8760/10^3</f>
        <v>24878.205527999999</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525249.6</v>
      </c>
      <c r="BU26" s="40">
        <f t="shared" si="6"/>
        <v>556754.74935612001</v>
      </c>
      <c r="BV26" s="42"/>
      <c r="BW26" s="38" t="str">
        <f t="shared" si="7"/>
        <v>40214</v>
      </c>
      <c r="BX26" s="38" t="str">
        <f t="shared" si="8"/>
        <v>豊前市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210267.46969448807</v>
      </c>
      <c r="BZ26" s="42"/>
      <c r="CA26" s="38" t="str">
        <f t="shared" si="9"/>
        <v>40214</v>
      </c>
      <c r="CB26" s="38" t="str">
        <f t="shared" si="10"/>
        <v>豊前市</v>
      </c>
      <c r="CC26" s="260">
        <f t="shared" si="11"/>
        <v>3.1516733604816487E-2</v>
      </c>
      <c r="CD26" s="260">
        <f t="shared" si="1"/>
        <v>0.1183169491892742</v>
      </c>
      <c r="CE26" s="260">
        <f t="shared" si="1"/>
        <v>0</v>
      </c>
      <c r="CF26" s="260">
        <f t="shared" si="1"/>
        <v>0</v>
      </c>
      <c r="CG26" s="260">
        <f t="shared" si="1"/>
        <v>0</v>
      </c>
      <c r="CH26" s="260">
        <f t="shared" si="1"/>
        <v>2.4980069468813739</v>
      </c>
      <c r="CI26" s="260">
        <f t="shared" si="12"/>
        <v>2.6478406296754646</v>
      </c>
      <c r="CK26" s="20" t="str">
        <f t="shared" si="13"/>
        <v>40214</v>
      </c>
      <c r="CL26" s="20" t="str">
        <f t="shared" si="14"/>
        <v>豊前市</v>
      </c>
      <c r="CM26" s="20">
        <f>VLOOKUP($CK26&amp;"_"&amp;$AZ$7,データシート1!$A:$BS,MATCH("ca_太陽光発電（10kW未満）",データシート1!$A$1:$BS$1,0),0)</f>
        <v>1153</v>
      </c>
      <c r="CN26" s="20">
        <f>VLOOKUP($CK26&amp;"_"&amp;$AZ$5,データシート1!$A:$BS,MATCH("ab_家庭",データシート1!$A$1:$BS$1,0),0)</f>
        <v>11663</v>
      </c>
      <c r="CO26" s="260">
        <f t="shared" si="15"/>
        <v>9.8859641601646231E-2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05215</v>
      </c>
      <c r="AY27" s="20" t="str">
        <f>IF(IFERROR(比較地域マスタ!$Z20,"")=0,"",IFERROR(比較地域マスタ!$Z20,""))</f>
        <v>仙北市</v>
      </c>
      <c r="BC27" s="960" t="str">
        <f t="shared" si="0"/>
        <v>05215</v>
      </c>
      <c r="BD27" s="123" t="str">
        <f t="shared" si="2"/>
        <v>仙北市</v>
      </c>
      <c r="BE27" s="40">
        <f>VLOOKUP($BC27&amp;"_"&amp;$AZ$7,データシート1!$A:$BS,MATCH("cb_"&amp;BE$12,データシート1!$A$1:$BS$1,0),0)</f>
        <v>920.79999999999984</v>
      </c>
      <c r="BF27" s="40">
        <f>VLOOKUP($BC27&amp;"_"&amp;$AZ$7,データシート1!$A:$BS,MATCH("cb_"&amp;BF$12,データシート1!$A$1:$BS$1,0),0)</f>
        <v>1723.6000000000001</v>
      </c>
      <c r="BG27" s="40">
        <f>VLOOKUP($BC27&amp;"_"&amp;$AZ$7,データシート1!$A:$BS,MATCH("cb_"&amp;BG$12,データシート1!$A$1:$BS$1,0),0)</f>
        <v>19.600000000000001</v>
      </c>
      <c r="BH27" s="40">
        <f>VLOOKUP($BC27&amp;"_"&amp;$AZ$7,データシート1!$A:$BS,MATCH("cb_"&amp;BH$12,データシート1!$A$1:$BS$1,0),0)</f>
        <v>524</v>
      </c>
      <c r="BI27" s="40">
        <f>VLOOKUP($BC27&amp;"_"&amp;$AZ$7,データシート1!$A:$BS,MATCH("cb_"&amp;BI$12,データシート1!$A$1:$BS$1,0),0)</f>
        <v>0</v>
      </c>
      <c r="BJ27" s="40">
        <f>VLOOKUP($BC27&amp;"_"&amp;$AZ$7,データシート1!$A:$BS,MATCH("cb_"&amp;BJ$12,データシート1!$A$1:$BS$1,0),0)</f>
        <v>0</v>
      </c>
      <c r="BK27" s="40">
        <f t="shared" si="3"/>
        <v>3188</v>
      </c>
      <c r="BL27" s="42"/>
      <c r="BM27" s="960" t="str">
        <f t="shared" si="4"/>
        <v>05215</v>
      </c>
      <c r="BN27" s="123" t="str">
        <f t="shared" si="5"/>
        <v>仙北市</v>
      </c>
      <c r="BO27" s="40">
        <f>BE27*VLOOKUP(BO$12,別紙!$B$4:$E$10,MATCH("設備利用率",別紙!$B$4:$E$4,0),0)/100*8760/10^3</f>
        <v>1105.0704959999998</v>
      </c>
      <c r="BP27" s="40">
        <f>BF27*VLOOKUP(BP$12,別紙!$B$4:$E$10,MATCH("設備利用率",別紙!$B$4:$E$4,0),0)/100*8760/10^3</f>
        <v>2279.9091359999998</v>
      </c>
      <c r="BQ27" s="40">
        <f>BG27*VLOOKUP(BQ$12,別紙!$B$4:$E$10,MATCH("設備利用率",別紙!$B$4:$E$4,0),0)/100*8760/10^3</f>
        <v>42.580607999999998</v>
      </c>
      <c r="BR27" s="40">
        <f>BH27*VLOOKUP(BR$12,別紙!$B$4:$E$10,MATCH("設備利用率",別紙!$B$4:$E$4,0),0)/100*8760/10^3</f>
        <v>2754.1439999999998</v>
      </c>
      <c r="BS27" s="40">
        <f>BI27*VLOOKUP(BS$12,別紙!$B$4:$E$10,MATCH("設備利用率",別紙!$B$4:$E$4,0),0)/100*8760/10^3</f>
        <v>0</v>
      </c>
      <c r="BT27" s="40">
        <f>BJ27*VLOOKUP(BT$12,別紙!$B$4:$E$10,MATCH("設備利用率",別紙!$B$4:$E$4,0),0)/100*8760/10^3</f>
        <v>0</v>
      </c>
      <c r="BU27" s="40">
        <f t="shared" si="6"/>
        <v>6181.7042399999991</v>
      </c>
      <c r="BV27" s="42"/>
      <c r="BW27" s="38" t="str">
        <f t="shared" si="7"/>
        <v>05215</v>
      </c>
      <c r="BX27" s="38" t="str">
        <f t="shared" si="8"/>
        <v>仙北市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145442.17852013966</v>
      </c>
      <c r="BZ27" s="42"/>
      <c r="CA27" s="38" t="str">
        <f t="shared" si="9"/>
        <v>05215</v>
      </c>
      <c r="CB27" s="38" t="str">
        <f t="shared" si="10"/>
        <v>仙北市</v>
      </c>
      <c r="CC27" s="260">
        <f t="shared" si="11"/>
        <v>7.5980056627588163E-3</v>
      </c>
      <c r="CD27" s="260">
        <f t="shared" si="1"/>
        <v>1.5675708100620182E-2</v>
      </c>
      <c r="CE27" s="260">
        <f t="shared" si="1"/>
        <v>2.9276657179680361E-4</v>
      </c>
      <c r="CF27" s="260">
        <f t="shared" si="1"/>
        <v>1.8936350019115179E-2</v>
      </c>
      <c r="CG27" s="260">
        <f t="shared" si="1"/>
        <v>0</v>
      </c>
      <c r="CH27" s="260">
        <f t="shared" si="1"/>
        <v>0</v>
      </c>
      <c r="CI27" s="260">
        <f t="shared" si="12"/>
        <v>4.2502830354290977E-2</v>
      </c>
      <c r="CK27" s="20" t="str">
        <f t="shared" si="13"/>
        <v>05215</v>
      </c>
      <c r="CL27" s="20" t="str">
        <f t="shared" si="14"/>
        <v>仙北市</v>
      </c>
      <c r="CM27" s="20">
        <f>VLOOKUP($CK27&amp;"_"&amp;$AZ$7,データシート1!$A:$BS,MATCH("ca_太陽光発電（10kW未満）",データシート1!$A$1:$BS$1,0),0)</f>
        <v>189</v>
      </c>
      <c r="CN27" s="20">
        <f>VLOOKUP($CK27&amp;"_"&amp;$AZ$5,データシート1!$A:$BS,MATCH("ab_家庭",データシート1!$A$1:$BS$1,0),0)</f>
        <v>10488</v>
      </c>
      <c r="CO27" s="260">
        <f t="shared" si="15"/>
        <v>1.8020594965675058E-2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29208</v>
      </c>
      <c r="AY28" s="20" t="str">
        <f>IF(IFERROR(比較地域マスタ!$Z21,"")=0,"",IFERROR(比較地域マスタ!$Z21,""))</f>
        <v>御所市</v>
      </c>
      <c r="BC28" s="960" t="str">
        <f t="shared" si="0"/>
        <v>29208</v>
      </c>
      <c r="BD28" s="123" t="str">
        <f t="shared" si="2"/>
        <v>御所市</v>
      </c>
      <c r="BE28" s="40">
        <f>VLOOKUP($BC28&amp;"_"&amp;$AZ$7,データシート1!$A:$BS,MATCH("cb_"&amp;BE$12,データシート1!$A$1:$BS$1,0),0)</f>
        <v>2680.3</v>
      </c>
      <c r="BF28" s="40">
        <f>VLOOKUP($BC28&amp;"_"&amp;$AZ$7,データシート1!$A:$BS,MATCH("cb_"&amp;BF$12,データシート1!$A$1:$BS$1,0),0)</f>
        <v>27426.300000000039</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999.25</v>
      </c>
      <c r="BK28" s="40">
        <f t="shared" si="3"/>
        <v>31105.850000000039</v>
      </c>
      <c r="BL28" s="42"/>
      <c r="BM28" s="960" t="str">
        <f t="shared" si="4"/>
        <v>29208</v>
      </c>
      <c r="BN28" s="123" t="str">
        <f t="shared" si="5"/>
        <v>御所市</v>
      </c>
      <c r="BO28" s="40">
        <f>BE28*VLOOKUP(BO$12,別紙!$B$4:$E$10,MATCH("設備利用率",別紙!$B$4:$E$4,0),0)/100*8760/10^3</f>
        <v>3216.6816359999998</v>
      </c>
      <c r="BP28" s="40">
        <f>BF28*VLOOKUP(BP$12,別紙!$B$4:$E$10,MATCH("設備利用率",別紙!$B$4:$E$4,0),0)/100*8760/10^3</f>
        <v>36278.41258800005</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7002.7439999999997</v>
      </c>
      <c r="BU28" s="40">
        <f t="shared" si="6"/>
        <v>46497.83822400005</v>
      </c>
      <c r="BV28" s="42"/>
      <c r="BW28" s="38" t="str">
        <f t="shared" si="7"/>
        <v>29208</v>
      </c>
      <c r="BX28" s="38" t="str">
        <f t="shared" si="8"/>
        <v>御所市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133879.4260683223</v>
      </c>
      <c r="BZ28" s="42"/>
      <c r="CA28" s="38" t="str">
        <f t="shared" si="9"/>
        <v>29208</v>
      </c>
      <c r="CB28" s="38" t="str">
        <f t="shared" si="10"/>
        <v>御所市</v>
      </c>
      <c r="CC28" s="260">
        <f t="shared" si="11"/>
        <v>2.4026706197249757E-2</v>
      </c>
      <c r="CD28" s="260">
        <f t="shared" si="1"/>
        <v>0.27097825000748205</v>
      </c>
      <c r="CE28" s="260">
        <f t="shared" si="1"/>
        <v>0</v>
      </c>
      <c r="CF28" s="260">
        <f t="shared" si="1"/>
        <v>0</v>
      </c>
      <c r="CG28" s="260">
        <f t="shared" si="1"/>
        <v>0</v>
      </c>
      <c r="CH28" s="260">
        <f t="shared" si="1"/>
        <v>5.2306349120635684E-2</v>
      </c>
      <c r="CI28" s="260">
        <f t="shared" si="12"/>
        <v>0.34731130532536753</v>
      </c>
      <c r="CK28" s="20" t="str">
        <f t="shared" si="13"/>
        <v>29208</v>
      </c>
      <c r="CL28" s="20" t="str">
        <f t="shared" si="14"/>
        <v>御所市</v>
      </c>
      <c r="CM28" s="20">
        <f>VLOOKUP($CK28&amp;"_"&amp;$AZ$7,データシート1!$A:$BS,MATCH("ca_太陽光発電（10kW未満）",データシート1!$A$1:$BS$1,0),0)</f>
        <v>605</v>
      </c>
      <c r="CN28" s="20">
        <f>VLOOKUP($CK28&amp;"_"&amp;$AZ$5,データシート1!$A:$BS,MATCH("ab_家庭",データシート1!$A$1:$BS$1,0),0)</f>
        <v>11991</v>
      </c>
      <c r="CO28" s="260">
        <f t="shared" si="15"/>
        <v>5.0454507547327165E-2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29425</v>
      </c>
      <c r="AY29" s="20" t="str">
        <f>IF(IFERROR(比較地域マスタ!$Z22,"")=0,"",IFERROR(比較地域マスタ!$Z22,""))</f>
        <v>王寺町</v>
      </c>
      <c r="BC29" s="960" t="str">
        <f t="shared" si="0"/>
        <v>29425</v>
      </c>
      <c r="BD29" s="123" t="str">
        <f t="shared" si="2"/>
        <v>王寺町</v>
      </c>
      <c r="BE29" s="40">
        <f>VLOOKUP($BC29&amp;"_"&amp;$AZ$7,データシート1!$A:$BS,MATCH("cb_"&amp;BE$12,データシート1!$A$1:$BS$1,0),0)</f>
        <v>3917.4999999999973</v>
      </c>
      <c r="BF29" s="40">
        <f>VLOOKUP($BC29&amp;"_"&amp;$AZ$7,データシート1!$A:$BS,MATCH("cb_"&amp;BF$12,データシート1!$A$1:$BS$1,0),0)</f>
        <v>1950.3999999999999</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5867.8999999999969</v>
      </c>
      <c r="BL29" s="42"/>
      <c r="BM29" s="960" t="str">
        <f t="shared" si="4"/>
        <v>29425</v>
      </c>
      <c r="BN29" s="123" t="str">
        <f t="shared" si="5"/>
        <v>王寺町</v>
      </c>
      <c r="BO29" s="40">
        <f>BE29*VLOOKUP(BO$12,別紙!$B$4:$E$10,MATCH("設備利用率",別紙!$B$4:$E$4,0),0)/100*8760/10^3</f>
        <v>4701.4700999999959</v>
      </c>
      <c r="BP29" s="40">
        <f>BF29*VLOOKUP(BP$12,別紙!$B$4:$E$10,MATCH("設備利用率",別紙!$B$4:$E$4,0),0)/100*8760/10^3</f>
        <v>2579.9111039999993</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7281.3812039999957</v>
      </c>
      <c r="BV29" s="42"/>
      <c r="BW29" s="38" t="str">
        <f t="shared" si="7"/>
        <v>29425</v>
      </c>
      <c r="BX29" s="38" t="str">
        <f t="shared" si="8"/>
        <v>王寺町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107504.62081512516</v>
      </c>
      <c r="BZ29" s="42"/>
      <c r="CA29" s="38" t="str">
        <f t="shared" si="9"/>
        <v>29425</v>
      </c>
      <c r="CB29" s="38" t="str">
        <f t="shared" si="10"/>
        <v>王寺町</v>
      </c>
      <c r="CC29" s="260">
        <f t="shared" si="11"/>
        <v>4.3732725759621782E-2</v>
      </c>
      <c r="CD29" s="260">
        <f t="shared" ref="CD29:CD60" si="16">BP29/$BY29</f>
        <v>2.3998141516508874E-2</v>
      </c>
      <c r="CE29" s="260">
        <f t="shared" ref="CE29:CE60" si="17">BQ29/$BY29</f>
        <v>0</v>
      </c>
      <c r="CF29" s="260">
        <f t="shared" ref="CF29:CF60" si="18">BR29/$BY29</f>
        <v>0</v>
      </c>
      <c r="CG29" s="260">
        <f t="shared" ref="CG29:CG60" si="19">BS29/$BY29</f>
        <v>0</v>
      </c>
      <c r="CH29" s="260">
        <f t="shared" ref="CH29:CH60" si="20">BT29/$BY29</f>
        <v>0</v>
      </c>
      <c r="CI29" s="260">
        <f t="shared" si="12"/>
        <v>6.773086727613066E-2</v>
      </c>
      <c r="CK29" s="20" t="str">
        <f t="shared" si="13"/>
        <v>29425</v>
      </c>
      <c r="CL29" s="20" t="str">
        <f t="shared" si="14"/>
        <v>王寺町</v>
      </c>
      <c r="CM29" s="20">
        <f>VLOOKUP($CK29&amp;"_"&amp;$AZ$7,データシート1!$A:$BS,MATCH("ca_太陽光発電（10kW未満）",データシート1!$A$1:$BS$1,0),0)</f>
        <v>957</v>
      </c>
      <c r="CN29" s="20">
        <f>VLOOKUP($CK29&amp;"_"&amp;$AZ$5,データシート1!$A:$BS,MATCH("ab_家庭",データシート1!$A$1:$BS$1,0),0)</f>
        <v>10645</v>
      </c>
      <c r="CO29" s="260">
        <f t="shared" si="15"/>
        <v>8.9901362141850641E-2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17204</v>
      </c>
      <c r="AY30" s="20" t="str">
        <f>IF(IFERROR(比較地域マスタ!$Z23,"")=0,"",IFERROR(比較地域マスタ!$Z23,""))</f>
        <v>輪島市</v>
      </c>
      <c r="BC30" s="960" t="str">
        <f t="shared" si="0"/>
        <v>17204</v>
      </c>
      <c r="BD30" s="123" t="str">
        <f t="shared" si="2"/>
        <v>輪島市</v>
      </c>
      <c r="BE30" s="40">
        <f>VLOOKUP($BC30&amp;"_"&amp;$AZ$7,データシート1!$A:$BS,MATCH("cb_"&amp;BE$12,データシート1!$A$1:$BS$1,0),0)</f>
        <v>605.71500000000026</v>
      </c>
      <c r="BF30" s="40">
        <f>VLOOKUP($BC30&amp;"_"&amp;$AZ$7,データシート1!$A:$BS,MATCH("cb_"&amp;BF$12,データシート1!$A$1:$BS$1,0),0)</f>
        <v>2933.3</v>
      </c>
      <c r="BG30" s="40">
        <f>VLOOKUP($BC30&amp;"_"&amp;$AZ$7,データシート1!$A:$BS,MATCH("cb_"&amp;BG$12,データシート1!$A$1:$BS$1,0),0)</f>
        <v>21980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25519.014999999999</v>
      </c>
      <c r="BL30" s="42"/>
      <c r="BM30" s="960" t="str">
        <f t="shared" si="4"/>
        <v>17204</v>
      </c>
      <c r="BN30" s="123" t="str">
        <f t="shared" si="5"/>
        <v>輪島市</v>
      </c>
      <c r="BO30" s="40">
        <f>BE30*VLOOKUP(BO$12,別紙!$B$4:$E$10,MATCH("設備利用率",別紙!$B$4:$E$4,0),0)/100*8760/10^3</f>
        <v>726.93068580000033</v>
      </c>
      <c r="BP30" s="40">
        <f>BF30*VLOOKUP(BP$12,別紙!$B$4:$E$10,MATCH("設備利用率",別紙!$B$4:$E$4,0),0)/100*8760/10^3</f>
        <v>3880.0519080000004</v>
      </c>
      <c r="BQ30" s="40">
        <f>BG30*VLOOKUP(BQ$12,別紙!$B$4:$E$10,MATCH("設備利用率",別紙!$B$4:$E$4,0),0)/100*8760/10^3</f>
        <v>47751.110399999998</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52358.092993799997</v>
      </c>
      <c r="BV30" s="42"/>
      <c r="BW30" s="38" t="str">
        <f t="shared" si="7"/>
        <v>17204</v>
      </c>
      <c r="BX30" s="38" t="str">
        <f t="shared" si="8"/>
        <v>輪島市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135271.20923018054</v>
      </c>
      <c r="BZ30" s="42"/>
      <c r="CA30" s="38" t="str">
        <f t="shared" si="9"/>
        <v>17204</v>
      </c>
      <c r="CB30" s="38" t="str">
        <f t="shared" si="10"/>
        <v>輪島市</v>
      </c>
      <c r="CC30" s="260">
        <f t="shared" si="11"/>
        <v>5.3738758597406981E-3</v>
      </c>
      <c r="CD30" s="260">
        <f t="shared" si="16"/>
        <v>2.8683501316215904E-2</v>
      </c>
      <c r="CE30" s="260">
        <f t="shared" si="17"/>
        <v>0.35300276142830683</v>
      </c>
      <c r="CF30" s="260">
        <f t="shared" si="18"/>
        <v>0</v>
      </c>
      <c r="CG30" s="260">
        <f t="shared" si="19"/>
        <v>0</v>
      </c>
      <c r="CH30" s="260">
        <f t="shared" si="20"/>
        <v>0</v>
      </c>
      <c r="CI30" s="260">
        <f t="shared" si="12"/>
        <v>0.38706013860426342</v>
      </c>
      <c r="CK30" s="20" t="str">
        <f t="shared" si="13"/>
        <v>17204</v>
      </c>
      <c r="CL30" s="20" t="str">
        <f t="shared" si="14"/>
        <v>輪島市</v>
      </c>
      <c r="CM30" s="20">
        <f>VLOOKUP($CK30&amp;"_"&amp;$AZ$7,データシート1!$A:$BS,MATCH("ca_太陽光発電（10kW未満）",データシート1!$A$1:$BS$1,0),0)</f>
        <v>127</v>
      </c>
      <c r="CN30" s="20">
        <f>VLOOKUP($CK30&amp;"_"&amp;$AZ$5,データシート1!$A:$BS,MATCH("ab_家庭",データシート1!$A$1:$BS$1,0),0)</f>
        <v>11989</v>
      </c>
      <c r="CO30" s="260">
        <f t="shared" si="15"/>
        <v>1.0593043623321379E-2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03214</v>
      </c>
      <c r="AY31" s="20" t="str">
        <f>IF(IFERROR(比較地域マスタ!$Z24,"")=0,"",IFERROR(比較地域マスタ!$Z24,""))</f>
        <v>八幡平市</v>
      </c>
      <c r="BC31" s="960" t="str">
        <f t="shared" si="0"/>
        <v>03214</v>
      </c>
      <c r="BD31" s="123" t="str">
        <f t="shared" si="2"/>
        <v>八幡平市</v>
      </c>
      <c r="BE31" s="40">
        <f>VLOOKUP($BC31&amp;"_"&amp;$AZ$7,データシート1!$A:$BS,MATCH("cb_"&amp;BE$12,データシート1!$A$1:$BS$1,0),0)</f>
        <v>2389.2000000000021</v>
      </c>
      <c r="BF31" s="40">
        <f>VLOOKUP($BC31&amp;"_"&amp;$AZ$7,データシート1!$A:$BS,MATCH("cb_"&amp;BF$12,データシート1!$A$1:$BS$1,0),0)</f>
        <v>13328.399999999998</v>
      </c>
      <c r="BG31" s="40">
        <f>VLOOKUP($BC31&amp;"_"&amp;$AZ$7,データシート1!$A:$BS,MATCH("cb_"&amp;BG$12,データシート1!$A$1:$BS$1,0),0)</f>
        <v>19.5</v>
      </c>
      <c r="BH31" s="40">
        <f>VLOOKUP($BC31&amp;"_"&amp;$AZ$7,データシート1!$A:$BS,MATCH("cb_"&amp;BH$12,データシート1!$A$1:$BS$1,0),0)</f>
        <v>157.80000000000001</v>
      </c>
      <c r="BI31" s="40">
        <f>VLOOKUP($BC31&amp;"_"&amp;$AZ$7,データシート1!$A:$BS,MATCH("cb_"&amp;BI$12,データシート1!$A$1:$BS$1,0),0)</f>
        <v>7499</v>
      </c>
      <c r="BJ31" s="40">
        <f>VLOOKUP($BC31&amp;"_"&amp;$AZ$7,データシート1!$A:$BS,MATCH("cb_"&amp;BJ$12,データシート1!$A$1:$BS$1,0),0)</f>
        <v>0</v>
      </c>
      <c r="BK31" s="40">
        <f t="shared" si="3"/>
        <v>23393.9</v>
      </c>
      <c r="BL31" s="42"/>
      <c r="BM31" s="960" t="str">
        <f t="shared" si="4"/>
        <v>03214</v>
      </c>
      <c r="BN31" s="123" t="str">
        <f t="shared" si="5"/>
        <v>八幡平市</v>
      </c>
      <c r="BO31" s="40">
        <f>BE31*VLOOKUP(BO$12,別紙!$B$4:$E$10,MATCH("設備利用率",別紙!$B$4:$E$4,0),0)/100*8760/10^3</f>
        <v>2867.3267040000028</v>
      </c>
      <c r="BP31" s="40">
        <f>BF31*VLOOKUP(BP$12,別紙!$B$4:$E$10,MATCH("設備利用率",別紙!$B$4:$E$4,0),0)/100*8760/10^3</f>
        <v>17630.274383999997</v>
      </c>
      <c r="BQ31" s="40">
        <f>BG31*VLOOKUP(BQ$12,別紙!$B$4:$E$10,MATCH("設備利用率",別紙!$B$4:$E$4,0),0)/100*8760/10^3</f>
        <v>42.36336</v>
      </c>
      <c r="BR31" s="40">
        <f>BH31*VLOOKUP(BR$12,別紙!$B$4:$E$10,MATCH("設備利用率",別紙!$B$4:$E$4,0),0)/100*8760/10^3</f>
        <v>829.3968000000001</v>
      </c>
      <c r="BS31" s="40">
        <f>BI31*VLOOKUP(BS$12,別紙!$B$4:$E$10,MATCH("設備利用率",別紙!$B$4:$E$4,0),0)/100*8760/10^3</f>
        <v>52552.991999999998</v>
      </c>
      <c r="BT31" s="40">
        <f>BJ31*VLOOKUP(BT$12,別紙!$B$4:$E$10,MATCH("設備利用率",別紙!$B$4:$E$4,0),0)/100*8760/10^3</f>
        <v>0</v>
      </c>
      <c r="BU31" s="40">
        <f t="shared" si="6"/>
        <v>73922.353247999999</v>
      </c>
      <c r="BV31" s="42"/>
      <c r="BW31" s="38" t="str">
        <f t="shared" si="7"/>
        <v>03214</v>
      </c>
      <c r="BX31" s="38" t="str">
        <f t="shared" si="8"/>
        <v>八幡平市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122296.56135958104</v>
      </c>
      <c r="BZ31" s="42"/>
      <c r="CA31" s="38" t="str">
        <f t="shared" si="9"/>
        <v>03214</v>
      </c>
      <c r="CB31" s="38" t="str">
        <f t="shared" si="10"/>
        <v>八幡平市</v>
      </c>
      <c r="CC31" s="260">
        <f t="shared" si="11"/>
        <v>2.3445685407044101E-2</v>
      </c>
      <c r="CD31" s="260">
        <f t="shared" si="16"/>
        <v>0.14416001715831395</v>
      </c>
      <c r="CE31" s="260">
        <f t="shared" si="17"/>
        <v>3.463986192992101E-4</v>
      </c>
      <c r="CF31" s="260">
        <f t="shared" si="18"/>
        <v>6.7818488989349083E-3</v>
      </c>
      <c r="CG31" s="260">
        <f t="shared" si="19"/>
        <v>0.42971765858143529</v>
      </c>
      <c r="CH31" s="260">
        <f t="shared" si="20"/>
        <v>0</v>
      </c>
      <c r="CI31" s="260">
        <f t="shared" si="12"/>
        <v>0.60445160866502745</v>
      </c>
      <c r="CK31" s="20" t="str">
        <f t="shared" si="13"/>
        <v>03214</v>
      </c>
      <c r="CL31" s="20" t="str">
        <f t="shared" si="14"/>
        <v>八幡平市</v>
      </c>
      <c r="CM31" s="20">
        <f>VLOOKUP($CK31&amp;"_"&amp;$AZ$7,データシート1!$A:$BS,MATCH("ca_太陽光発電（10kW未満）",データシート1!$A$1:$BS$1,0),0)</f>
        <v>481</v>
      </c>
      <c r="CN31" s="20">
        <f>VLOOKUP($CK31&amp;"_"&amp;$AZ$5,データシート1!$A:$BS,MATCH("ab_家庭",データシート1!$A$1:$BS$1,0),0)</f>
        <v>10540</v>
      </c>
      <c r="CO31" s="260">
        <f t="shared" si="15"/>
        <v>4.5635673624288428E-2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46224</v>
      </c>
      <c r="AY32" s="20" t="str">
        <f>IF(IFERROR(比較地域マスタ!$Z25,"")=0,"",IFERROR(比較地域マスタ!$Z25,""))</f>
        <v>伊佐市</v>
      </c>
      <c r="AZ32" s="24"/>
      <c r="BA32" s="24"/>
      <c r="BB32" s="24"/>
      <c r="BC32" s="960" t="str">
        <f t="shared" si="0"/>
        <v>46224</v>
      </c>
      <c r="BD32" s="123" t="str">
        <f t="shared" si="2"/>
        <v>伊佐市</v>
      </c>
      <c r="BE32" s="40">
        <f>VLOOKUP($BC32&amp;"_"&amp;$AZ$7,データシート1!$A:$BS,MATCH("cb_"&amp;BE$12,データシート1!$A$1:$BS$1,0),0)</f>
        <v>5258.9600000000028</v>
      </c>
      <c r="BF32" s="40">
        <f>VLOOKUP($BC32&amp;"_"&amp;$AZ$7,データシート1!$A:$BS,MATCH("cb_"&amp;BF$12,データシート1!$A$1:$BS$1,0),0)</f>
        <v>69326.399999999892</v>
      </c>
      <c r="BG32" s="40">
        <f>VLOOKUP($BC32&amp;"_"&amp;$AZ$7,データシート1!$A:$BS,MATCH("cb_"&amp;BG$12,データシート1!$A$1:$BS$1,0),0)</f>
        <v>0</v>
      </c>
      <c r="BH32" s="40">
        <f>VLOOKUP($BC32&amp;"_"&amp;$AZ$7,データシート1!$A:$BS,MATCH("cb_"&amp;BH$12,データシート1!$A$1:$BS$1,0),0)</f>
        <v>490</v>
      </c>
      <c r="BI32" s="40">
        <f>VLOOKUP($BC32&amp;"_"&amp;$AZ$7,データシート1!$A:$BS,MATCH("cb_"&amp;BI$12,データシート1!$A$1:$BS$1,0),0)</f>
        <v>0</v>
      </c>
      <c r="BJ32" s="40">
        <f>VLOOKUP($BC32&amp;"_"&amp;$AZ$7,データシート1!$A:$BS,MATCH("cb_"&amp;BJ$12,データシート1!$A$1:$BS$1,0),0)</f>
        <v>0</v>
      </c>
      <c r="BK32" s="40">
        <f t="shared" si="3"/>
        <v>75075.359999999899</v>
      </c>
      <c r="BL32" s="42"/>
      <c r="BM32" s="960" t="str">
        <f t="shared" si="4"/>
        <v>46224</v>
      </c>
      <c r="BN32" s="123" t="str">
        <f t="shared" si="5"/>
        <v>伊佐市</v>
      </c>
      <c r="BO32" s="40">
        <f>BE32*VLOOKUP(BO$12,別紙!$B$4:$E$10,MATCH("設備利用率",別紙!$B$4:$E$4,0),0)/100*8760/10^3</f>
        <v>6311.383075200004</v>
      </c>
      <c r="BP32" s="40">
        <f>BF32*VLOOKUP(BP$12,別紙!$B$4:$E$10,MATCH("設備利用率",別紙!$B$4:$E$4,0),0)/100*8760/10^3</f>
        <v>91702.188863999865</v>
      </c>
      <c r="BQ32" s="40">
        <f>BG32*VLOOKUP(BQ$12,別紙!$B$4:$E$10,MATCH("設備利用率",別紙!$B$4:$E$4,0),0)/100*8760/10^3</f>
        <v>0</v>
      </c>
      <c r="BR32" s="40">
        <f>BH32*VLOOKUP(BR$12,別紙!$B$4:$E$10,MATCH("設備利用率",別紙!$B$4:$E$4,0),0)/100*8760/10^3</f>
        <v>2575.44</v>
      </c>
      <c r="BS32" s="40">
        <f>BI32*VLOOKUP(BS$12,別紙!$B$4:$E$10,MATCH("設備利用率",別紙!$B$4:$E$4,0),0)/100*8760/10^3</f>
        <v>0</v>
      </c>
      <c r="BT32" s="40">
        <f>BJ32*VLOOKUP(BT$12,別紙!$B$4:$E$10,MATCH("設備利用率",別紙!$B$4:$E$4,0),0)/100*8760/10^3</f>
        <v>0</v>
      </c>
      <c r="BU32" s="40">
        <f t="shared" si="6"/>
        <v>100589.01193919987</v>
      </c>
      <c r="BV32" s="42"/>
      <c r="BW32" s="38" t="str">
        <f t="shared" si="7"/>
        <v>46224</v>
      </c>
      <c r="BX32" s="38" t="str">
        <f t="shared" si="8"/>
        <v>伊佐市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164481.39904131414</v>
      </c>
      <c r="BZ32" s="42"/>
      <c r="CA32" s="38" t="str">
        <f t="shared" si="9"/>
        <v>46224</v>
      </c>
      <c r="CB32" s="38" t="str">
        <f t="shared" si="10"/>
        <v>伊佐市</v>
      </c>
      <c r="CC32" s="260">
        <f t="shared" si="11"/>
        <v>3.8371409241325351E-2</v>
      </c>
      <c r="CD32" s="260">
        <f t="shared" si="16"/>
        <v>0.55752315701647381</v>
      </c>
      <c r="CE32" s="260">
        <f t="shared" si="17"/>
        <v>0</v>
      </c>
      <c r="CF32" s="260">
        <f t="shared" si="18"/>
        <v>1.5657940745950887E-2</v>
      </c>
      <c r="CG32" s="260">
        <f t="shared" si="19"/>
        <v>0</v>
      </c>
      <c r="CH32" s="260">
        <f t="shared" si="20"/>
        <v>0</v>
      </c>
      <c r="CI32" s="260">
        <f t="shared" si="12"/>
        <v>0.61155250700375008</v>
      </c>
      <c r="CJ32" s="24"/>
      <c r="CK32" s="20" t="str">
        <f t="shared" si="13"/>
        <v>46224</v>
      </c>
      <c r="CL32" s="20" t="str">
        <f t="shared" si="14"/>
        <v>伊佐市</v>
      </c>
      <c r="CM32" s="20">
        <f>VLOOKUP($CK32&amp;"_"&amp;$AZ$7,データシート1!$A:$BS,MATCH("ca_太陽光発電（10kW未満）",データシート1!$A$1:$BS$1,0),0)</f>
        <v>1009</v>
      </c>
      <c r="CN32" s="20">
        <f>VLOOKUP($CK32&amp;"_"&amp;$AZ$5,データシート1!$A:$BS,MATCH("ab_家庭",データシート1!$A$1:$BS$1,0),0)</f>
        <v>12984</v>
      </c>
      <c r="CO32" s="260">
        <f t="shared" si="15"/>
        <v>7.7711028958718426E-2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14384</v>
      </c>
      <c r="AY33" s="20" t="str">
        <f>IF(IFERROR(比較地域マスタ!$Z26,"")=0,"",IFERROR(比較地域マスタ!$Z26,""))</f>
        <v>湯河原町</v>
      </c>
      <c r="BC33" s="960" t="str">
        <f t="shared" si="0"/>
        <v>14384</v>
      </c>
      <c r="BD33" s="123" t="str">
        <f t="shared" si="2"/>
        <v>湯河原町</v>
      </c>
      <c r="BE33" s="40">
        <f>VLOOKUP($BC33&amp;"_"&amp;$AZ$7,データシート1!$A:$BS,MATCH("cb_"&amp;BE$12,データシート1!$A$1:$BS$1,0),0)</f>
        <v>1309.0000000000007</v>
      </c>
      <c r="BF33" s="40">
        <f>VLOOKUP($BC33&amp;"_"&amp;$AZ$7,データシート1!$A:$BS,MATCH("cb_"&amp;BF$12,データシート1!$A$1:$BS$1,0),0)</f>
        <v>2029.4000000000003</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3338.400000000001</v>
      </c>
      <c r="BL33" s="42"/>
      <c r="BM33" s="960" t="str">
        <f t="shared" si="4"/>
        <v>14384</v>
      </c>
      <c r="BN33" s="123" t="str">
        <f t="shared" si="5"/>
        <v>湯河原町</v>
      </c>
      <c r="BO33" s="40">
        <f>BE33*VLOOKUP(BO$12,別紙!$B$4:$E$10,MATCH("設備利用率",別紙!$B$4:$E$4,0),0)/100*8760/10^3</f>
        <v>1570.957080000001</v>
      </c>
      <c r="BP33" s="40">
        <f>BF33*VLOOKUP(BP$12,別紙!$B$4:$E$10,MATCH("設備利用率",別紙!$B$4:$E$4,0),0)/100*8760/10^3</f>
        <v>2684.4091440000002</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4255.3662240000012</v>
      </c>
      <c r="BV33" s="42"/>
      <c r="BW33" s="38" t="str">
        <f t="shared" si="7"/>
        <v>14384</v>
      </c>
      <c r="BX33" s="38" t="str">
        <f t="shared" si="8"/>
        <v>湯河原町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107245.97496603765</v>
      </c>
      <c r="BZ33" s="42"/>
      <c r="CA33" s="38" t="str">
        <f t="shared" si="9"/>
        <v>14384</v>
      </c>
      <c r="CB33" s="38" t="str">
        <f t="shared" si="10"/>
        <v>湯河原町</v>
      </c>
      <c r="CC33" s="260">
        <f t="shared" si="11"/>
        <v>1.4648168199295939E-2</v>
      </c>
      <c r="CD33" s="260">
        <f t="shared" si="16"/>
        <v>2.5030395265184462E-2</v>
      </c>
      <c r="CE33" s="260">
        <f t="shared" si="17"/>
        <v>0</v>
      </c>
      <c r="CF33" s="260">
        <f t="shared" si="18"/>
        <v>0</v>
      </c>
      <c r="CG33" s="260">
        <f t="shared" si="19"/>
        <v>0</v>
      </c>
      <c r="CH33" s="260">
        <f t="shared" si="20"/>
        <v>0</v>
      </c>
      <c r="CI33" s="260">
        <f t="shared" si="12"/>
        <v>3.9678563464480399E-2</v>
      </c>
      <c r="CK33" s="20" t="str">
        <f t="shared" si="13"/>
        <v>14384</v>
      </c>
      <c r="CL33" s="20" t="str">
        <f t="shared" si="14"/>
        <v>湯河原町</v>
      </c>
      <c r="CM33" s="20">
        <f>VLOOKUP($CK33&amp;"_"&amp;$AZ$7,データシート1!$A:$BS,MATCH("ca_太陽光発電（10kW未満）",データシート1!$A$1:$BS$1,0),0)</f>
        <v>300</v>
      </c>
      <c r="CN33" s="20">
        <f>VLOOKUP($CK33&amp;"_"&amp;$AZ$5,データシート1!$A:$BS,MATCH("ab_家庭",データシート1!$A$1:$BS$1,0),0)</f>
        <v>12817</v>
      </c>
      <c r="CO33" s="260">
        <f t="shared" si="15"/>
        <v>2.3406413357259889E-2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34203</v>
      </c>
      <c r="AY34" s="20" t="str">
        <f>IF(IFERROR(比較地域マスタ!$Z27,"")=0,"",IFERROR(比較地域マスタ!$Z27,""))</f>
        <v>竹原市</v>
      </c>
      <c r="BC34" s="960" t="str">
        <f t="shared" si="0"/>
        <v>34203</v>
      </c>
      <c r="BD34" s="123" t="str">
        <f t="shared" si="2"/>
        <v>竹原市</v>
      </c>
      <c r="BE34" s="40">
        <f>VLOOKUP($BC34&amp;"_"&amp;$AZ$7,データシート1!$A:$BS,MATCH("cb_"&amp;BE$12,データシート1!$A$1:$BS$1,0),0)</f>
        <v>3461.1200000000026</v>
      </c>
      <c r="BF34" s="40">
        <f>VLOOKUP($BC34&amp;"_"&amp;$AZ$7,データシート1!$A:$BS,MATCH("cb_"&amp;BF$12,データシート1!$A$1:$BS$1,0),0)</f>
        <v>27866.6</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2251</v>
      </c>
      <c r="BK34" s="40">
        <f t="shared" si="3"/>
        <v>33578.720000000001</v>
      </c>
      <c r="BL34" s="42"/>
      <c r="BM34" s="960" t="str">
        <f t="shared" si="4"/>
        <v>34203</v>
      </c>
      <c r="BN34" s="123" t="str">
        <f t="shared" si="5"/>
        <v>竹原市</v>
      </c>
      <c r="BO34" s="40">
        <f>BE34*VLOOKUP(BO$12,別紙!$B$4:$E$10,MATCH("設備利用率",別紙!$B$4:$E$4,0),0)/100*8760/10^3</f>
        <v>4153.7593344000024</v>
      </c>
      <c r="BP34" s="40">
        <f>BF34*VLOOKUP(BP$12,別紙!$B$4:$E$10,MATCH("設備利用率",別紙!$B$4:$E$4,0),0)/100*8760/10^3</f>
        <v>36860.823815999996</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15775.008</v>
      </c>
      <c r="BU34" s="40">
        <f t="shared" si="6"/>
        <v>56789.591150400003</v>
      </c>
      <c r="BV34" s="42"/>
      <c r="BW34" s="38" t="str">
        <f t="shared" si="7"/>
        <v>34203</v>
      </c>
      <c r="BX34" s="38" t="str">
        <f t="shared" si="8"/>
        <v>竹原市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184960.4432090584</v>
      </c>
      <c r="BZ34" s="42"/>
      <c r="CA34" s="38" t="str">
        <f t="shared" si="9"/>
        <v>34203</v>
      </c>
      <c r="CB34" s="38" t="str">
        <f t="shared" si="10"/>
        <v>竹原市</v>
      </c>
      <c r="CC34" s="260">
        <f t="shared" si="11"/>
        <v>2.245755504437812E-2</v>
      </c>
      <c r="CD34" s="260">
        <f t="shared" si="16"/>
        <v>0.19929030865446556</v>
      </c>
      <c r="CE34" s="260">
        <f t="shared" si="17"/>
        <v>0</v>
      </c>
      <c r="CF34" s="260">
        <f t="shared" si="18"/>
        <v>0</v>
      </c>
      <c r="CG34" s="260">
        <f t="shared" si="19"/>
        <v>0</v>
      </c>
      <c r="CH34" s="260">
        <f t="shared" si="20"/>
        <v>8.5288549953190324E-2</v>
      </c>
      <c r="CI34" s="260">
        <f t="shared" si="12"/>
        <v>0.30703641365203405</v>
      </c>
      <c r="CK34" s="20" t="str">
        <f t="shared" si="13"/>
        <v>34203</v>
      </c>
      <c r="CL34" s="20" t="str">
        <f t="shared" si="14"/>
        <v>竹原市</v>
      </c>
      <c r="CM34" s="20">
        <f>VLOOKUP($CK34&amp;"_"&amp;$AZ$7,データシート1!$A:$BS,MATCH("ca_太陽光発電（10kW未満）",データシート1!$A$1:$BS$1,0),0)</f>
        <v>779</v>
      </c>
      <c r="CN34" s="20">
        <f>VLOOKUP($CK34&amp;"_"&amp;$AZ$5,データシート1!$A:$BS,MATCH("ab_家庭",データシート1!$A$1:$BS$1,0),0)</f>
        <v>12112</v>
      </c>
      <c r="CO34" s="260">
        <f t="shared" si="15"/>
        <v>6.4316380449141342E-2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04321</v>
      </c>
      <c r="AY35" s="20" t="str">
        <f>IF(IFERROR(比較地域マスタ!$Z28,"")=0,"",IFERROR(比較地域マスタ!$Z28,""))</f>
        <v>大河原町</v>
      </c>
      <c r="BC35" s="960" t="str">
        <f t="shared" si="0"/>
        <v>04321</v>
      </c>
      <c r="BD35" s="123" t="str">
        <f t="shared" si="2"/>
        <v>大河原町</v>
      </c>
      <c r="BE35" s="40">
        <f>VLOOKUP($BC35&amp;"_"&amp;$AZ$7,データシート1!$A:$BS,MATCH("cb_"&amp;BE$12,データシート1!$A$1:$BS$1,0),0)</f>
        <v>4257.3000000000038</v>
      </c>
      <c r="BF35" s="40">
        <f>VLOOKUP($BC35&amp;"_"&amp;$AZ$7,データシート1!$A:$BS,MATCH("cb_"&amp;BF$12,データシート1!$A$1:$BS$1,0),0)</f>
        <v>10701.999999999998</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14959.300000000003</v>
      </c>
      <c r="BL35" s="42"/>
      <c r="BM35" s="960" t="str">
        <f t="shared" si="4"/>
        <v>04321</v>
      </c>
      <c r="BN35" s="123" t="str">
        <f t="shared" si="5"/>
        <v>大河原町</v>
      </c>
      <c r="BO35" s="40">
        <f>BE35*VLOOKUP(BO$12,別紙!$B$4:$E$10,MATCH("設備利用率",別紙!$B$4:$E$4,0),0)/100*8760/10^3</f>
        <v>5109.2708760000041</v>
      </c>
      <c r="BP35" s="40">
        <f>BF35*VLOOKUP(BP$12,別紙!$B$4:$E$10,MATCH("設備利用率",別紙!$B$4:$E$4,0),0)/100*8760/10^3</f>
        <v>14156.177519999997</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19265.448396</v>
      </c>
      <c r="BV35" s="42"/>
      <c r="BW35" s="38" t="str">
        <f t="shared" si="7"/>
        <v>04321</v>
      </c>
      <c r="BX35" s="38" t="str">
        <f t="shared" si="8"/>
        <v>大河原町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109207.22672238822</v>
      </c>
      <c r="BZ35" s="42"/>
      <c r="CA35" s="38" t="str">
        <f t="shared" si="9"/>
        <v>04321</v>
      </c>
      <c r="CB35" s="38" t="str">
        <f t="shared" si="10"/>
        <v>大河原町</v>
      </c>
      <c r="CC35" s="260">
        <f t="shared" si="11"/>
        <v>4.6785098654579874E-2</v>
      </c>
      <c r="CD35" s="260">
        <f t="shared" si="16"/>
        <v>0.12962674673523125</v>
      </c>
      <c r="CE35" s="260">
        <f t="shared" si="17"/>
        <v>0</v>
      </c>
      <c r="CF35" s="260">
        <f t="shared" si="18"/>
        <v>0</v>
      </c>
      <c r="CG35" s="260">
        <f t="shared" si="19"/>
        <v>0</v>
      </c>
      <c r="CH35" s="260">
        <f t="shared" si="20"/>
        <v>0</v>
      </c>
      <c r="CI35" s="260">
        <f t="shared" si="12"/>
        <v>0.17641184538981111</v>
      </c>
      <c r="CK35" s="20" t="str">
        <f t="shared" si="13"/>
        <v>04321</v>
      </c>
      <c r="CL35" s="20" t="str">
        <f t="shared" si="14"/>
        <v>大河原町</v>
      </c>
      <c r="CM35" s="20">
        <f>VLOOKUP($CK35&amp;"_"&amp;$AZ$7,データシート1!$A:$BS,MATCH("ca_太陽光発電（10kW未満）",データシート1!$A$1:$BS$1,0),0)</f>
        <v>920</v>
      </c>
      <c r="CN35" s="20">
        <f>VLOOKUP($CK35&amp;"_"&amp;$AZ$5,データシート1!$A:$BS,MATCH("ab_家庭",データシート1!$A$1:$BS$1,0),0)</f>
        <v>10128</v>
      </c>
      <c r="CO35" s="260">
        <f t="shared" si="15"/>
        <v>9.0837282780410741E-2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36402</v>
      </c>
      <c r="AY36" s="20" t="str">
        <f>IF(IFERROR(比較地域マスタ!$Z29,"")=0,"",IFERROR(比較地域マスタ!$Z29,""))</f>
        <v>北島町</v>
      </c>
      <c r="BC36" s="960" t="str">
        <f t="shared" si="0"/>
        <v>36402</v>
      </c>
      <c r="BD36" s="123" t="str">
        <f t="shared" si="2"/>
        <v>北島町</v>
      </c>
      <c r="BE36" s="40">
        <f>VLOOKUP($BC36&amp;"_"&amp;$AZ$7,データシート1!$A:$BS,MATCH("cb_"&amp;BE$12,データシート1!$A$1:$BS$1,0),0)</f>
        <v>5253.2620000000043</v>
      </c>
      <c r="BF36" s="40">
        <f>VLOOKUP($BC36&amp;"_"&amp;$AZ$7,データシート1!$A:$BS,MATCH("cb_"&amp;BF$12,データシート1!$A$1:$BS$1,0),0)</f>
        <v>7097.4019999999991</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12350.664000000004</v>
      </c>
      <c r="BL36" s="42"/>
      <c r="BM36" s="960" t="str">
        <f t="shared" si="4"/>
        <v>36402</v>
      </c>
      <c r="BN36" s="123" t="str">
        <f t="shared" si="5"/>
        <v>北島町</v>
      </c>
      <c r="BO36" s="40">
        <f>BE36*VLOOKUP(BO$12,別紙!$B$4:$E$10,MATCH("設備利用率",別紙!$B$4:$E$4,0),0)/100*8760/10^3</f>
        <v>6304.5447914400056</v>
      </c>
      <c r="BP36" s="40">
        <f>BF36*VLOOKUP(BP$12,別紙!$B$4:$E$10,MATCH("設備利用率",別紙!$B$4:$E$4,0),0)/100*8760/10^3</f>
        <v>9388.1594695199983</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15692.704260960003</v>
      </c>
      <c r="BV36" s="42"/>
      <c r="BW36" s="38" t="str">
        <f t="shared" si="7"/>
        <v>36402</v>
      </c>
      <c r="BX36" s="38" t="str">
        <f t="shared" si="8"/>
        <v>北島町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160056.26038764819</v>
      </c>
      <c r="BZ36" s="42"/>
      <c r="CA36" s="38" t="str">
        <f t="shared" si="9"/>
        <v>36402</v>
      </c>
      <c r="CB36" s="38" t="str">
        <f t="shared" si="10"/>
        <v>北島町</v>
      </c>
      <c r="CC36" s="260">
        <f t="shared" si="11"/>
        <v>3.9389554498966278E-2</v>
      </c>
      <c r="CD36" s="260">
        <f t="shared" si="16"/>
        <v>5.8655371847263889E-2</v>
      </c>
      <c r="CE36" s="260">
        <f t="shared" si="17"/>
        <v>0</v>
      </c>
      <c r="CF36" s="260">
        <f t="shared" si="18"/>
        <v>0</v>
      </c>
      <c r="CG36" s="260">
        <f t="shared" si="19"/>
        <v>0</v>
      </c>
      <c r="CH36" s="260">
        <f t="shared" si="20"/>
        <v>0</v>
      </c>
      <c r="CI36" s="260">
        <f t="shared" si="12"/>
        <v>9.804492634623016E-2</v>
      </c>
      <c r="CK36" s="20" t="str">
        <f t="shared" si="13"/>
        <v>36402</v>
      </c>
      <c r="CL36" s="20" t="str">
        <f t="shared" si="14"/>
        <v>北島町</v>
      </c>
      <c r="CM36" s="20">
        <f>VLOOKUP($CK36&amp;"_"&amp;$AZ$7,データシート1!$A:$BS,MATCH("ca_太陽光発電（10kW未満）",データシート1!$A$1:$BS$1,0),0)</f>
        <v>1012</v>
      </c>
      <c r="CN36" s="20">
        <f>VLOOKUP($CK36&amp;"_"&amp;$AZ$5,データシート1!$A:$BS,MATCH("ab_家庭",データシート1!$A$1:$BS$1,0),0)</f>
        <v>10070</v>
      </c>
      <c r="CO36" s="260">
        <f t="shared" si="15"/>
        <v>0.10049652432969215</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01223</v>
      </c>
      <c r="AY37" s="20" t="str">
        <f>IF(IFERROR(比較地域マスタ!$Z30,"")=0,"",IFERROR(比較地域マスタ!$Z30,""))</f>
        <v>根室市</v>
      </c>
      <c r="BC37" s="960" t="str">
        <f t="shared" si="0"/>
        <v>01223</v>
      </c>
      <c r="BD37" s="123" t="str">
        <f t="shared" si="2"/>
        <v>根室市</v>
      </c>
      <c r="BE37" s="40">
        <f>VLOOKUP($BC37&amp;"_"&amp;$AZ$7,データシート1!$A:$BS,MATCH("cb_"&amp;BE$12,データシート1!$A$1:$BS$1,0),0)</f>
        <v>1060.4659999999994</v>
      </c>
      <c r="BF37" s="40">
        <f>VLOOKUP($BC37&amp;"_"&amp;$AZ$7,データシート1!$A:$BS,MATCH("cb_"&amp;BF$12,データシート1!$A$1:$BS$1,0),0)</f>
        <v>30188.5</v>
      </c>
      <c r="BG37" s="40">
        <f>VLOOKUP($BC37&amp;"_"&amp;$AZ$7,データシート1!$A:$BS,MATCH("cb_"&amp;BG$12,データシート1!$A$1:$BS$1,0),0)</f>
        <v>14504.300000000003</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45753.266000000003</v>
      </c>
      <c r="BL37" s="42"/>
      <c r="BM37" s="960" t="str">
        <f t="shared" si="4"/>
        <v>01223</v>
      </c>
      <c r="BN37" s="123" t="str">
        <f t="shared" si="5"/>
        <v>根室市</v>
      </c>
      <c r="BO37" s="40">
        <f>BE37*VLOOKUP(BO$12,別紙!$B$4:$E$10,MATCH("設備利用率",別紙!$B$4:$E$4,0),0)/100*8760/10^3</f>
        <v>1272.6864559199992</v>
      </c>
      <c r="BP37" s="40">
        <f>BF37*VLOOKUP(BP$12,別紙!$B$4:$E$10,MATCH("設備利用率",別紙!$B$4:$E$4,0),0)/100*8760/10^3</f>
        <v>39932.14026</v>
      </c>
      <c r="BQ37" s="40">
        <f>BG37*VLOOKUP(BQ$12,別紙!$B$4:$E$10,MATCH("設備利用率",別紙!$B$4:$E$4,0),0)/100*8760/10^3</f>
        <v>31510.301664000006</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72715.128379920003</v>
      </c>
      <c r="BV37" s="42"/>
      <c r="BW37" s="38" t="str">
        <f t="shared" si="7"/>
        <v>01223</v>
      </c>
      <c r="BX37" s="38" t="str">
        <f t="shared" si="8"/>
        <v>根室市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147087.52999448014</v>
      </c>
      <c r="BZ37" s="42"/>
      <c r="CA37" s="38" t="str">
        <f t="shared" si="9"/>
        <v>01223</v>
      </c>
      <c r="CB37" s="38" t="str">
        <f t="shared" si="10"/>
        <v>根室市</v>
      </c>
      <c r="CC37" s="260">
        <f t="shared" si="11"/>
        <v>8.6525788825725751E-3</v>
      </c>
      <c r="CD37" s="260">
        <f t="shared" si="16"/>
        <v>0.27148555871118757</v>
      </c>
      <c r="CE37" s="260">
        <f t="shared" si="17"/>
        <v>0.2142282331152241</v>
      </c>
      <c r="CF37" s="260">
        <f t="shared" si="18"/>
        <v>0</v>
      </c>
      <c r="CG37" s="260">
        <f t="shared" si="19"/>
        <v>0</v>
      </c>
      <c r="CH37" s="260">
        <f t="shared" si="20"/>
        <v>0</v>
      </c>
      <c r="CI37" s="260">
        <f t="shared" si="12"/>
        <v>0.4943663707089842</v>
      </c>
      <c r="CK37" s="20" t="str">
        <f t="shared" si="13"/>
        <v>01223</v>
      </c>
      <c r="CL37" s="20" t="str">
        <f t="shared" si="14"/>
        <v>根室市</v>
      </c>
      <c r="CM37" s="20">
        <f>VLOOKUP($CK37&amp;"_"&amp;$AZ$7,データシート1!$A:$BS,MATCH("ca_太陽光発電（10kW未満）",データシート1!$A$1:$BS$1,0),0)</f>
        <v>165</v>
      </c>
      <c r="CN37" s="20">
        <f>VLOOKUP($CK37&amp;"_"&amp;$AZ$5,データシート1!$A:$BS,MATCH("ab_家庭",データシート1!$A$1:$BS$1,0),0)</f>
        <v>12290</v>
      </c>
      <c r="CO37" s="260">
        <f t="shared" si="15"/>
        <v>1.3425549227013833E-2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36208</v>
      </c>
      <c r="AY38" s="20" t="str">
        <f>IF(IFERROR(比較地域マスタ!$Z31,"")=0,"",IFERROR(比較地域マスタ!$Z31,""))</f>
        <v>三好市</v>
      </c>
      <c r="BC38" s="960" t="str">
        <f t="shared" si="0"/>
        <v>36208</v>
      </c>
      <c r="BD38" s="123" t="str">
        <f t="shared" si="2"/>
        <v>三好市</v>
      </c>
      <c r="BE38" s="40">
        <f>VLOOKUP($BC38&amp;"_"&amp;$AZ$7,データシート1!$A:$BS,MATCH("cb_"&amp;BE$12,データシート1!$A$1:$BS$1,0),0)</f>
        <v>2218.4779999999992</v>
      </c>
      <c r="BF38" s="40">
        <f>VLOOKUP($BC38&amp;"_"&amp;$AZ$7,データシート1!$A:$BS,MATCH("cb_"&amp;BF$12,データシート1!$A$1:$BS$1,0),0)</f>
        <v>34767.590000000004</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36986.067999999999</v>
      </c>
      <c r="BL38" s="42"/>
      <c r="BM38" s="960" t="str">
        <f t="shared" si="4"/>
        <v>36208</v>
      </c>
      <c r="BN38" s="123" t="str">
        <f t="shared" si="5"/>
        <v>三好市</v>
      </c>
      <c r="BO38" s="40">
        <f>BE38*VLOOKUP(BO$12,別紙!$B$4:$E$10,MATCH("設備利用率",別紙!$B$4:$E$4,0),0)/100*8760/10^3</f>
        <v>2662.4398173599984</v>
      </c>
      <c r="BP38" s="40">
        <f>BF38*VLOOKUP(BP$12,別紙!$B$4:$E$10,MATCH("設備利用率",別紙!$B$4:$E$4,0),0)/100*8760/10^3</f>
        <v>45989.177348400008</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48651.617165760006</v>
      </c>
      <c r="BV38" s="42"/>
      <c r="BW38" s="38" t="str">
        <f t="shared" si="7"/>
        <v>36208</v>
      </c>
      <c r="BX38" s="38" t="str">
        <f t="shared" si="8"/>
        <v>三好市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153596.01645939643</v>
      </c>
      <c r="BZ38" s="42"/>
      <c r="CA38" s="38" t="str">
        <f t="shared" si="9"/>
        <v>36208</v>
      </c>
      <c r="CB38" s="38" t="str">
        <f t="shared" si="10"/>
        <v>三好市</v>
      </c>
      <c r="CC38" s="260">
        <f t="shared" si="11"/>
        <v>1.7334042110811007E-2</v>
      </c>
      <c r="CD38" s="260">
        <f t="shared" si="16"/>
        <v>0.29941647191453946</v>
      </c>
      <c r="CE38" s="260">
        <f t="shared" si="17"/>
        <v>0</v>
      </c>
      <c r="CF38" s="260">
        <f t="shared" si="18"/>
        <v>0</v>
      </c>
      <c r="CG38" s="260">
        <f t="shared" si="19"/>
        <v>0</v>
      </c>
      <c r="CH38" s="260">
        <f t="shared" si="20"/>
        <v>0</v>
      </c>
      <c r="CI38" s="260">
        <f t="shared" si="12"/>
        <v>0.31675051402535043</v>
      </c>
      <c r="CK38" s="20" t="str">
        <f t="shared" si="13"/>
        <v>36208</v>
      </c>
      <c r="CL38" s="20" t="str">
        <f t="shared" si="14"/>
        <v>三好市</v>
      </c>
      <c r="CM38" s="20">
        <f>VLOOKUP($CK38&amp;"_"&amp;$AZ$7,データシート1!$A:$BS,MATCH("ca_太陽光発電（10kW未満）",データシート1!$A$1:$BS$1,0),0)</f>
        <v>449</v>
      </c>
      <c r="CN38" s="20">
        <f>VLOOKUP($CK38&amp;"_"&amp;$AZ$5,データシート1!$A:$BS,MATCH("ab_家庭",データシート1!$A$1:$BS$1,0),0)</f>
        <v>12177</v>
      </c>
      <c r="CO38" s="260">
        <f t="shared" si="15"/>
        <v>3.6872792970353944E-2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34307</v>
      </c>
      <c r="AY39" s="20" t="str">
        <f>IF(IFERROR(比較地域マスタ!$Z32,"")=0,"",IFERROR(比較地域マスタ!$Z32,""))</f>
        <v>熊野町</v>
      </c>
      <c r="BC39" s="960" t="str">
        <f t="shared" si="0"/>
        <v>34307</v>
      </c>
      <c r="BD39" s="123" t="str">
        <f t="shared" si="2"/>
        <v>熊野町</v>
      </c>
      <c r="BE39" s="40">
        <f>VLOOKUP($BC39&amp;"_"&amp;$AZ$7,データシート1!$A:$BS,MATCH("cb_"&amp;BE$12,データシート1!$A$1:$BS$1,0),0)</f>
        <v>3081.7000000000039</v>
      </c>
      <c r="BF39" s="40">
        <f>VLOOKUP($BC39&amp;"_"&amp;$AZ$7,データシート1!$A:$BS,MATCH("cb_"&amp;BF$12,データシート1!$A$1:$BS$1,0),0)</f>
        <v>9085.3999999999978</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12167.100000000002</v>
      </c>
      <c r="BL39" s="42"/>
      <c r="BM39" s="960" t="str">
        <f t="shared" si="4"/>
        <v>34307</v>
      </c>
      <c r="BN39" s="123" t="str">
        <f t="shared" si="5"/>
        <v>熊野町</v>
      </c>
      <c r="BO39" s="40">
        <f>BE39*VLOOKUP(BO$12,別紙!$B$4:$E$10,MATCH("設備利用率",別紙!$B$4:$E$4,0),0)/100*8760/10^3</f>
        <v>3698.4098040000044</v>
      </c>
      <c r="BP39" s="40">
        <f>BF39*VLOOKUP(BP$12,別紙!$B$4:$E$10,MATCH("設備利用率",別紙!$B$4:$E$4,0),0)/100*8760/10^3</f>
        <v>12017.803703999994</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15716.213507999999</v>
      </c>
      <c r="BV39" s="42"/>
      <c r="BW39" s="38" t="str">
        <f t="shared" si="7"/>
        <v>34307</v>
      </c>
      <c r="BX39" s="38" t="str">
        <f t="shared" si="8"/>
        <v>熊野町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97552.326648294562</v>
      </c>
      <c r="BZ39" s="42"/>
      <c r="CA39" s="38" t="str">
        <f t="shared" si="9"/>
        <v>34307</v>
      </c>
      <c r="CB39" s="38" t="str">
        <f t="shared" si="10"/>
        <v>熊野町</v>
      </c>
      <c r="CC39" s="260">
        <f t="shared" si="11"/>
        <v>3.791206146557511E-2</v>
      </c>
      <c r="CD39" s="260">
        <f t="shared" si="16"/>
        <v>0.12319340929025492</v>
      </c>
      <c r="CE39" s="260">
        <f t="shared" si="17"/>
        <v>0</v>
      </c>
      <c r="CF39" s="260">
        <f t="shared" si="18"/>
        <v>0</v>
      </c>
      <c r="CG39" s="260">
        <f t="shared" si="19"/>
        <v>0</v>
      </c>
      <c r="CH39" s="260">
        <f t="shared" si="20"/>
        <v>0</v>
      </c>
      <c r="CI39" s="260">
        <f t="shared" si="12"/>
        <v>0.16110547075583004</v>
      </c>
      <c r="CK39" s="20" t="str">
        <f t="shared" si="13"/>
        <v>34307</v>
      </c>
      <c r="CL39" s="20" t="str">
        <f t="shared" si="14"/>
        <v>熊野町</v>
      </c>
      <c r="CM39" s="20">
        <f>VLOOKUP($CK39&amp;"_"&amp;$AZ$7,データシート1!$A:$BS,MATCH("ca_太陽光発電（10kW未満）",データシート1!$A$1:$BS$1,0),0)</f>
        <v>659</v>
      </c>
      <c r="CN39" s="20">
        <f>VLOOKUP($CK39&amp;"_"&amp;$AZ$5,データシート1!$A:$BS,MATCH("ab_家庭",データシート1!$A$1:$BS$1,0),0)</f>
        <v>10578</v>
      </c>
      <c r="CO39" s="260">
        <f t="shared" si="15"/>
        <v>6.2299111363206656E-2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04505</v>
      </c>
      <c r="AY40" s="20" t="str">
        <f>IF(IFERROR(比較地域マスタ!$Z33,"")=0,"",IFERROR(比較地域マスタ!$Z33,""))</f>
        <v>美里町</v>
      </c>
      <c r="BC40" s="960" t="str">
        <f t="shared" si="0"/>
        <v>04505</v>
      </c>
      <c r="BD40" s="123" t="str">
        <f t="shared" si="2"/>
        <v>美里町</v>
      </c>
      <c r="BE40" s="40">
        <f>VLOOKUP($BC40&amp;"_"&amp;$AZ$7,データシート1!$A:$BS,MATCH("cb_"&amp;BE$12,データシート1!$A$1:$BS$1,0),0)</f>
        <v>4782.0000000000027</v>
      </c>
      <c r="BF40" s="40">
        <f>VLOOKUP($BC40&amp;"_"&amp;$AZ$7,データシート1!$A:$BS,MATCH("cb_"&amp;BF$12,データシート1!$A$1:$BS$1,0),0)</f>
        <v>9612.5999999999985</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14394.600000000002</v>
      </c>
      <c r="BL40" s="42"/>
      <c r="BM40" s="960" t="str">
        <f t="shared" si="4"/>
        <v>04505</v>
      </c>
      <c r="BN40" s="123" t="str">
        <f t="shared" si="5"/>
        <v>美里町</v>
      </c>
      <c r="BO40" s="40">
        <f>BE40*VLOOKUP(BO$12,別紙!$B$4:$E$10,MATCH("設備利用率",別紙!$B$4:$E$4,0),0)/100*8760/10^3</f>
        <v>5738.9738400000033</v>
      </c>
      <c r="BP40" s="40">
        <f>BF40*VLOOKUP(BP$12,別紙!$B$4:$E$10,MATCH("設備利用率",別紙!$B$4:$E$4,0),0)/100*8760/10^3</f>
        <v>12715.162775999999</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18454.136616000003</v>
      </c>
      <c r="BV40" s="42"/>
      <c r="BW40" s="38" t="str">
        <f t="shared" si="7"/>
        <v>04505</v>
      </c>
      <c r="BX40" s="38" t="str">
        <f t="shared" si="8"/>
        <v>美里町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107930.57030713171</v>
      </c>
      <c r="BZ40" s="42"/>
      <c r="CA40" s="38" t="str">
        <f t="shared" si="9"/>
        <v>04505</v>
      </c>
      <c r="CB40" s="38" t="str">
        <f t="shared" si="10"/>
        <v>美里町</v>
      </c>
      <c r="CC40" s="260">
        <f t="shared" si="11"/>
        <v>5.3172829752209605E-2</v>
      </c>
      <c r="CD40" s="260">
        <f t="shared" si="16"/>
        <v>0.11780872406971633</v>
      </c>
      <c r="CE40" s="260">
        <f t="shared" si="17"/>
        <v>0</v>
      </c>
      <c r="CF40" s="260">
        <f t="shared" si="18"/>
        <v>0</v>
      </c>
      <c r="CG40" s="260">
        <f t="shared" si="19"/>
        <v>0</v>
      </c>
      <c r="CH40" s="260">
        <f t="shared" si="20"/>
        <v>0</v>
      </c>
      <c r="CI40" s="260">
        <f t="shared" si="12"/>
        <v>0.17098155382192595</v>
      </c>
      <c r="CK40" s="20" t="str">
        <f t="shared" si="13"/>
        <v>04505</v>
      </c>
      <c r="CL40" s="20" t="str">
        <f t="shared" si="14"/>
        <v>美里町</v>
      </c>
      <c r="CM40" s="20">
        <f>VLOOKUP($CK40&amp;"_"&amp;$AZ$7,データシート1!$A:$BS,MATCH("ca_太陽光発電（10kW未満）",データシート1!$A$1:$BS$1,0),0)</f>
        <v>1032</v>
      </c>
      <c r="CN40" s="20">
        <f>VLOOKUP($CK40&amp;"_"&amp;$AZ$5,データシート1!$A:$BS,MATCH("ab_家庭",データシート1!$A$1:$BS$1,0),0)</f>
        <v>9243</v>
      </c>
      <c r="CO40" s="260">
        <f t="shared" si="15"/>
        <v>0.11165206101914962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37387</v>
      </c>
      <c r="AY41" s="20" t="str">
        <f>IF(IFERROR(比較地域マスタ!$Z34,"")=0,"",IFERROR(比較地域マスタ!$Z34,""))</f>
        <v>綾川町</v>
      </c>
      <c r="BC41" s="960" t="str">
        <f t="shared" si="0"/>
        <v>37387</v>
      </c>
      <c r="BD41" s="123" t="str">
        <f t="shared" si="2"/>
        <v>綾川町</v>
      </c>
      <c r="BE41" s="40">
        <f>VLOOKUP($BC41&amp;"_"&amp;$AZ$7,データシート1!$A:$BS,MATCH("cb_"&amp;BE$12,データシート1!$A$1:$BS$1,0),0)</f>
        <v>5069.4560000000019</v>
      </c>
      <c r="BF41" s="40">
        <f>VLOOKUP($BC41&amp;"_"&amp;$AZ$7,データシート1!$A:$BS,MATCH("cb_"&amp;BF$12,データシート1!$A$1:$BS$1,0),0)</f>
        <v>31101.000000000004</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36170.456000000006</v>
      </c>
      <c r="BL41" s="42"/>
      <c r="BM41" s="960" t="str">
        <f t="shared" si="4"/>
        <v>37387</v>
      </c>
      <c r="BN41" s="123" t="str">
        <f t="shared" si="5"/>
        <v>綾川町</v>
      </c>
      <c r="BO41" s="40">
        <f>BE41*VLOOKUP(BO$12,別紙!$B$4:$E$10,MATCH("設備利用率",別紙!$B$4:$E$4,0),0)/100*8760/10^3</f>
        <v>6083.955534720003</v>
      </c>
      <c r="BP41" s="40">
        <f>BF41*VLOOKUP(BP$12,別紙!$B$4:$E$10,MATCH("設備利用率",別紙!$B$4:$E$4,0),0)/100*8760/10^3</f>
        <v>41139.158760000006</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47223.114294720006</v>
      </c>
      <c r="BV41" s="42"/>
      <c r="BW41" s="38" t="str">
        <f t="shared" si="7"/>
        <v>37387</v>
      </c>
      <c r="BX41" s="38" t="str">
        <f t="shared" si="8"/>
        <v>綾川町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151773.1307573001</v>
      </c>
      <c r="BZ41" s="42"/>
      <c r="CA41" s="38" t="str">
        <f t="shared" si="9"/>
        <v>37387</v>
      </c>
      <c r="CB41" s="38" t="str">
        <f t="shared" si="10"/>
        <v>綾川町</v>
      </c>
      <c r="CC41" s="260">
        <f t="shared" si="11"/>
        <v>4.0085853829086755E-2</v>
      </c>
      <c r="CD41" s="260">
        <f t="shared" si="16"/>
        <v>0.2710569292122299</v>
      </c>
      <c r="CE41" s="260">
        <f t="shared" si="17"/>
        <v>0</v>
      </c>
      <c r="CF41" s="260">
        <f t="shared" si="18"/>
        <v>0</v>
      </c>
      <c r="CG41" s="260">
        <f t="shared" si="19"/>
        <v>0</v>
      </c>
      <c r="CH41" s="260">
        <f t="shared" si="20"/>
        <v>0</v>
      </c>
      <c r="CI41" s="260">
        <f t="shared" si="12"/>
        <v>0.31114278304131665</v>
      </c>
      <c r="CK41" s="20" t="str">
        <f t="shared" si="13"/>
        <v>37387</v>
      </c>
      <c r="CL41" s="20" t="str">
        <f t="shared" si="14"/>
        <v>綾川町</v>
      </c>
      <c r="CM41" s="20">
        <f>VLOOKUP($CK41&amp;"_"&amp;$AZ$7,データシート1!$A:$BS,MATCH("ca_太陽光発電（10kW未満）",データシート1!$A$1:$BS$1,0),0)</f>
        <v>1018</v>
      </c>
      <c r="CN41" s="20">
        <f>VLOOKUP($CK41&amp;"_"&amp;$AZ$5,データシート1!$A:$BS,MATCH("ab_家庭",データシート1!$A$1:$BS$1,0),0)</f>
        <v>10024</v>
      </c>
      <c r="CO41" s="260">
        <f t="shared" si="15"/>
        <v>0.10155626496408619</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46225</v>
      </c>
      <c r="AY72" s="20" t="str">
        <f>IF(IFERROR(比較地域マスタ!$AE7,"")=0,"",IFERROR(比較地域マスタ!$AE7,""))</f>
        <v>姶良市</v>
      </c>
      <c r="AZ72" s="18"/>
      <c r="BA72" s="24">
        <v>1</v>
      </c>
      <c r="BB72" s="24">
        <v>1</v>
      </c>
      <c r="BC72" s="20" t="str">
        <f>AX72</f>
        <v>46225</v>
      </c>
      <c r="BD72" s="20" t="str">
        <f>AY72</f>
        <v>姶良市</v>
      </c>
      <c r="BE72" s="953">
        <f>VLOOKUP(BC72&amp;"_令和4年度",データシート3!A:AB,MATCH("ea_"&amp;"太陽光（建物系）"&amp;"_年間発電",データシート3!$A$1:$AB$1,0),0)/10^3+VLOOKUP(BC72&amp;"_令和4年度",データシート3!A:AB,MATCH("ea_"&amp;"太陽光（土地系）"&amp;"_年間発電",データシート3!$A$1:$AB$1,0),0)/10^3</f>
        <v>983697.27799999993</v>
      </c>
      <c r="BF72" s="953">
        <f>VLOOKUP(BC72&amp;"_令和4年度",データシート3!A:AB,MATCH("ea_"&amp;"風力（陸上）"&amp;"_年間発電",データシート3!$A$1:$AB$1,0),0)/10^3</f>
        <v>168588.84099999996</v>
      </c>
      <c r="BG72" s="953">
        <f>VLOOKUP(BC72&amp;"_令和4年度",データシート3!A:AB,MATCH("ea_"&amp;"中小水（河川）"&amp;"_年間発電",データシート3!$A$1:$AB$1,0),0)/10^3+VLOOKUP(BC72&amp;"_令和4年度",データシート3!A:AB,MATCH("ea_"&amp;"中小水（農業用水路）"&amp;"_年間発電",データシート3!$A$1:$AB$1,0),0)/10^3</f>
        <v>24048.967000000001</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68942.308999999994</v>
      </c>
      <c r="BI72" s="953">
        <f>SUM(BE72:BH72)</f>
        <v>1245277.3949999998</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352469.26340916666</v>
      </c>
      <c r="BK72" s="953">
        <f t="shared" ref="BK72:BK103" si="21">BI72-BJ72</f>
        <v>892808.13159083319</v>
      </c>
      <c r="BL72" s="953">
        <f t="shared" ref="BL72:BL103" si="22">IF(BK72&gt;0,0,BK72)</f>
        <v>0</v>
      </c>
      <c r="BM72" s="953">
        <f t="shared" ref="BM72:BM103" si="23">IF(BK72&gt;0,BK72,0)</f>
        <v>892808.13159083319</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46206</v>
      </c>
      <c r="AY73" s="20" t="str">
        <f>IF(IFERROR(比較地域マスタ!$AE8,"")=0,"",IFERROR(比較地域マスタ!$AE8,""))</f>
        <v>阿久根市</v>
      </c>
      <c r="AZ73" s="18"/>
      <c r="BA73" s="24">
        <v>2</v>
      </c>
      <c r="BB73" s="24">
        <v>1</v>
      </c>
      <c r="BC73" s="20" t="str">
        <f t="shared" ref="BC73:BC136" si="24">AX73</f>
        <v>46206</v>
      </c>
      <c r="BD73" s="20" t="str">
        <f t="shared" ref="BD73:BD136" si="25">AY73</f>
        <v>阿久根市</v>
      </c>
      <c r="BE73" s="953">
        <f>VLOOKUP(BC73&amp;"_令和4年度",データシート3!A:AB,MATCH("ea_"&amp;"太陽光（建物系）"&amp;"_年間発電",データシート3!$A$1:$AB$1,0),0)/10^3+VLOOKUP(BC73&amp;"_令和4年度",データシート3!A:AB,MATCH("ea_"&amp;"太陽光（土地系）"&amp;"_年間発電",データシート3!$A$1:$AB$1,0),0)/10^3</f>
        <v>617541.59100000001</v>
      </c>
      <c r="BF73" s="953">
        <f>VLOOKUP(BC73&amp;"_令和4年度",データシート3!A:AB,MATCH("ea_"&amp;"風力（陸上）"&amp;"_年間発電",データシート3!$A$1:$AB$1,0),0)/10^3</f>
        <v>179598.11100000003</v>
      </c>
      <c r="BG73" s="953">
        <f>VLOOKUP(BC73&amp;"_令和4年度",データシート3!A:AB,MATCH("ea_"&amp;"中小水（河川）"&amp;"_年間発電",データシート3!$A$1:$AB$1,0),0)/10^3+VLOOKUP(BC73&amp;"_令和4年度",データシート3!A:AB,MATCH("ea_"&amp;"中小水（農業用水路）"&amp;"_年間発電",データシート3!$A$1:$AB$1,0),0)/10^3</f>
        <v>4957.9889999999996</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802097.69099999999</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128432.8492286429</v>
      </c>
      <c r="BK73" s="953">
        <f t="shared" si="21"/>
        <v>673664.84177135711</v>
      </c>
      <c r="BL73" s="953">
        <f t="shared" si="22"/>
        <v>0</v>
      </c>
      <c r="BM73" s="953">
        <f t="shared" si="23"/>
        <v>673664.84177135711</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46531</v>
      </c>
      <c r="AY74" s="20" t="str">
        <f>IF(IFERROR(比較地域マスタ!$AE9,"")=0,"",IFERROR(比較地域マスタ!$AE9,""))</f>
        <v>天城町</v>
      </c>
      <c r="AZ74" s="18"/>
      <c r="BA74" s="24">
        <v>3</v>
      </c>
      <c r="BB74" s="24">
        <v>1</v>
      </c>
      <c r="BC74" s="20" t="str">
        <f t="shared" si="24"/>
        <v>46531</v>
      </c>
      <c r="BD74" s="20" t="str">
        <f t="shared" si="25"/>
        <v>天城町</v>
      </c>
      <c r="BE74" s="953">
        <f>VLOOKUP(BC74&amp;"_令和4年度",データシート3!A:AB,MATCH("ea_"&amp;"太陽光（建物系）"&amp;"_年間発電",データシート3!$A$1:$AB$1,0),0)/10^3+VLOOKUP(BC74&amp;"_令和4年度",データシート3!A:AB,MATCH("ea_"&amp;"太陽光（土地系）"&amp;"_年間発電",データシート3!$A$1:$AB$1,0),0)/10^3</f>
        <v>961489.29499999993</v>
      </c>
      <c r="BF74" s="953">
        <f>VLOOKUP(BC74&amp;"_令和4年度",データシート3!A:AB,MATCH("ea_"&amp;"風力（陸上）"&amp;"_年間発電",データシート3!$A$1:$AB$1,0),0)/10^3</f>
        <v>241299.465</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1202788.76</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24550.124216028147</v>
      </c>
      <c r="BK74" s="953">
        <f t="shared" si="21"/>
        <v>1178238.6357839718</v>
      </c>
      <c r="BL74" s="953">
        <f t="shared" si="22"/>
        <v>0</v>
      </c>
      <c r="BM74" s="953">
        <f t="shared" si="23"/>
        <v>1178238.6357839718</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46222</v>
      </c>
      <c r="AY75" s="20" t="str">
        <f>IF(IFERROR(比較地域マスタ!$AE10,"")=0,"",IFERROR(比較地域マスタ!$AE10,""))</f>
        <v>奄美市</v>
      </c>
      <c r="AZ75" s="18"/>
      <c r="BA75" s="24">
        <v>4</v>
      </c>
      <c r="BB75" s="24">
        <v>1</v>
      </c>
      <c r="BC75" s="20" t="str">
        <f t="shared" si="24"/>
        <v>46222</v>
      </c>
      <c r="BD75" s="20" t="str">
        <f t="shared" si="25"/>
        <v>奄美市</v>
      </c>
      <c r="BE75" s="953">
        <f>VLOOKUP(BC75&amp;"_令和4年度",データシート3!A:AB,MATCH("ea_"&amp;"太陽光（建物系）"&amp;"_年間発電",データシート3!$A$1:$AB$1,0),0)/10^3+VLOOKUP(BC75&amp;"_令和4年度",データシート3!A:AB,MATCH("ea_"&amp;"太陽光（土地系）"&amp;"_年間発電",データシート3!$A$1:$AB$1,0),0)/10^3</f>
        <v>564362.071</v>
      </c>
      <c r="BF75" s="953">
        <f>VLOOKUP(BC75&amp;"_令和4年度",データシート3!A:AB,MATCH("ea_"&amp;"風力（陸上）"&amp;"_年間発電",データシート3!$A$1:$AB$1,0),0)/10^3</f>
        <v>1354513.942</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1918876.013</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215762.77993824283</v>
      </c>
      <c r="BK75" s="953">
        <f t="shared" si="21"/>
        <v>1703113.2330617572</v>
      </c>
      <c r="BL75" s="953">
        <f t="shared" si="22"/>
        <v>0</v>
      </c>
      <c r="BM75" s="953">
        <f t="shared" si="23"/>
        <v>1703113.2330617572</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46224</v>
      </c>
      <c r="AY76" s="20" t="str">
        <f>IF(IFERROR(比較地域マスタ!$AE11,"")=0,"",IFERROR(比較地域マスタ!$AE11,""))</f>
        <v>伊佐市</v>
      </c>
      <c r="AZ76" s="18"/>
      <c r="BA76" s="24">
        <v>5</v>
      </c>
      <c r="BB76" s="24">
        <v>1</v>
      </c>
      <c r="BC76" s="20" t="str">
        <f t="shared" si="24"/>
        <v>46224</v>
      </c>
      <c r="BD76" s="20" t="str">
        <f t="shared" si="25"/>
        <v>伊佐市</v>
      </c>
      <c r="BE76" s="953">
        <f>VLOOKUP(BC76&amp;"_令和4年度",データシート3!A:AB,MATCH("ea_"&amp;"太陽光（建物系）"&amp;"_年間発電",データシート3!$A$1:$AB$1,0),0)/10^3+VLOOKUP(BC76&amp;"_令和4年度",データシート3!A:AB,MATCH("ea_"&amp;"太陽光（土地系）"&amp;"_年間発電",データシート3!$A$1:$AB$1,0),0)/10^3</f>
        <v>1917666.044</v>
      </c>
      <c r="BF76" s="953">
        <f>VLOOKUP(BC76&amp;"_令和4年度",データシート3!A:AB,MATCH("ea_"&amp;"風力（陸上）"&amp;"_年間発電",データシート3!$A$1:$AB$1,0),0)/10^3</f>
        <v>1373693.3559999999</v>
      </c>
      <c r="BG76" s="953">
        <f>VLOOKUP(BC76&amp;"_令和4年度",データシート3!A:AB,MATCH("ea_"&amp;"中小水（河川）"&amp;"_年間発電",データシート3!$A$1:$AB$1,0),0)/10^3+VLOOKUP(BC76&amp;"_令和4年度",データシート3!A:AB,MATCH("ea_"&amp;"中小水（農業用水路）"&amp;"_年間発電",データシート3!$A$1:$AB$1,0),0)/10^3</f>
        <v>94684.135302670024</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27767.413</v>
      </c>
      <c r="BI76" s="953">
        <f t="shared" si="26"/>
        <v>3413810.9483026699</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164481.39904131414</v>
      </c>
      <c r="BK76" s="953">
        <f t="shared" si="21"/>
        <v>3249329.5492613558</v>
      </c>
      <c r="BL76" s="953">
        <f t="shared" si="22"/>
        <v>0</v>
      </c>
      <c r="BM76" s="953">
        <f t="shared" si="23"/>
        <v>3249329.5492613558</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46208</v>
      </c>
      <c r="AY77" s="20" t="str">
        <f>IF(IFERROR(比較地域マスタ!$AE12,"")=0,"",IFERROR(比較地域マスタ!$AE12,""))</f>
        <v>出水市</v>
      </c>
      <c r="AZ77" s="18"/>
      <c r="BA77" s="24">
        <v>6</v>
      </c>
      <c r="BB77" s="24">
        <v>1</v>
      </c>
      <c r="BC77" s="20" t="str">
        <f t="shared" si="24"/>
        <v>46208</v>
      </c>
      <c r="BD77" s="20" t="str">
        <f t="shared" si="25"/>
        <v>出水市</v>
      </c>
      <c r="BE77" s="953">
        <f>VLOOKUP(BC77&amp;"_令和4年度",データシート3!A:AB,MATCH("ea_"&amp;"太陽光（建物系）"&amp;"_年間発電",データシート3!$A$1:$AB$1,0),0)/10^3+VLOOKUP(BC77&amp;"_令和4年度",データシート3!A:AB,MATCH("ea_"&amp;"太陽光（土地系）"&amp;"_年間発電",データシート3!$A$1:$AB$1,0),0)/10^3</f>
        <v>2150946.963</v>
      </c>
      <c r="BF77" s="953">
        <f>VLOOKUP(BC77&amp;"_令和4年度",データシート3!A:AB,MATCH("ea_"&amp;"風力（陸上）"&amp;"_年間発電",データシート3!$A$1:$AB$1,0),0)/10^3</f>
        <v>880541.31299999997</v>
      </c>
      <c r="BG77" s="953">
        <f>VLOOKUP(BC77&amp;"_令和4年度",データシート3!A:AB,MATCH("ea_"&amp;"中小水（河川）"&amp;"_年間発電",データシート3!$A$1:$AB$1,0),0)/10^3+VLOOKUP(BC77&amp;"_令和4年度",データシート3!A:AB,MATCH("ea_"&amp;"中小水（農業用水路）"&amp;"_年間発電",データシート3!$A$1:$AB$1,0),0)/10^3</f>
        <v>46709.531999999992</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3078197.8080000002</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295882.94101781858</v>
      </c>
      <c r="BK77" s="953">
        <f t="shared" si="21"/>
        <v>2782314.8669821816</v>
      </c>
      <c r="BL77" s="953">
        <f t="shared" si="22"/>
        <v>0</v>
      </c>
      <c r="BM77" s="953">
        <f t="shared" si="23"/>
        <v>2782314.8669821816</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46532</v>
      </c>
      <c r="AY78" s="20" t="str">
        <f>IF(IFERROR(比較地域マスタ!$AE13,"")=0,"",IFERROR(比較地域マスタ!$AE13,""))</f>
        <v>伊仙町</v>
      </c>
      <c r="AZ78" s="18"/>
      <c r="BA78" s="24">
        <v>7</v>
      </c>
      <c r="BB78" s="24">
        <v>1</v>
      </c>
      <c r="BC78" s="20" t="str">
        <f t="shared" si="24"/>
        <v>46532</v>
      </c>
      <c r="BD78" s="20" t="str">
        <f t="shared" si="25"/>
        <v>伊仙町</v>
      </c>
      <c r="BE78" s="953">
        <f>VLOOKUP(BC78&amp;"_令和4年度",データシート3!A:AB,MATCH("ea_"&amp;"太陽光（建物系）"&amp;"_年間発電",データシート3!$A$1:$AB$1,0),0)/10^3+VLOOKUP(BC78&amp;"_令和4年度",データシート3!A:AB,MATCH("ea_"&amp;"太陽光（土地系）"&amp;"_年間発電",データシート3!$A$1:$AB$1,0),0)/10^3</f>
        <v>1120320.5759999999</v>
      </c>
      <c r="BF78" s="953">
        <f>VLOOKUP(BC78&amp;"_令和4年度",データシート3!A:AB,MATCH("ea_"&amp;"風力（陸上）"&amp;"_年間発電",データシート3!$A$1:$AB$1,0),0)/10^3</f>
        <v>92923.328999999998</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1213243.9049999998</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27129.629324842033</v>
      </c>
      <c r="BK78" s="953">
        <f t="shared" si="21"/>
        <v>1186114.2756751578</v>
      </c>
      <c r="BL78" s="953">
        <f t="shared" si="22"/>
        <v>0</v>
      </c>
      <c r="BM78" s="953">
        <f t="shared" si="23"/>
        <v>1186114.2756751578</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46219</v>
      </c>
      <c r="AY79" s="20" t="str">
        <f>IF(IFERROR(比較地域マスタ!$AE14,"")=0,"",IFERROR(比較地域マスタ!$AE14,""))</f>
        <v>いちき串木野市</v>
      </c>
      <c r="AZ79" s="18"/>
      <c r="BA79" s="24">
        <v>8</v>
      </c>
      <c r="BB79" s="24">
        <v>1</v>
      </c>
      <c r="BC79" s="20" t="str">
        <f t="shared" si="24"/>
        <v>46219</v>
      </c>
      <c r="BD79" s="20" t="str">
        <f t="shared" si="25"/>
        <v>いちき串木野市</v>
      </c>
      <c r="BE79" s="953">
        <f>VLOOKUP(BC79&amp;"_令和4年度",データシート3!A:AB,MATCH("ea_"&amp;"太陽光（建物系）"&amp;"_年間発電",データシート3!$A$1:$AB$1,0),0)/10^3+VLOOKUP(BC79&amp;"_令和4年度",データシート3!A:AB,MATCH("ea_"&amp;"太陽光（土地系）"&amp;"_年間発電",データシート3!$A$1:$AB$1,0),0)/10^3</f>
        <v>453633.45500000002</v>
      </c>
      <c r="BF79" s="953">
        <f>VLOOKUP(BC79&amp;"_令和4年度",データシート3!A:AB,MATCH("ea_"&amp;"風力（陸上）"&amp;"_年間発電",データシート3!$A$1:$AB$1,0),0)/10^3</f>
        <v>189576.35000000003</v>
      </c>
      <c r="BG79" s="953">
        <f>VLOOKUP(BC79&amp;"_令和4年度",データシート3!A:AB,MATCH("ea_"&amp;"中小水（河川）"&amp;"_年間発電",データシート3!$A$1:$AB$1,0),0)/10^3+VLOOKUP(BC79&amp;"_令和4年度",データシート3!A:AB,MATCH("ea_"&amp;"中小水（農業用水路）"&amp;"_年間発電",データシート3!$A$1:$AB$1,0),0)/10^3</f>
        <v>13610.246999999999</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656820.05200000003</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171874.43330691161</v>
      </c>
      <c r="BK79" s="953">
        <f t="shared" si="21"/>
        <v>484945.61869308841</v>
      </c>
      <c r="BL79" s="953">
        <f>IF(BK79&gt;0,0,BK79)</f>
        <v>0</v>
      </c>
      <c r="BM79" s="953">
        <f>IF(BK79&gt;0,BK79,0)</f>
        <v>484945.61869308841</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46210</v>
      </c>
      <c r="AY80" s="20" t="str">
        <f>IF(IFERROR(比較地域マスタ!$AE15,"")=0,"",IFERROR(比較地域マスタ!$AE15,""))</f>
        <v>指宿市</v>
      </c>
      <c r="AZ80" s="18"/>
      <c r="BA80" s="24">
        <v>9</v>
      </c>
      <c r="BB80" s="24">
        <v>1</v>
      </c>
      <c r="BC80" s="20" t="str">
        <f t="shared" si="24"/>
        <v>46210</v>
      </c>
      <c r="BD80" s="20" t="str">
        <f t="shared" si="25"/>
        <v>指宿市</v>
      </c>
      <c r="BE80" s="953">
        <f>VLOOKUP(BC80&amp;"_令和4年度",データシート3!A:AB,MATCH("ea_"&amp;"太陽光（建物系）"&amp;"_年間発電",データシート3!$A$1:$AB$1,0),0)/10^3+VLOOKUP(BC80&amp;"_令和4年度",データシート3!A:AB,MATCH("ea_"&amp;"太陽光（土地系）"&amp;"_年間発電",データシート3!$A$1:$AB$1,0),0)/10^3</f>
        <v>1603235.3419999999</v>
      </c>
      <c r="BF80" s="953">
        <f>VLOOKUP(BC80&amp;"_令和4年度",データシート3!A:AB,MATCH("ea_"&amp;"風力（陸上）"&amp;"_年間発電",データシート3!$A$1:$AB$1,0),0)/10^3</f>
        <v>183031.85800000001</v>
      </c>
      <c r="BG80" s="953">
        <f>VLOOKUP(BC80&amp;"_令和4年度",データシート3!A:AB,MATCH("ea_"&amp;"中小水（河川）"&amp;"_年間発電",データシート3!$A$1:$AB$1,0),0)/10^3+VLOOKUP(BC80&amp;"_令和4年度",データシート3!A:AB,MATCH("ea_"&amp;"中小水（農業用水路）"&amp;"_年間発電",データシート3!$A$1:$AB$1,0),0)/10^3</f>
        <v>6943.648000000001</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163594.06400000004</v>
      </c>
      <c r="BI80" s="953">
        <f t="shared" si="26"/>
        <v>1956804.912</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202171.68467109441</v>
      </c>
      <c r="BK80" s="953">
        <f t="shared" si="21"/>
        <v>1754633.2273289056</v>
      </c>
      <c r="BL80" s="953">
        <f t="shared" si="22"/>
        <v>0</v>
      </c>
      <c r="BM80" s="953">
        <f t="shared" si="23"/>
        <v>1754633.2273289056</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46524</v>
      </c>
      <c r="AY81" s="20" t="str">
        <f>IF(IFERROR(比較地域マスタ!$AE16,"")=0,"",IFERROR(比較地域マスタ!$AE16,""))</f>
        <v>宇検村</v>
      </c>
      <c r="AZ81" s="18"/>
      <c r="BA81" s="24">
        <v>10</v>
      </c>
      <c r="BB81" s="24">
        <v>1</v>
      </c>
      <c r="BC81" s="20" t="str">
        <f t="shared" si="24"/>
        <v>46524</v>
      </c>
      <c r="BD81" s="20" t="str">
        <f t="shared" si="25"/>
        <v>宇検村</v>
      </c>
      <c r="BE81" s="953">
        <f>VLOOKUP(BC81&amp;"_令和4年度",データシート3!A:AB,MATCH("ea_"&amp;"太陽光（建物系）"&amp;"_年間発電",データシート3!$A$1:$AB$1,0),0)/10^3+VLOOKUP(BC81&amp;"_令和4年度",データシート3!A:AB,MATCH("ea_"&amp;"太陽光（土地系）"&amp;"_年間発電",データシート3!$A$1:$AB$1,0),0)/10^3</f>
        <v>52892.938000000002</v>
      </c>
      <c r="BF81" s="953">
        <f>VLOOKUP(BC81&amp;"_令和4年度",データシート3!A:AB,MATCH("ea_"&amp;"風力（陸上）"&amp;"_年間発電",データシート3!$A$1:$AB$1,0),0)/10^3</f>
        <v>719873.054</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772765.99199999997</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9975.9096395508932</v>
      </c>
      <c r="BK81" s="953">
        <f t="shared" si="21"/>
        <v>762790.08236044913</v>
      </c>
      <c r="BL81" s="953">
        <f t="shared" si="22"/>
        <v>0</v>
      </c>
      <c r="BM81" s="953">
        <f t="shared" si="23"/>
        <v>762790.08236044913</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46468</v>
      </c>
      <c r="AY82" s="20" t="str">
        <f>IF(IFERROR(比較地域マスタ!$AE17,"")=0,"",IFERROR(比較地域マスタ!$AE17,""))</f>
        <v>大崎町</v>
      </c>
      <c r="AZ82" s="18"/>
      <c r="BA82" s="24">
        <v>11</v>
      </c>
      <c r="BB82" s="24">
        <v>1</v>
      </c>
      <c r="BC82" s="20" t="str">
        <f t="shared" si="24"/>
        <v>46468</v>
      </c>
      <c r="BD82" s="20" t="str">
        <f t="shared" si="25"/>
        <v>大崎町</v>
      </c>
      <c r="BE82" s="953">
        <f>VLOOKUP(BC82&amp;"_令和4年度",データシート3!A:AB,MATCH("ea_"&amp;"太陽光（建物系）"&amp;"_年間発電",データシート3!$A$1:$AB$1,0),0)/10^3+VLOOKUP(BC82&amp;"_令和4年度",データシート3!A:AB,MATCH("ea_"&amp;"太陽光（土地系）"&amp;"_年間発電",データシート3!$A$1:$AB$1,0),0)/10^3</f>
        <v>1975193.4069999997</v>
      </c>
      <c r="BF82" s="953">
        <f>VLOOKUP(BC82&amp;"_令和4年度",データシート3!A:AB,MATCH("ea_"&amp;"風力（陸上）"&amp;"_年間発電",データシート3!$A$1:$AB$1,0),0)/10^3</f>
        <v>8854.1990000000023</v>
      </c>
      <c r="BG82" s="953">
        <f>VLOOKUP(BC82&amp;"_令和4年度",データシート3!A:AB,MATCH("ea_"&amp;"中小水（河川）"&amp;"_年間発電",データシート3!$A$1:$AB$1,0),0)/10^3+VLOOKUP(BC82&amp;"_令和4年度",データシート3!A:AB,MATCH("ea_"&amp;"中小水（農業用水路）"&amp;"_年間発電",データシート3!$A$1:$AB$1,0),0)/10^3</f>
        <v>1092.258</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1985139.8639999996</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79944.915688248206</v>
      </c>
      <c r="BK82" s="953">
        <f t="shared" si="21"/>
        <v>1905194.9483117515</v>
      </c>
      <c r="BL82" s="953">
        <f t="shared" si="22"/>
        <v>0</v>
      </c>
      <c r="BM82" s="953">
        <f t="shared" si="23"/>
        <v>1905194.9483117515</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46201</v>
      </c>
      <c r="AY83" s="20" t="str">
        <f>IF(IFERROR(比較地域マスタ!$AE18,"")=0,"",IFERROR(比較地域マスタ!$AE18,""))</f>
        <v>鹿児島市</v>
      </c>
      <c r="AZ83" s="18"/>
      <c r="BA83" s="24">
        <v>12</v>
      </c>
      <c r="BB83" s="24">
        <v>1</v>
      </c>
      <c r="BC83" s="20" t="str">
        <f t="shared" si="24"/>
        <v>46201</v>
      </c>
      <c r="BD83" s="20" t="str">
        <f t="shared" si="25"/>
        <v>鹿児島市</v>
      </c>
      <c r="BE83" s="953">
        <f>VLOOKUP(BC83&amp;"_令和4年度",データシート3!A:AB,MATCH("ea_"&amp;"太陽光（建物系）"&amp;"_年間発電",データシート3!$A$1:$AB$1,0),0)/10^3+VLOOKUP(BC83&amp;"_令和4年度",データシート3!A:AB,MATCH("ea_"&amp;"太陽光（土地系）"&amp;"_年間発電",データシート3!$A$1:$AB$1,0),0)/10^3</f>
        <v>3027027.04</v>
      </c>
      <c r="BF83" s="953">
        <f>VLOOKUP(BC83&amp;"_令和4年度",データシート3!A:AB,MATCH("ea_"&amp;"風力（陸上）"&amp;"_年間発電",データシート3!$A$1:$AB$1,0),0)/10^3</f>
        <v>217876.31200000001</v>
      </c>
      <c r="BG83" s="953">
        <f>VLOOKUP(BC83&amp;"_令和4年度",データシート3!A:AB,MATCH("ea_"&amp;"中小水（河川）"&amp;"_年間発電",データシート3!$A$1:$AB$1,0),0)/10^3+VLOOKUP(BC83&amp;"_令和4年度",データシート3!A:AB,MATCH("ea_"&amp;"中小水（農業用水路）"&amp;"_年間発電",データシート3!$A$1:$AB$1,0),0)/10^3</f>
        <v>44329.99500000001</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259352.85499999998</v>
      </c>
      <c r="BI83" s="953">
        <f t="shared" si="26"/>
        <v>3548586.202</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3240261.8832991398</v>
      </c>
      <c r="BK83" s="953">
        <f t="shared" si="21"/>
        <v>308324.31870086025</v>
      </c>
      <c r="BL83" s="953">
        <f t="shared" si="22"/>
        <v>0</v>
      </c>
      <c r="BM83" s="953">
        <f t="shared" si="23"/>
        <v>308324.31870086025</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46203</v>
      </c>
      <c r="AY84" s="20" t="str">
        <f>IF(IFERROR(比較地域マスタ!$AE19,"")=0,"",IFERROR(比較地域マスタ!$AE19,""))</f>
        <v>鹿屋市</v>
      </c>
      <c r="AZ84" s="18"/>
      <c r="BA84" s="24">
        <v>13</v>
      </c>
      <c r="BB84" s="24">
        <v>1</v>
      </c>
      <c r="BC84" s="20" t="str">
        <f t="shared" si="24"/>
        <v>46203</v>
      </c>
      <c r="BD84" s="20" t="str">
        <f t="shared" si="25"/>
        <v>鹿屋市</v>
      </c>
      <c r="BE84" s="953">
        <f>VLOOKUP(BC84&amp;"_令和4年度",データシート3!A:AB,MATCH("ea_"&amp;"太陽光（建物系）"&amp;"_年間発電",データシート3!$A$1:$AB$1,0),0)/10^3+VLOOKUP(BC84&amp;"_令和4年度",データシート3!A:AB,MATCH("ea_"&amp;"太陽光（土地系）"&amp;"_年間発電",データシート3!$A$1:$AB$1,0),0)/10^3</f>
        <v>5180223.0759999994</v>
      </c>
      <c r="BF84" s="953">
        <f>VLOOKUP(BC84&amp;"_令和4年度",データシート3!A:AB,MATCH("ea_"&amp;"風力（陸上）"&amp;"_年間発電",データシート3!$A$1:$AB$1,0),0)/10^3</f>
        <v>418414.31</v>
      </c>
      <c r="BG84" s="953">
        <f>VLOOKUP(BC84&amp;"_令和4年度",データシート3!A:AB,MATCH("ea_"&amp;"中小水（河川）"&amp;"_年間発電",データシート3!$A$1:$AB$1,0),0)/10^3+VLOOKUP(BC84&amp;"_令和4年度",データシート3!A:AB,MATCH("ea_"&amp;"中小水（農業用水路）"&amp;"_年間発電",データシート3!$A$1:$AB$1,0),0)/10^3</f>
        <v>17284.083879290003</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5615921.4698792892</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523804.0781914884</v>
      </c>
      <c r="BK84" s="953">
        <f t="shared" si="21"/>
        <v>5092117.3916878011</v>
      </c>
      <c r="BL84" s="953">
        <f t="shared" si="22"/>
        <v>0</v>
      </c>
      <c r="BM84" s="953">
        <f t="shared" si="23"/>
        <v>5092117.3916878011</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46529</v>
      </c>
      <c r="AY85" s="20" t="str">
        <f>IF(IFERROR(比較地域マスタ!$AE20,"")=0,"",IFERROR(比較地域マスタ!$AE20,""))</f>
        <v>喜界町</v>
      </c>
      <c r="AZ85" s="18"/>
      <c r="BA85" s="24">
        <v>14</v>
      </c>
      <c r="BB85" s="24">
        <v>1</v>
      </c>
      <c r="BC85" s="20" t="str">
        <f t="shared" si="24"/>
        <v>46529</v>
      </c>
      <c r="BD85" s="20" t="str">
        <f t="shared" si="25"/>
        <v>喜界町</v>
      </c>
      <c r="BE85" s="953">
        <f>VLOOKUP(BC85&amp;"_令和4年度",データシート3!A:AB,MATCH("ea_"&amp;"太陽光（建物系）"&amp;"_年間発電",データシート3!$A$1:$AB$1,0),0)/10^3+VLOOKUP(BC85&amp;"_令和4年度",データシート3!A:AB,MATCH("ea_"&amp;"太陽光（土地系）"&amp;"_年間発電",データシート3!$A$1:$AB$1,0),0)/10^3</f>
        <v>930313.75100000005</v>
      </c>
      <c r="BF85" s="953">
        <f>VLOOKUP(BC85&amp;"_令和4年度",データシート3!A:AB,MATCH("ea_"&amp;"風力（陸上）"&amp;"_年間発電",データシート3!$A$1:$AB$1,0),0)/10^3</f>
        <v>92185.264999999999</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1022499.0160000001</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31914.678611406682</v>
      </c>
      <c r="BK85" s="953">
        <f t="shared" si="21"/>
        <v>990584.33738859335</v>
      </c>
      <c r="BL85" s="953">
        <f t="shared" si="22"/>
        <v>0</v>
      </c>
      <c r="BM85" s="953">
        <f t="shared" si="23"/>
        <v>990584.33738859335</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46492</v>
      </c>
      <c r="AY86" s="20" t="str">
        <f>IF(IFERROR(比較地域マスタ!$AE21,"")=0,"",IFERROR(比較地域マスタ!$AE21,""))</f>
        <v>肝付町</v>
      </c>
      <c r="AZ86" s="18"/>
      <c r="BA86" s="24">
        <v>15</v>
      </c>
      <c r="BB86" s="24">
        <v>1</v>
      </c>
      <c r="BC86" s="20" t="str">
        <f t="shared" si="24"/>
        <v>46492</v>
      </c>
      <c r="BD86" s="20" t="str">
        <f t="shared" si="25"/>
        <v>肝付町</v>
      </c>
      <c r="BE86" s="953">
        <f>VLOOKUP(BC86&amp;"_令和4年度",データシート3!A:AB,MATCH("ea_"&amp;"太陽光（建物系）"&amp;"_年間発電",データシート3!$A$1:$AB$1,0),0)/10^3+VLOOKUP(BC86&amp;"_令和4年度",データシート3!A:AB,MATCH("ea_"&amp;"太陽光（土地系）"&amp;"_年間発電",データシート3!$A$1:$AB$1,0),0)/10^3</f>
        <v>1010090.227</v>
      </c>
      <c r="BF86" s="953">
        <f>VLOOKUP(BC86&amp;"_令和4年度",データシート3!A:AB,MATCH("ea_"&amp;"風力（陸上）"&amp;"_年間発電",データシート3!$A$1:$AB$1,0),0)/10^3</f>
        <v>1423247.835</v>
      </c>
      <c r="BG86" s="953">
        <f>VLOOKUP(BC86&amp;"_令和4年度",データシート3!A:AB,MATCH("ea_"&amp;"中小水（河川）"&amp;"_年間発電",データシート3!$A$1:$AB$1,0),0)/10^3+VLOOKUP(BC86&amp;"_令和4年度",データシート3!A:AB,MATCH("ea_"&amp;"中小水（農業用水路）"&amp;"_年間発電",データシート3!$A$1:$AB$1,0),0)/10^3</f>
        <v>38858.178</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74.564999999999984</v>
      </c>
      <c r="BI86" s="953">
        <f t="shared" si="26"/>
        <v>2472270.8049999997</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78154.002264640745</v>
      </c>
      <c r="BK86" s="953">
        <f t="shared" si="21"/>
        <v>2394116.8027353589</v>
      </c>
      <c r="BL86" s="953">
        <f t="shared" si="22"/>
        <v>0</v>
      </c>
      <c r="BM86" s="953">
        <f t="shared" si="23"/>
        <v>2394116.8027353589</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46218</v>
      </c>
      <c r="AY87" s="20" t="str">
        <f>IF(IFERROR(比較地域マスタ!$AE22,"")=0,"",IFERROR(比較地域マスタ!$AE22,""))</f>
        <v>霧島市</v>
      </c>
      <c r="AZ87" s="18"/>
      <c r="BA87" s="24">
        <v>16</v>
      </c>
      <c r="BB87" s="24">
        <v>1</v>
      </c>
      <c r="BC87" s="20" t="str">
        <f t="shared" si="24"/>
        <v>46218</v>
      </c>
      <c r="BD87" s="20" t="str">
        <f t="shared" si="25"/>
        <v>霧島市</v>
      </c>
      <c r="BE87" s="953">
        <f>VLOOKUP(BC87&amp;"_令和4年度",データシート3!A:AB,MATCH("ea_"&amp;"太陽光（建物系）"&amp;"_年間発電",データシート3!$A$1:$AB$1,0),0)/10^3+VLOOKUP(BC87&amp;"_令和4年度",データシート3!A:AB,MATCH("ea_"&amp;"太陽光（土地系）"&amp;"_年間発電",データシート3!$A$1:$AB$1,0),0)/10^3</f>
        <v>3100188.1380000003</v>
      </c>
      <c r="BF87" s="953">
        <f>VLOOKUP(BC87&amp;"_令和4年度",データシート3!A:AB,MATCH("ea_"&amp;"風力（陸上）"&amp;"_年間発電",データシート3!$A$1:$AB$1,0),0)/10^3</f>
        <v>983973.28300000005</v>
      </c>
      <c r="BG87" s="953">
        <f>VLOOKUP(BC87&amp;"_令和4年度",データシート3!A:AB,MATCH("ea_"&amp;"中小水（河川）"&amp;"_年間発電",データシート3!$A$1:$AB$1,0),0)/10^3+VLOOKUP(BC87&amp;"_令和4年度",データシート3!A:AB,MATCH("ea_"&amp;"中小水（農業用水路）"&amp;"_年間発電",データシート3!$A$1:$AB$1,0),0)/10^3</f>
        <v>80017.718999999997</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2809657.338</v>
      </c>
      <c r="BI87" s="953">
        <f t="shared" si="26"/>
        <v>6973836.4780000001</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815841.1875802573</v>
      </c>
      <c r="BK87" s="953">
        <f t="shared" si="21"/>
        <v>6157995.2904197425</v>
      </c>
      <c r="BL87" s="953">
        <f t="shared" si="22"/>
        <v>0</v>
      </c>
      <c r="BM87" s="953">
        <f t="shared" si="23"/>
        <v>6157995.2904197425</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46490</v>
      </c>
      <c r="AY88" s="20" t="str">
        <f>IF(IFERROR(比較地域マスタ!$AE23,"")=0,"",IFERROR(比較地域マスタ!$AE23,""))</f>
        <v>錦江町</v>
      </c>
      <c r="AZ88" s="18"/>
      <c r="BA88" s="24">
        <v>17</v>
      </c>
      <c r="BB88" s="24">
        <v>1</v>
      </c>
      <c r="BC88" s="20" t="str">
        <f t="shared" si="24"/>
        <v>46490</v>
      </c>
      <c r="BD88" s="20" t="str">
        <f t="shared" si="25"/>
        <v>錦江町</v>
      </c>
      <c r="BE88" s="953">
        <f>VLOOKUP(BC88&amp;"_令和4年度",データシート3!A:AB,MATCH("ea_"&amp;"太陽光（建物系）"&amp;"_年間発電",データシート3!$A$1:$AB$1,0),0)/10^3+VLOOKUP(BC88&amp;"_令和4年度",データシート3!A:AB,MATCH("ea_"&amp;"太陽光（土地系）"&amp;"_年間発電",データシート3!$A$1:$AB$1,0),0)/10^3</f>
        <v>622746.62699999998</v>
      </c>
      <c r="BF88" s="953">
        <f>VLOOKUP(BC88&amp;"_令和4年度",データシート3!A:AB,MATCH("ea_"&amp;"風力（陸上）"&amp;"_年間発電",データシート3!$A$1:$AB$1,0),0)/10^3</f>
        <v>765760.35100000002</v>
      </c>
      <c r="BG88" s="953">
        <f>VLOOKUP(BC88&amp;"_令和4年度",データシート3!A:AB,MATCH("ea_"&amp;"中小水（河川）"&amp;"_年間発電",データシート3!$A$1:$AB$1,0),0)/10^3+VLOOKUP(BC88&amp;"_令和4年度",データシート3!A:AB,MATCH("ea_"&amp;"中小水（農業用水路）"&amp;"_年間発電",データシート3!$A$1:$AB$1,0),0)/10^3</f>
        <v>8305.1890000000003</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1396812.1670000001</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33316.603952445847</v>
      </c>
      <c r="BK88" s="953">
        <f t="shared" si="21"/>
        <v>1363495.5630475543</v>
      </c>
      <c r="BL88" s="953">
        <f t="shared" si="22"/>
        <v>0</v>
      </c>
      <c r="BM88" s="953">
        <f t="shared" si="23"/>
        <v>1363495.5630475543</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46215</v>
      </c>
      <c r="AY89" s="20" t="str">
        <f>IF(IFERROR(比較地域マスタ!$AE24,"")=0,"",IFERROR(比較地域マスタ!$AE24,""))</f>
        <v>薩摩川内市</v>
      </c>
      <c r="AZ89" s="18"/>
      <c r="BA89" s="24">
        <v>18</v>
      </c>
      <c r="BB89" s="24">
        <v>1</v>
      </c>
      <c r="BC89" s="20" t="str">
        <f t="shared" si="24"/>
        <v>46215</v>
      </c>
      <c r="BD89" s="20" t="str">
        <f t="shared" si="25"/>
        <v>薩摩川内市</v>
      </c>
      <c r="BE89" s="953">
        <f>VLOOKUP(BC89&amp;"_令和4年度",データシート3!A:AB,MATCH("ea_"&amp;"太陽光（建物系）"&amp;"_年間発電",データシート3!$A$1:$AB$1,0),0)/10^3+VLOOKUP(BC89&amp;"_令和4年度",データシート3!A:AB,MATCH("ea_"&amp;"太陽光（土地系）"&amp;"_年間発電",データシート3!$A$1:$AB$1,0),0)/10^3</f>
        <v>2023525.648</v>
      </c>
      <c r="BF89" s="953">
        <f>VLOOKUP(BC89&amp;"_令和4年度",データシート3!A:AB,MATCH("ea_"&amp;"風力（陸上）"&amp;"_年間発電",データシート3!$A$1:$AB$1,0),0)/10^3</f>
        <v>1425280.5230000003</v>
      </c>
      <c r="BG89" s="953">
        <f>VLOOKUP(BC89&amp;"_令和4年度",データシート3!A:AB,MATCH("ea_"&amp;"中小水（河川）"&amp;"_年間発電",データシート3!$A$1:$AB$1,0),0)/10^3+VLOOKUP(BC89&amp;"_令和4年度",データシート3!A:AB,MATCH("ea_"&amp;"中小水（農業用水路）"&amp;"_年間発電",データシート3!$A$1:$AB$1,0),0)/10^3</f>
        <v>13937.514999999999</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45019.060000000005</v>
      </c>
      <c r="BI89" s="953">
        <f t="shared" si="26"/>
        <v>3507762.7460000003</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615319.69820112921</v>
      </c>
      <c r="BK89" s="953">
        <f t="shared" si="21"/>
        <v>2892443.0477988711</v>
      </c>
      <c r="BL89" s="953">
        <f t="shared" si="22"/>
        <v>0</v>
      </c>
      <c r="BM89" s="953">
        <f t="shared" si="23"/>
        <v>2892443.0477988711</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46392</v>
      </c>
      <c r="AY90" s="20" t="str">
        <f>IF(IFERROR(比較地域マスタ!$AE25,"")=0,"",IFERROR(比較地域マスタ!$AE25,""))</f>
        <v>さつま町</v>
      </c>
      <c r="AZ90" s="18"/>
      <c r="BA90" s="24">
        <v>19</v>
      </c>
      <c r="BB90" s="24">
        <v>1</v>
      </c>
      <c r="BC90" s="20" t="str">
        <f t="shared" si="24"/>
        <v>46392</v>
      </c>
      <c r="BD90" s="20" t="str">
        <f t="shared" si="25"/>
        <v>さつま町</v>
      </c>
      <c r="BE90" s="953">
        <f>VLOOKUP(BC90&amp;"_令和4年度",データシート3!A:AB,MATCH("ea_"&amp;"太陽光（建物系）"&amp;"_年間発電",データシート3!$A$1:$AB$1,0),0)/10^3+VLOOKUP(BC90&amp;"_令和4年度",データシート3!A:AB,MATCH("ea_"&amp;"太陽光（土地系）"&amp;"_年間発電",データシート3!$A$1:$AB$1,0),0)/10^3</f>
        <v>1284518.2579999999</v>
      </c>
      <c r="BF90" s="953">
        <f>VLOOKUP(BC90&amp;"_令和4年度",データシート3!A:AB,MATCH("ea_"&amp;"風力（陸上）"&amp;"_年間発電",データシート3!$A$1:$AB$1,0),0)/10^3</f>
        <v>330350.15100000007</v>
      </c>
      <c r="BG90" s="953">
        <f>VLOOKUP(BC90&amp;"_令和4年度",データシート3!A:AB,MATCH("ea_"&amp;"中小水（河川）"&amp;"_年間発電",データシート3!$A$1:$AB$1,0),0)/10^3+VLOOKUP(BC90&amp;"_令和4年度",データシート3!A:AB,MATCH("ea_"&amp;"中小水（農業用水路）"&amp;"_年間発電",データシート3!$A$1:$AB$1,0),0)/10^3</f>
        <v>11991.236000000001</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4598.509</v>
      </c>
      <c r="BI90" s="953">
        <f t="shared" si="26"/>
        <v>1631458.1540000001</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111261.33148070263</v>
      </c>
      <c r="BK90" s="953">
        <f t="shared" si="21"/>
        <v>1520196.8225192975</v>
      </c>
      <c r="BL90" s="953">
        <f t="shared" si="22"/>
        <v>0</v>
      </c>
      <c r="BM90" s="953">
        <f t="shared" si="23"/>
        <v>1520196.8225192975</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46221</v>
      </c>
      <c r="AY91" s="20" t="str">
        <f>IF(IFERROR(比較地域マスタ!$AE26,"")=0,"",IFERROR(比較地域マスタ!$AE26,""))</f>
        <v>志布志市</v>
      </c>
      <c r="BA91" s="24">
        <v>20</v>
      </c>
      <c r="BB91" s="24">
        <v>1</v>
      </c>
      <c r="BC91" s="20" t="str">
        <f t="shared" si="24"/>
        <v>46221</v>
      </c>
      <c r="BD91" s="20" t="str">
        <f t="shared" si="25"/>
        <v>志布志市</v>
      </c>
      <c r="BE91" s="953">
        <f>VLOOKUP(BC91&amp;"_令和4年度",データシート3!A:AB,MATCH("ea_"&amp;"太陽光（建物系）"&amp;"_年間発電",データシート3!$A$1:$AB$1,0),0)/10^3+VLOOKUP(BC91&amp;"_令和4年度",データシート3!A:AB,MATCH("ea_"&amp;"太陽光（土地系）"&amp;"_年間発電",データシート3!$A$1:$AB$1,0),0)/10^3</f>
        <v>3439252.7069999999</v>
      </c>
      <c r="BF91" s="953">
        <f>VLOOKUP(BC91&amp;"_令和4年度",データシート3!A:AB,MATCH("ea_"&amp;"風力（陸上）"&amp;"_年間発電",データシート3!$A$1:$AB$1,0),0)/10^3</f>
        <v>357454.93</v>
      </c>
      <c r="BG91" s="953">
        <f>VLOOKUP(BC91&amp;"_令和4年度",データシート3!A:AB,MATCH("ea_"&amp;"中小水（河川）"&amp;"_年間発電",データシート3!$A$1:$AB$1,0),0)/10^3+VLOOKUP(BC91&amp;"_令和4年度",データシート3!A:AB,MATCH("ea_"&amp;"中小水（農業用水路）"&amp;"_年間発電",データシート3!$A$1:$AB$1,0),0)/10^3</f>
        <v>2378.759</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3799086.3960000002</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322755.73789985216</v>
      </c>
      <c r="BK91" s="953">
        <f t="shared" si="21"/>
        <v>3476330.6581001482</v>
      </c>
      <c r="BL91" s="953">
        <f t="shared" si="22"/>
        <v>0</v>
      </c>
      <c r="BM91" s="953">
        <f t="shared" si="23"/>
        <v>3476330.6581001482</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46525</v>
      </c>
      <c r="AY92" s="20" t="str">
        <f>IF(IFERROR(比較地域マスタ!$AE27,"")=0,"",IFERROR(比較地域マスタ!$AE27,""))</f>
        <v>瀬戸内町</v>
      </c>
      <c r="AZ92" s="18"/>
      <c r="BA92" s="24">
        <v>21</v>
      </c>
      <c r="BB92" s="24">
        <v>1</v>
      </c>
      <c r="BC92" s="20" t="str">
        <f t="shared" si="24"/>
        <v>46525</v>
      </c>
      <c r="BD92" s="20" t="str">
        <f t="shared" si="25"/>
        <v>瀬戸内町</v>
      </c>
      <c r="BE92" s="953">
        <f>VLOOKUP(BC92&amp;"_令和4年度",データシート3!A:AB,MATCH("ea_"&amp;"太陽光（建物系）"&amp;"_年間発電",データシート3!$A$1:$AB$1,0),0)/10^3+VLOOKUP(BC92&amp;"_令和4年度",データシート3!A:AB,MATCH("ea_"&amp;"太陽光（土地系）"&amp;"_年間発電",データシート3!$A$1:$AB$1,0),0)/10^3</f>
        <v>137260.359</v>
      </c>
      <c r="BF92" s="953">
        <f>VLOOKUP(BC92&amp;"_令和4年度",データシート3!A:AB,MATCH("ea_"&amp;"風力（陸上）"&amp;"_年間発電",データシート3!$A$1:$AB$1,0),0)/10^3</f>
        <v>1194125.9439999999</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1331386.3029999998</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45416.329530992232</v>
      </c>
      <c r="BK92" s="953">
        <f>BI92-BJ92</f>
        <v>1285969.9734690075</v>
      </c>
      <c r="BL92" s="953">
        <f t="shared" si="22"/>
        <v>0</v>
      </c>
      <c r="BM92" s="953">
        <f t="shared" si="23"/>
        <v>1285969.9734690075</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46217</v>
      </c>
      <c r="AY93" s="20" t="str">
        <f>IF(IFERROR(比較地域マスタ!$AE28,"")=0,"",IFERROR(比較地域マスタ!$AE28,""))</f>
        <v>曽於市</v>
      </c>
      <c r="AZ93" s="18"/>
      <c r="BA93" s="24">
        <v>22</v>
      </c>
      <c r="BB93" s="24">
        <v>1</v>
      </c>
      <c r="BC93" s="20" t="str">
        <f t="shared" si="24"/>
        <v>46217</v>
      </c>
      <c r="BD93" s="20" t="str">
        <f t="shared" si="25"/>
        <v>曽於市</v>
      </c>
      <c r="BE93" s="953">
        <f>VLOOKUP(BC93&amp;"_令和4年度",データシート3!A:AB,MATCH("ea_"&amp;"太陽光（建物系）"&amp;"_年間発電",データシート3!$A$1:$AB$1,0),0)/10^3+VLOOKUP(BC93&amp;"_令和4年度",データシート3!A:AB,MATCH("ea_"&amp;"太陽光（土地系）"&amp;"_年間発電",データシート3!$A$1:$AB$1,0),0)/10^3</f>
        <v>4083115.74</v>
      </c>
      <c r="BF93" s="953">
        <f>VLOOKUP(BC93&amp;"_令和4年度",データシート3!A:AB,MATCH("ea_"&amp;"風力（陸上）"&amp;"_年間発電",データシート3!$A$1:$AB$1,0),0)/10^3</f>
        <v>371464.788</v>
      </c>
      <c r="BG93" s="953">
        <f>VLOOKUP(BC93&amp;"_令和4年度",データシート3!A:AB,MATCH("ea_"&amp;"中小水（河川）"&amp;"_年間発電",データシート3!$A$1:$AB$1,0),0)/10^3+VLOOKUP(BC93&amp;"_令和4年度",データシート3!A:AB,MATCH("ea_"&amp;"中小水（農業用水路）"&amp;"_年間発電",データシート3!$A$1:$AB$1,0),0)/10^3</f>
        <v>6707.7439999999997</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4461288.2719999999</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215074.68505528357</v>
      </c>
      <c r="BK93" s="953">
        <f t="shared" si="21"/>
        <v>4246213.5869447161</v>
      </c>
      <c r="BL93" s="953">
        <f t="shared" si="22"/>
        <v>0</v>
      </c>
      <c r="BM93" s="953">
        <f t="shared" si="23"/>
        <v>4246213.5869447161</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46527</v>
      </c>
      <c r="AY94" s="20" t="str">
        <f>IF(IFERROR(比較地域マスタ!$AE29,"")=0,"",IFERROR(比較地域マスタ!$AE29,""))</f>
        <v>龍郷町</v>
      </c>
      <c r="AZ94" s="18"/>
      <c r="BA94" s="24">
        <v>23</v>
      </c>
      <c r="BB94" s="24">
        <v>1</v>
      </c>
      <c r="BC94" s="20" t="str">
        <f t="shared" si="24"/>
        <v>46527</v>
      </c>
      <c r="BD94" s="20" t="str">
        <f t="shared" si="25"/>
        <v>龍郷町</v>
      </c>
      <c r="BE94" s="953">
        <f>VLOOKUP(BC94&amp;"_令和4年度",データシート3!A:AB,MATCH("ea_"&amp;"太陽光（建物系）"&amp;"_年間発電",データシート3!$A$1:$AB$1,0),0)/10^3+VLOOKUP(BC94&amp;"_令和4年度",データシート3!A:AB,MATCH("ea_"&amp;"太陽光（土地系）"&amp;"_年間発電",データシート3!$A$1:$AB$1,0),0)/10^3</f>
        <v>103898.204</v>
      </c>
      <c r="BF94" s="953">
        <f>VLOOKUP(BC94&amp;"_令和4年度",データシート3!A:AB,MATCH("ea_"&amp;"風力（陸上）"&amp;"_年間発電",データシート3!$A$1:$AB$1,0),0)/10^3</f>
        <v>396853.66</v>
      </c>
      <c r="BG94" s="953">
        <f>VLOOKUP(BC94&amp;"_令和4年度",データシート3!A:AB,MATCH("ea_"&amp;"中小水（河川）"&amp;"_年間発電",データシート3!$A$1:$AB$1,0),0)/10^3+VLOOKUP(BC94&amp;"_令和4年度",データシート3!A:AB,MATCH("ea_"&amp;"中小水（農業用水路）"&amp;"_年間発電",データシート3!$A$1:$AB$1,0),0)/10^3</f>
        <v>0</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500751.86399999994</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31104.005191904744</v>
      </c>
      <c r="BK94" s="953">
        <f t="shared" si="21"/>
        <v>469647.85880809522</v>
      </c>
      <c r="BL94" s="953">
        <f t="shared" si="22"/>
        <v>0</v>
      </c>
      <c r="BM94" s="953">
        <f t="shared" si="23"/>
        <v>469647.85880809522</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46214</v>
      </c>
      <c r="AY95" s="20" t="str">
        <f>IF(IFERROR(比較地域マスタ!$AE30,"")=0,"",IFERROR(比較地域マスタ!$AE30,""))</f>
        <v>垂水市</v>
      </c>
      <c r="AZ95" s="18"/>
      <c r="BA95" s="24">
        <v>24</v>
      </c>
      <c r="BB95" s="24">
        <v>1</v>
      </c>
      <c r="BC95" s="20" t="str">
        <f t="shared" si="24"/>
        <v>46214</v>
      </c>
      <c r="BD95" s="20" t="str">
        <f t="shared" si="25"/>
        <v>垂水市</v>
      </c>
      <c r="BE95" s="953">
        <f>VLOOKUP(BC95&amp;"_令和4年度",データシート3!A:AB,MATCH("ea_"&amp;"太陽光（建物系）"&amp;"_年間発電",データシート3!$A$1:$AB$1,0),0)/10^3+VLOOKUP(BC95&amp;"_令和4年度",データシート3!A:AB,MATCH("ea_"&amp;"太陽光（土地系）"&amp;"_年間発電",データシート3!$A$1:$AB$1,0),0)/10^3</f>
        <v>429383.587</v>
      </c>
      <c r="BF95" s="953">
        <f>VLOOKUP(BC95&amp;"_令和4年度",データシート3!A:AB,MATCH("ea_"&amp;"風力（陸上）"&amp;"_年間発電",データシート3!$A$1:$AB$1,0),0)/10^3</f>
        <v>792333.54000000015</v>
      </c>
      <c r="BG95" s="953">
        <f>VLOOKUP(BC95&amp;"_令和4年度",データシート3!A:AB,MATCH("ea_"&amp;"中小水（河川）"&amp;"_年間発電",データシート3!$A$1:$AB$1,0),0)/10^3+VLOOKUP(BC95&amp;"_令和4年度",データシート3!A:AB,MATCH("ea_"&amp;"中小水（農業用水路）"&amp;"_年間発電",データシート3!$A$1:$AB$1,0),0)/10^3</f>
        <v>18158.509999999998</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5.641</v>
      </c>
      <c r="BI95" s="953">
        <f t="shared" si="26"/>
        <v>1239881.2780000002</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93738.950558486336</v>
      </c>
      <c r="BK95" s="953">
        <f t="shared" si="21"/>
        <v>1146142.3274415138</v>
      </c>
      <c r="BL95" s="953">
        <f t="shared" si="22"/>
        <v>0</v>
      </c>
      <c r="BM95" s="953">
        <f t="shared" si="23"/>
        <v>1146142.3274415138</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46534</v>
      </c>
      <c r="AY96" s="20" t="str">
        <f>IF(IFERROR(比較地域マスタ!$AE31,"")=0,"",IFERROR(比較地域マスタ!$AE31,""))</f>
        <v>知名町</v>
      </c>
      <c r="AZ96" s="18"/>
      <c r="BA96" s="24">
        <v>25</v>
      </c>
      <c r="BB96" s="24">
        <v>1</v>
      </c>
      <c r="BC96" s="20" t="str">
        <f t="shared" si="24"/>
        <v>46534</v>
      </c>
      <c r="BD96" s="20" t="str">
        <f t="shared" si="25"/>
        <v>知名町</v>
      </c>
      <c r="BE96" s="953">
        <f>VLOOKUP(BC96&amp;"_令和4年度",データシート3!A:AB,MATCH("ea_"&amp;"太陽光（建物系）"&amp;"_年間発電",データシート3!$A$1:$AB$1,0),0)/10^3+VLOOKUP(BC96&amp;"_令和4年度",データシート3!A:AB,MATCH("ea_"&amp;"太陽光（土地系）"&amp;"_年間発電",データシート3!$A$1:$AB$1,0),0)/10^3</f>
        <v>953973.34299999999</v>
      </c>
      <c r="BF96" s="953">
        <f>VLOOKUP(BC96&amp;"_令和4年度",データシート3!A:AB,MATCH("ea_"&amp;"風力（陸上）"&amp;"_年間発電",データシート3!$A$1:$AB$1,0),0)/10^3</f>
        <v>243991.65299999999</v>
      </c>
      <c r="BG96" s="953">
        <f>VLOOKUP(BC96&amp;"_令和4年度",データシート3!A:AB,MATCH("ea_"&amp;"中小水（河川）"&amp;"_年間発電",データシート3!$A$1:$AB$1,0),0)/10^3+VLOOKUP(BC96&amp;"_令和4年度",データシート3!A:AB,MATCH("ea_"&amp;"中小水（農業用水路）"&amp;"_年間発電",データシート3!$A$1:$AB$1,0),0)/10^3</f>
        <v>0</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1197964.996</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27257.916956459274</v>
      </c>
      <c r="BK96" s="953">
        <f t="shared" si="21"/>
        <v>1170707.0790435409</v>
      </c>
      <c r="BL96" s="953">
        <f t="shared" si="22"/>
        <v>0</v>
      </c>
      <c r="BM96" s="953">
        <f t="shared" si="23"/>
        <v>1170707.0790435409</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46530</v>
      </c>
      <c r="AY97" s="20" t="str">
        <f>IF(IFERROR(比較地域マスタ!$AE32,"")=0,"",IFERROR(比較地域マスタ!$AE32,""))</f>
        <v>徳之島町</v>
      </c>
      <c r="AZ97" s="18"/>
      <c r="BA97" s="24">
        <v>26</v>
      </c>
      <c r="BB97" s="24">
        <v>1</v>
      </c>
      <c r="BC97" s="20" t="str">
        <f t="shared" si="24"/>
        <v>46530</v>
      </c>
      <c r="BD97" s="20" t="str">
        <f t="shared" si="25"/>
        <v>徳之島町</v>
      </c>
      <c r="BE97" s="953">
        <f>VLOOKUP(BC97&amp;"_令和4年度",データシート3!A:AB,MATCH("ea_"&amp;"太陽光（建物系）"&amp;"_年間発電",データシート3!$A$1:$AB$1,0),0)/10^3+VLOOKUP(BC97&amp;"_令和4年度",データシート3!A:AB,MATCH("ea_"&amp;"太陽光（土地系）"&amp;"_年間発電",データシート3!$A$1:$AB$1,0),0)/10^3</f>
        <v>988111.51099999994</v>
      </c>
      <c r="BF97" s="953">
        <f>VLOOKUP(BC97&amp;"_令和4年度",データシート3!A:AB,MATCH("ea_"&amp;"風力（陸上）"&amp;"_年間発電",データシート3!$A$1:$AB$1,0),0)/10^3</f>
        <v>383850.353</v>
      </c>
      <c r="BG97" s="953">
        <f>VLOOKUP(BC97&amp;"_令和4年度",データシート3!A:AB,MATCH("ea_"&amp;"中小水（河川）"&amp;"_年間発電",データシート3!$A$1:$AB$1,0),0)/10^3+VLOOKUP(BC97&amp;"_令和4年度",データシート3!A:AB,MATCH("ea_"&amp;"中小水（農業用水路）"&amp;"_年間発電",データシート3!$A$1:$AB$1,0),0)/10^3</f>
        <v>0</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1371961.8640000001</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57256.577992290171</v>
      </c>
      <c r="BK97" s="953">
        <f t="shared" si="21"/>
        <v>1314705.2860077098</v>
      </c>
      <c r="BL97" s="953">
        <f t="shared" si="22"/>
        <v>0</v>
      </c>
      <c r="BM97" s="953">
        <f t="shared" si="23"/>
        <v>1314705.2860077098</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46304</v>
      </c>
      <c r="AY98" s="20" t="str">
        <f>IF(IFERROR(比較地域マスタ!$AE33,"")=0,"",IFERROR(比較地域マスタ!$AE33,""))</f>
        <v>十島村</v>
      </c>
      <c r="AZ98" s="18"/>
      <c r="BA98" s="24">
        <v>27</v>
      </c>
      <c r="BB98" s="24">
        <v>1</v>
      </c>
      <c r="BC98" s="20" t="str">
        <f t="shared" si="24"/>
        <v>46304</v>
      </c>
      <c r="BD98" s="20" t="str">
        <f t="shared" si="25"/>
        <v>十島村</v>
      </c>
      <c r="BE98" s="953">
        <f>VLOOKUP(BC98&amp;"_令和4年度",データシート3!A:AB,MATCH("ea_"&amp;"太陽光（建物系）"&amp;"_年間発電",データシート3!$A$1:$AB$1,0),0)/10^3+VLOOKUP(BC98&amp;"_令和4年度",データシート3!A:AB,MATCH("ea_"&amp;"太陽光（土地系）"&amp;"_年間発電",データシート3!$A$1:$AB$1,0),0)/10^3</f>
        <v>19441.135999999999</v>
      </c>
      <c r="BF98" s="953">
        <f>VLOOKUP(BC98&amp;"_令和4年度",データシート3!A:AB,MATCH("ea_"&amp;"風力（陸上）"&amp;"_年間発電",データシート3!$A$1:$AB$1,0),0)/10^3</f>
        <v>1045759.6229999999</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1065200.7589999998</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3022.7528618348688</v>
      </c>
      <c r="BK98" s="953">
        <f t="shared" si="21"/>
        <v>1062178.006138165</v>
      </c>
      <c r="BL98" s="953">
        <f t="shared" si="22"/>
        <v>0</v>
      </c>
      <c r="BM98" s="953">
        <f t="shared" si="23"/>
        <v>1062178.006138165</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46404</v>
      </c>
      <c r="AY99" s="20" t="str">
        <f>IF(IFERROR(比較地域マスタ!$AE34,"")=0,"",IFERROR(比較地域マスタ!$AE34,""))</f>
        <v>長島町</v>
      </c>
      <c r="AZ99" s="18"/>
      <c r="BA99" s="24">
        <v>28</v>
      </c>
      <c r="BB99" s="24">
        <v>1</v>
      </c>
      <c r="BC99" s="20" t="str">
        <f t="shared" si="24"/>
        <v>46404</v>
      </c>
      <c r="BD99" s="20" t="str">
        <f t="shared" si="25"/>
        <v>長島町</v>
      </c>
      <c r="BE99" s="953">
        <f>VLOOKUP(BC99&amp;"_令和4年度",データシート3!A:AB,MATCH("ea_"&amp;"太陽光（建物系）"&amp;"_年間発電",データシート3!$A$1:$AB$1,0),0)/10^3+VLOOKUP(BC99&amp;"_令和4年度",データシート3!A:AB,MATCH("ea_"&amp;"太陽光（土地系）"&amp;"_年間発電",データシート3!$A$1:$AB$1,0),0)/10^3</f>
        <v>612354.22899999993</v>
      </c>
      <c r="BF99" s="953">
        <f>VLOOKUP(BC99&amp;"_令和4年度",データシート3!A:AB,MATCH("ea_"&amp;"風力（陸上）"&amp;"_年間発電",データシート3!$A$1:$AB$1,0),0)/10^3</f>
        <v>65475.05599999999</v>
      </c>
      <c r="BG99" s="953">
        <f>VLOOKUP(BC99&amp;"_令和4年度",データシート3!A:AB,MATCH("ea_"&amp;"中小水（河川）"&amp;"_年間発電",データシート3!$A$1:$AB$1,0),0)/10^3+VLOOKUP(BC99&amp;"_令和4年度",データシート3!A:AB,MATCH("ea_"&amp;"中小水（農業用水路）"&amp;"_年間発電",データシート3!$A$1:$AB$1,0),0)/10^3</f>
        <v>8856.0609999999997</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686685.3459999999</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50766.491029606776</v>
      </c>
      <c r="BK99" s="953">
        <f t="shared" si="21"/>
        <v>635918.85497039312</v>
      </c>
      <c r="BL99" s="953">
        <f t="shared" si="22"/>
        <v>0</v>
      </c>
      <c r="BM99" s="953">
        <f t="shared" si="23"/>
        <v>635918.85497039312</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46501</v>
      </c>
      <c r="AY100" s="20" t="str">
        <f>IF(IFERROR(比較地域マスタ!$AE35,"")=0,"",IFERROR(比較地域マスタ!$AE35,""))</f>
        <v>中種子町</v>
      </c>
      <c r="AZ100" s="18"/>
      <c r="BA100" s="24">
        <v>29</v>
      </c>
      <c r="BB100" s="24">
        <v>1</v>
      </c>
      <c r="BC100" s="20" t="str">
        <f t="shared" si="24"/>
        <v>46501</v>
      </c>
      <c r="BD100" s="20" t="str">
        <f t="shared" si="25"/>
        <v>中種子町</v>
      </c>
      <c r="BE100" s="953">
        <f>VLOOKUP(BC100&amp;"_令和4年度",データシート3!A:AB,MATCH("ea_"&amp;"太陽光（建物系）"&amp;"_年間発電",データシート3!$A$1:$AB$1,0),0)/10^3+VLOOKUP(BC100&amp;"_令和4年度",データシート3!A:AB,MATCH("ea_"&amp;"太陽光（土地系）"&amp;"_年間発電",データシート3!$A$1:$AB$1,0),0)/10^3</f>
        <v>1478206.6039999998</v>
      </c>
      <c r="BF100" s="953">
        <f>VLOOKUP(BC100&amp;"_令和4年度",データシート3!A:AB,MATCH("ea_"&amp;"風力（陸上）"&amp;"_年間発電",データシート3!$A$1:$AB$1,0),0)/10^3</f>
        <v>97178.941999999981</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1747.1289999999999</v>
      </c>
      <c r="BI100" s="953">
        <f t="shared" si="26"/>
        <v>1577132.6749999998</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39251.942059811583</v>
      </c>
      <c r="BK100" s="953">
        <f t="shared" si="21"/>
        <v>1537880.7329401881</v>
      </c>
      <c r="BL100" s="953">
        <f t="shared" si="22"/>
        <v>0</v>
      </c>
      <c r="BM100" s="953">
        <f t="shared" si="23"/>
        <v>1537880.7329401881</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46213</v>
      </c>
      <c r="AY101" s="20" t="str">
        <f>IF(IFERROR(比較地域マスタ!$AE36,"")=0,"",IFERROR(比較地域マスタ!$AE36,""))</f>
        <v>西之表市</v>
      </c>
      <c r="AZ101" s="18"/>
      <c r="BA101" s="24">
        <v>30</v>
      </c>
      <c r="BB101" s="24">
        <v>1</v>
      </c>
      <c r="BC101" s="20" t="str">
        <f t="shared" si="24"/>
        <v>46213</v>
      </c>
      <c r="BD101" s="20" t="str">
        <f t="shared" si="25"/>
        <v>西之表市</v>
      </c>
      <c r="BE101" s="953">
        <f>VLOOKUP(BC101&amp;"_令和4年度",データシート3!A:AB,MATCH("ea_"&amp;"太陽光（建物系）"&amp;"_年間発電",データシート3!$A$1:$AB$1,0),0)/10^3+VLOOKUP(BC101&amp;"_令和4年度",データシート3!A:AB,MATCH("ea_"&amp;"太陽光（土地系）"&amp;"_年間発電",データシート3!$A$1:$AB$1,0),0)/10^3</f>
        <v>1367727.0730000001</v>
      </c>
      <c r="BF101" s="953">
        <f>VLOOKUP(BC101&amp;"_令和4年度",データシート3!A:AB,MATCH("ea_"&amp;"風力（陸上）"&amp;"_年間発電",データシート3!$A$1:$AB$1,0),0)/10^3</f>
        <v>807944.05200000003</v>
      </c>
      <c r="BG101" s="953">
        <f>VLOOKUP(BC101&amp;"_令和4年度",データシート3!A:AB,MATCH("ea_"&amp;"中小水（河川）"&amp;"_年間発電",データシート3!$A$1:$AB$1,0),0)/10^3+VLOOKUP(BC101&amp;"_令和4年度",データシート3!A:AB,MATCH("ea_"&amp;"中小水（農業用水路）"&amp;"_年間発電",データシート3!$A$1:$AB$1,0),0)/10^3</f>
        <v>0</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2175671.125</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71141.531259294396</v>
      </c>
      <c r="BK101" s="953">
        <f t="shared" si="21"/>
        <v>2104529.5937407054</v>
      </c>
      <c r="BL101" s="953">
        <f t="shared" si="22"/>
        <v>0</v>
      </c>
      <c r="BM101" s="953">
        <f t="shared" si="23"/>
        <v>2104529.5937407054</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46216</v>
      </c>
      <c r="AY102" s="20" t="str">
        <f>IF(IFERROR(比較地域マスタ!$AE37,"")=0,"",IFERROR(比較地域マスタ!$AE37,""))</f>
        <v>日置市</v>
      </c>
      <c r="AZ102" s="18"/>
      <c r="BA102" s="24">
        <v>31</v>
      </c>
      <c r="BB102" s="24">
        <v>1</v>
      </c>
      <c r="BC102" s="20" t="str">
        <f t="shared" si="24"/>
        <v>46216</v>
      </c>
      <c r="BD102" s="20" t="str">
        <f t="shared" si="25"/>
        <v>日置市</v>
      </c>
      <c r="BE102" s="953">
        <f>VLOOKUP(BC102&amp;"_令和4年度",データシート3!A:AB,MATCH("ea_"&amp;"太陽光（建物系）"&amp;"_年間発電",データシート3!$A$1:$AB$1,0),0)/10^3+VLOOKUP(BC102&amp;"_令和4年度",データシート3!A:AB,MATCH("ea_"&amp;"太陽光（土地系）"&amp;"_年間発電",データシート3!$A$1:$AB$1,0),0)/10^3</f>
        <v>1456813.378</v>
      </c>
      <c r="BF102" s="953">
        <f>VLOOKUP(BC102&amp;"_令和4年度",データシート3!A:AB,MATCH("ea_"&amp;"風力（陸上）"&amp;"_年間発電",データシート3!$A$1:$AB$1,0),0)/10^3</f>
        <v>115790.482</v>
      </c>
      <c r="BG102" s="953">
        <f>VLOOKUP(BC102&amp;"_令和4年度",データシート3!A:AB,MATCH("ea_"&amp;"中小水（河川）"&amp;"_年間発電",データシート3!$A$1:$AB$1,0),0)/10^3+VLOOKUP(BC102&amp;"_令和4年度",データシート3!A:AB,MATCH("ea_"&amp;"中小水（農業用水路）"&amp;"_年間発電",データシート3!$A$1:$AB$1,0),0)/10^3</f>
        <v>23856.391</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1596460.2510000002</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232566.18061112359</v>
      </c>
      <c r="BK102" s="953">
        <f t="shared" si="21"/>
        <v>1363894.0703888766</v>
      </c>
      <c r="BL102" s="953">
        <f t="shared" si="22"/>
        <v>0</v>
      </c>
      <c r="BM102" s="953">
        <f t="shared" si="23"/>
        <v>1363894.0703888766</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46482</v>
      </c>
      <c r="AY103" s="20" t="str">
        <f>IF(IFERROR(比較地域マスタ!$AE38,"")=0,"",IFERROR(比較地域マスタ!$AE38,""))</f>
        <v>東串良町</v>
      </c>
      <c r="AZ103" s="18"/>
      <c r="BA103" s="24">
        <v>32</v>
      </c>
      <c r="BB103" s="24">
        <v>1</v>
      </c>
      <c r="BC103" s="20" t="str">
        <f t="shared" si="24"/>
        <v>46482</v>
      </c>
      <c r="BD103" s="20" t="str">
        <f t="shared" si="25"/>
        <v>東串良町</v>
      </c>
      <c r="BE103" s="953">
        <f>VLOOKUP(BC103&amp;"_令和4年度",データシート3!A:AB,MATCH("ea_"&amp;"太陽光（建物系）"&amp;"_年間発電",データシート3!$A$1:$AB$1,0),0)/10^3+VLOOKUP(BC103&amp;"_令和4年度",データシート3!A:AB,MATCH("ea_"&amp;"太陽光（土地系）"&amp;"_年間発電",データシート3!$A$1:$AB$1,0),0)/10^3</f>
        <v>685200.52</v>
      </c>
      <c r="BF103" s="953">
        <f>VLOOKUP(BC103&amp;"_令和4年度",データシート3!A:AB,MATCH("ea_"&amp;"風力（陸上）"&amp;"_年間発電",データシート3!$A$1:$AB$1,0),0)/10^3</f>
        <v>4701.5879999999997</v>
      </c>
      <c r="BG103" s="953">
        <f>VLOOKUP(BC103&amp;"_令和4年度",データシート3!A:AB,MATCH("ea_"&amp;"中小水（河川）"&amp;"_年間発電",データシート3!$A$1:$AB$1,0),0)/10^3+VLOOKUP(BC103&amp;"_令和4年度",データシート3!A:AB,MATCH("ea_"&amp;"中小水（農業用水路）"&amp;"_年間発電",データシート3!$A$1:$AB$1,0),0)/10^3</f>
        <v>0</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689902.10800000001</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34998.171869361839</v>
      </c>
      <c r="BK103" s="953">
        <f t="shared" si="21"/>
        <v>654903.93613063812</v>
      </c>
      <c r="BL103" s="953">
        <f t="shared" si="22"/>
        <v>0</v>
      </c>
      <c r="BM103" s="953">
        <f t="shared" si="23"/>
        <v>654903.93613063812</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46204</v>
      </c>
      <c r="AY104" s="20" t="str">
        <f>IF(IFERROR(比較地域マスタ!$AE39,"")=0,"",IFERROR(比較地域マスタ!$AE39,""))</f>
        <v>枕崎市</v>
      </c>
      <c r="AZ104" s="18"/>
      <c r="BA104" s="24">
        <v>33</v>
      </c>
      <c r="BB104" s="24">
        <v>1</v>
      </c>
      <c r="BC104" s="20" t="str">
        <f t="shared" si="24"/>
        <v>46204</v>
      </c>
      <c r="BD104" s="20" t="str">
        <f t="shared" si="25"/>
        <v>枕崎市</v>
      </c>
      <c r="BE104" s="953">
        <f>VLOOKUP(BC104&amp;"_令和4年度",データシート3!A:AB,MATCH("ea_"&amp;"太陽光（建物系）"&amp;"_年間発電",データシート3!$A$1:$AB$1,0),0)/10^3+VLOOKUP(BC104&amp;"_令和4年度",データシート3!A:AB,MATCH("ea_"&amp;"太陽光（土地系）"&amp;"_年間発電",データシート3!$A$1:$AB$1,0),0)/10^3</f>
        <v>767936.45200000005</v>
      </c>
      <c r="BF104" s="953">
        <f>VLOOKUP(BC104&amp;"_令和4年度",データシート3!A:AB,MATCH("ea_"&amp;"風力（陸上）"&amp;"_年間発電",データシート3!$A$1:$AB$1,0),0)/10^3</f>
        <v>87988.384999999995</v>
      </c>
      <c r="BG104" s="953">
        <f>VLOOKUP(BC104&amp;"_令和4年度",データシート3!A:AB,MATCH("ea_"&amp;"中小水（河川）"&amp;"_年間発電",データシート3!$A$1:$AB$1,0),0)/10^3+VLOOKUP(BC104&amp;"_令和4年度",データシート3!A:AB,MATCH("ea_"&amp;"中小水（農業用水路）"&amp;"_年間発電",データシート3!$A$1:$AB$1,0),0)/10^3</f>
        <v>1551.171</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0</v>
      </c>
      <c r="BI104" s="953">
        <f t="shared" si="26"/>
        <v>857476.00800000003</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123930.88704611571</v>
      </c>
      <c r="BK104" s="953">
        <f t="shared" ref="BK104:BK135" si="27">BI104-BJ104</f>
        <v>733545.12095388432</v>
      </c>
      <c r="BL104" s="953">
        <f t="shared" ref="BL104:BL135" si="28">IF(BK104&gt;0,0,BK104)</f>
        <v>0</v>
      </c>
      <c r="BM104" s="953">
        <f t="shared" ref="BM104:BM135" si="29">IF(BK104&gt;0,BK104,0)</f>
        <v>733545.12095388432</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46303</v>
      </c>
      <c r="AY105" s="20" t="str">
        <f>IF(IFERROR(比較地域マスタ!$AE40,"")=0,"",IFERROR(比較地域マスタ!$AE40,""))</f>
        <v>三島村</v>
      </c>
      <c r="AZ105" s="18"/>
      <c r="BA105" s="24">
        <v>34</v>
      </c>
      <c r="BB105" s="24">
        <v>1</v>
      </c>
      <c r="BC105" s="20" t="str">
        <f t="shared" si="24"/>
        <v>46303</v>
      </c>
      <c r="BD105" s="20" t="str">
        <f t="shared" si="25"/>
        <v>三島村</v>
      </c>
      <c r="BE105" s="953">
        <f>VLOOKUP(BC105&amp;"_令和4年度",データシート3!A:AB,MATCH("ea_"&amp;"太陽光（建物系）"&amp;"_年間発電",データシート3!$A$1:$AB$1,0),0)/10^3+VLOOKUP(BC105&amp;"_令和4年度",データシート3!A:AB,MATCH("ea_"&amp;"太陽光（土地系）"&amp;"_年間発電",データシート3!$A$1:$AB$1,0),0)/10^3</f>
        <v>12815.066000000001</v>
      </c>
      <c r="BF105" s="953">
        <f>VLOOKUP(BC105&amp;"_令和4年度",データシート3!A:AB,MATCH("ea_"&amp;"風力（陸上）"&amp;"_年間発電",データシート3!$A$1:$AB$1,0),0)/10^3</f>
        <v>276967.37300000002</v>
      </c>
      <c r="BG105" s="953">
        <f>VLOOKUP(BC105&amp;"_令和4年度",データシート3!A:AB,MATCH("ea_"&amp;"中小水（河川）"&amp;"_年間発電",データシート3!$A$1:$AB$1,0),0)/10^3+VLOOKUP(BC105&amp;"_令和4年度",データシート3!A:AB,MATCH("ea_"&amp;"中小水（農業用水路）"&amp;"_年間発電",データシート3!$A$1:$AB$1,0),0)/10^3</f>
        <v>0</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228111.53200000001</v>
      </c>
      <c r="BI105" s="953">
        <f t="shared" si="26"/>
        <v>517893.97100000002</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1636.0773310037398</v>
      </c>
      <c r="BK105" s="953">
        <f t="shared" si="27"/>
        <v>516257.89366899629</v>
      </c>
      <c r="BL105" s="953">
        <f t="shared" si="28"/>
        <v>0</v>
      </c>
      <c r="BM105" s="953">
        <f t="shared" si="29"/>
        <v>516257.89366899629</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46491</v>
      </c>
      <c r="AY106" s="20" t="str">
        <f>IF(IFERROR(比較地域マスタ!$AE41,"")=0,"",IFERROR(比較地域マスタ!$AE41,""))</f>
        <v>南大隅町</v>
      </c>
      <c r="AZ106" s="18"/>
      <c r="BA106" s="24">
        <v>35</v>
      </c>
      <c r="BB106" s="24">
        <v>1</v>
      </c>
      <c r="BC106" s="20" t="str">
        <f t="shared" si="24"/>
        <v>46491</v>
      </c>
      <c r="BD106" s="20" t="str">
        <f t="shared" si="25"/>
        <v>南大隅町</v>
      </c>
      <c r="BE106" s="953">
        <f>VLOOKUP(BC106&amp;"_令和4年度",データシート3!A:AB,MATCH("ea_"&amp;"太陽光（建物系）"&amp;"_年間発電",データシート3!$A$1:$AB$1,0),0)/10^3+VLOOKUP(BC106&amp;"_令和4年度",データシート3!A:AB,MATCH("ea_"&amp;"太陽光（土地系）"&amp;"_年間発電",データシート3!$A$1:$AB$1,0),0)/10^3</f>
        <v>488299.99500000005</v>
      </c>
      <c r="BF106" s="953">
        <f>VLOOKUP(BC106&amp;"_令和4年度",データシート3!A:AB,MATCH("ea_"&amp;"風力（陸上）"&amp;"_年間発電",データシート3!$A$1:$AB$1,0),0)/10^3</f>
        <v>940370.61</v>
      </c>
      <c r="BG106" s="953">
        <f>VLOOKUP(BC106&amp;"_令和4年度",データシート3!A:AB,MATCH("ea_"&amp;"中小水（河川）"&amp;"_年間発電",データシート3!$A$1:$AB$1,0),0)/10^3+VLOOKUP(BC106&amp;"_令和4年度",データシート3!A:AB,MATCH("ea_"&amp;"中小水（農業用水路）"&amp;"_年間発電",データシート3!$A$1:$AB$1,0),0)/10^3</f>
        <v>23320.86</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1451991.4650000001</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29733.3673956315</v>
      </c>
      <c r="BK106" s="953">
        <f t="shared" si="27"/>
        <v>1422258.0976043686</v>
      </c>
      <c r="BL106" s="953">
        <f t="shared" si="28"/>
        <v>0</v>
      </c>
      <c r="BM106" s="953">
        <f t="shared" si="29"/>
        <v>1422258.0976043686</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46223</v>
      </c>
      <c r="AY107" s="20" t="str">
        <f>IF(IFERROR(比較地域マスタ!$AE42,"")=0,"",IFERROR(比較地域マスタ!$AE42,""))</f>
        <v>南九州市</v>
      </c>
      <c r="AZ107" s="18"/>
      <c r="BA107" s="24">
        <v>36</v>
      </c>
      <c r="BB107" s="24">
        <v>1</v>
      </c>
      <c r="BC107" s="20" t="str">
        <f t="shared" si="24"/>
        <v>46223</v>
      </c>
      <c r="BD107" s="20" t="str">
        <f t="shared" si="25"/>
        <v>南九州市</v>
      </c>
      <c r="BE107" s="953">
        <f>VLOOKUP(BC107&amp;"_令和4年度",データシート3!A:AB,MATCH("ea_"&amp;"太陽光（建物系）"&amp;"_年間発電",データシート3!$A$1:$AB$1,0),0)/10^3+VLOOKUP(BC107&amp;"_令和4年度",データシート3!A:AB,MATCH("ea_"&amp;"太陽光（土地系）"&amp;"_年間発電",データシート3!$A$1:$AB$1,0),0)/10^3</f>
        <v>4097325.6940000001</v>
      </c>
      <c r="BF107" s="953">
        <f>VLOOKUP(BC107&amp;"_令和4年度",データシート3!A:AB,MATCH("ea_"&amp;"風力（陸上）"&amp;"_年間発電",データシート3!$A$1:$AB$1,0),0)/10^3</f>
        <v>479953.64399999997</v>
      </c>
      <c r="BG107" s="953">
        <f>VLOOKUP(BC107&amp;"_令和4年度",データシート3!A:AB,MATCH("ea_"&amp;"中小水（河川）"&amp;"_年間発電",データシート3!$A$1:$AB$1,0),0)/10^3+VLOOKUP(BC107&amp;"_令和4年度",データシート3!A:AB,MATCH("ea_"&amp;"中小水（農業用水路）"&amp;"_年間発電",データシート3!$A$1:$AB$1,0),0)/10^3</f>
        <v>75928.538</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60.094000000000001</v>
      </c>
      <c r="BI107" s="953">
        <f t="shared" si="26"/>
        <v>4653267.97</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180476.71585062603</v>
      </c>
      <c r="BK107" s="953">
        <f t="shared" si="27"/>
        <v>4472791.2541493736</v>
      </c>
      <c r="BL107" s="953">
        <f t="shared" si="28"/>
        <v>0</v>
      </c>
      <c r="BM107" s="953">
        <f t="shared" si="29"/>
        <v>4472791.2541493736</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46220</v>
      </c>
      <c r="AY108" s="20" t="str">
        <f>IF(IFERROR(比較地域マスタ!$AE43,"")=0,"",IFERROR(比較地域マスタ!$AE43,""))</f>
        <v>南さつま市</v>
      </c>
      <c r="AZ108" s="18"/>
      <c r="BA108" s="24">
        <v>37</v>
      </c>
      <c r="BB108" s="24">
        <v>1</v>
      </c>
      <c r="BC108" s="20" t="str">
        <f t="shared" si="24"/>
        <v>46220</v>
      </c>
      <c r="BD108" s="20" t="str">
        <f t="shared" si="25"/>
        <v>南さつま市</v>
      </c>
      <c r="BE108" s="953">
        <f>VLOOKUP(BC108&amp;"_令和4年度",データシート3!A:AB,MATCH("ea_"&amp;"太陽光（建物系）"&amp;"_年間発電",データシート3!$A$1:$AB$1,0),0)/10^3+VLOOKUP(BC108&amp;"_令和4年度",データシート3!A:AB,MATCH("ea_"&amp;"太陽光（土地系）"&amp;"_年間発電",データシート3!$A$1:$AB$1,0),0)/10^3</f>
        <v>1558454.5179999999</v>
      </c>
      <c r="BF108" s="953">
        <f>VLOOKUP(BC108&amp;"_令和4年度",データシート3!A:AB,MATCH("ea_"&amp;"風力（陸上）"&amp;"_年間発電",データシート3!$A$1:$AB$1,0),0)/10^3</f>
        <v>534477.32999999996</v>
      </c>
      <c r="BG108" s="953">
        <f>VLOOKUP(BC108&amp;"_令和4年度",データシート3!A:AB,MATCH("ea_"&amp;"中小水（河川）"&amp;"_年間発電",データシート3!$A$1:$AB$1,0),0)/10^3+VLOOKUP(BC108&amp;"_令和4年度",データシート3!A:AB,MATCH("ea_"&amp;"中小水（農業用水路）"&amp;"_年間発電",データシート3!$A$1:$AB$1,0),0)/10^3</f>
        <v>7845.4549999999999</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2100777.3029999998</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180278.56651321164</v>
      </c>
      <c r="BK108" s="953">
        <f t="shared" si="27"/>
        <v>1920498.7364867881</v>
      </c>
      <c r="BL108" s="953">
        <f t="shared" si="28"/>
        <v>0</v>
      </c>
      <c r="BM108" s="953">
        <f t="shared" si="29"/>
        <v>1920498.7364867881</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46502</v>
      </c>
      <c r="AY109" s="20" t="str">
        <f>IF(IFERROR(比較地域マスタ!$AE44,"")=0,"",IFERROR(比較地域マスタ!$AE44,""))</f>
        <v>南種子町</v>
      </c>
      <c r="AZ109" s="18"/>
      <c r="BA109" s="24">
        <v>38</v>
      </c>
      <c r="BB109" s="24">
        <v>1</v>
      </c>
      <c r="BC109" s="20" t="str">
        <f t="shared" si="24"/>
        <v>46502</v>
      </c>
      <c r="BD109" s="20" t="str">
        <f t="shared" si="25"/>
        <v>南種子町</v>
      </c>
      <c r="BE109" s="953">
        <f>VLOOKUP(BC109&amp;"_令和4年度",データシート3!A:AB,MATCH("ea_"&amp;"太陽光（建物系）"&amp;"_年間発電",データシート3!$A$1:$AB$1,0),0)/10^3+VLOOKUP(BC109&amp;"_令和4年度",データシート3!A:AB,MATCH("ea_"&amp;"太陽光（土地系）"&amp;"_年間発電",データシート3!$A$1:$AB$1,0),0)/10^3</f>
        <v>870549.74100000004</v>
      </c>
      <c r="BF109" s="953">
        <f>VLOOKUP(BC109&amp;"_令和4年度",データシート3!A:AB,MATCH("ea_"&amp;"風力（陸上）"&amp;"_年間発電",データシート3!$A$1:$AB$1,0),0)/10^3</f>
        <v>319815.005</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1190364.746</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28084.075211348805</v>
      </c>
      <c r="BK109" s="953">
        <f t="shared" si="27"/>
        <v>1162280.6707886513</v>
      </c>
      <c r="BL109" s="953">
        <f t="shared" si="28"/>
        <v>0</v>
      </c>
      <c r="BM109" s="953">
        <f t="shared" si="29"/>
        <v>1162280.6707886513</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46505</v>
      </c>
      <c r="AY110" s="20" t="str">
        <f>IF(IFERROR(比較地域マスタ!$AE45,"")=0,"",IFERROR(比較地域マスタ!$AE45,""))</f>
        <v>屋久島町</v>
      </c>
      <c r="AZ110" s="18"/>
      <c r="BA110" s="24">
        <v>39</v>
      </c>
      <c r="BB110" s="24">
        <v>1</v>
      </c>
      <c r="BC110" s="20" t="str">
        <f t="shared" si="24"/>
        <v>46505</v>
      </c>
      <c r="BD110" s="20" t="str">
        <f t="shared" si="25"/>
        <v>屋久島町</v>
      </c>
      <c r="BE110" s="953">
        <f>VLOOKUP(BC110&amp;"_令和4年度",データシート3!A:AB,MATCH("ea_"&amp;"太陽光（建物系）"&amp;"_年間発電",データシート3!$A$1:$AB$1,0),0)/10^3+VLOOKUP(BC110&amp;"_令和4年度",データシート3!A:AB,MATCH("ea_"&amp;"太陽光（土地系）"&amp;"_年間発電",データシート3!$A$1:$AB$1,0),0)/10^3</f>
        <v>359485.45400000003</v>
      </c>
      <c r="BF110" s="953">
        <f>VLOOKUP(BC110&amp;"_令和4年度",データシート3!A:AB,MATCH("ea_"&amp;"風力（陸上）"&amp;"_年間発電",データシート3!$A$1:$AB$1,0),0)/10^3</f>
        <v>1578813.625</v>
      </c>
      <c r="BG110" s="953">
        <f>VLOOKUP(BC110&amp;"_令和4年度",データシート3!A:AB,MATCH("ea_"&amp;"中小水（河川）"&amp;"_年間発電",データシート3!$A$1:$AB$1,0),0)/10^3+VLOOKUP(BC110&amp;"_令和4年度",データシート3!A:AB,MATCH("ea_"&amp;"中小水（農業用水路）"&amp;"_年間発電",データシート3!$A$1:$AB$1,0),0)/10^3</f>
        <v>0</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1948.75</v>
      </c>
      <c r="BI110" s="953">
        <f t="shared" si="26"/>
        <v>1940247.8289999999</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68338.601561834803</v>
      </c>
      <c r="BK110" s="953">
        <f t="shared" si="27"/>
        <v>1871909.2274381651</v>
      </c>
      <c r="BL110" s="953">
        <f t="shared" si="28"/>
        <v>0</v>
      </c>
      <c r="BM110" s="953">
        <f t="shared" si="29"/>
        <v>1871909.2274381651</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46523</v>
      </c>
      <c r="AY111" s="20" t="str">
        <f>IF(IFERROR(比較地域マスタ!$AE46,"")=0,"",IFERROR(比較地域マスタ!$AE46,""))</f>
        <v>大和村</v>
      </c>
      <c r="AZ111" s="18"/>
      <c r="BA111" s="24">
        <v>40</v>
      </c>
      <c r="BB111" s="24">
        <v>1</v>
      </c>
      <c r="BC111" s="20" t="str">
        <f t="shared" si="24"/>
        <v>46523</v>
      </c>
      <c r="BD111" s="20" t="str">
        <f t="shared" si="25"/>
        <v>大和村</v>
      </c>
      <c r="BE111" s="953">
        <f>VLOOKUP(BC111&amp;"_令和4年度",データシート3!A:AB,MATCH("ea_"&amp;"太陽光（建物系）"&amp;"_年間発電",データシート3!$A$1:$AB$1,0),0)/10^3+VLOOKUP(BC111&amp;"_令和4年度",データシート3!A:AB,MATCH("ea_"&amp;"太陽光（土地系）"&amp;"_年間発電",データシート3!$A$1:$AB$1,0),0)/10^3</f>
        <v>38873.421999999999</v>
      </c>
      <c r="BF111" s="953">
        <f>VLOOKUP(BC111&amp;"_令和4年度",データシート3!A:AB,MATCH("ea_"&amp;"風力（陸上）"&amp;"_年間発電",データシート3!$A$1:$AB$1,0),0)/10^3</f>
        <v>939388.125</v>
      </c>
      <c r="BG111" s="953">
        <f>VLOOKUP(BC111&amp;"_令和4年度",データシート3!A:AB,MATCH("ea_"&amp;"中小水（河川）"&amp;"_年間発電",データシート3!$A$1:$AB$1,0),0)/10^3+VLOOKUP(BC111&amp;"_令和4年度",データシート3!A:AB,MATCH("ea_"&amp;"中小水（農業用水路）"&amp;"_年間発電",データシート3!$A$1:$AB$1,0),0)/10^3</f>
        <v>0</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978261.54700000002</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6287.3122569337611</v>
      </c>
      <c r="BK111" s="953">
        <f t="shared" si="27"/>
        <v>971974.23474306625</v>
      </c>
      <c r="BL111" s="953">
        <f t="shared" si="28"/>
        <v>0</v>
      </c>
      <c r="BM111" s="953">
        <f t="shared" si="29"/>
        <v>971974.23474306625</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46452</v>
      </c>
      <c r="AY112" s="20" t="str">
        <f>IF(IFERROR(比較地域マスタ!$AE47,"")=0,"",IFERROR(比較地域マスタ!$AE47,""))</f>
        <v>湧水町</v>
      </c>
      <c r="AZ112" s="18"/>
      <c r="BA112" s="24">
        <v>41</v>
      </c>
      <c r="BB112" s="24">
        <v>1</v>
      </c>
      <c r="BC112" s="20" t="str">
        <f t="shared" si="24"/>
        <v>46452</v>
      </c>
      <c r="BD112" s="20" t="str">
        <f t="shared" si="25"/>
        <v>湧水町</v>
      </c>
      <c r="BE112" s="953">
        <f>VLOOKUP(BC112&amp;"_令和4年度",データシート3!A:AB,MATCH("ea_"&amp;"太陽光（建物系）"&amp;"_年間発電",データシート3!$A$1:$AB$1,0),0)/10^3+VLOOKUP(BC112&amp;"_令和4年度",データシート3!A:AB,MATCH("ea_"&amp;"太陽光（土地系）"&amp;"_年間発電",データシート3!$A$1:$AB$1,0),0)/10^3</f>
        <v>727504.02</v>
      </c>
      <c r="BF112" s="953">
        <f>VLOOKUP(BC112&amp;"_令和4年度",データシート3!A:AB,MATCH("ea_"&amp;"風力（陸上）"&amp;"_年間発電",データシート3!$A$1:$AB$1,0),0)/10^3</f>
        <v>248513.24799999999</v>
      </c>
      <c r="BG112" s="953">
        <f>VLOOKUP(BC112&amp;"_令和4年度",データシート3!A:AB,MATCH("ea_"&amp;"中小水（河川）"&amp;"_年間発電",データシート3!$A$1:$AB$1,0),0)/10^3+VLOOKUP(BC112&amp;"_令和4年度",データシート3!A:AB,MATCH("ea_"&amp;"中小水（農業用水路）"&amp;"_年間発電",データシート3!$A$1:$AB$1,0),0)/10^3</f>
        <v>12150.04</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746068.25800000003</v>
      </c>
      <c r="BI112" s="953">
        <f t="shared" si="26"/>
        <v>1734235.5660000001</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45724.693820572276</v>
      </c>
      <c r="BK112" s="953">
        <f t="shared" si="27"/>
        <v>1688510.8721794279</v>
      </c>
      <c r="BL112" s="953">
        <f t="shared" si="28"/>
        <v>0</v>
      </c>
      <c r="BM112" s="953">
        <f t="shared" si="29"/>
        <v>1688510.8721794279</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46535</v>
      </c>
      <c r="AY113" s="20" t="str">
        <f>IF(IFERROR(比較地域マスタ!$AE48,"")=0,"",IFERROR(比較地域マスタ!$AE48,""))</f>
        <v>与論町</v>
      </c>
      <c r="AZ113" s="18"/>
      <c r="BA113" s="24">
        <v>42</v>
      </c>
      <c r="BB113" s="24">
        <v>1</v>
      </c>
      <c r="BC113" s="20" t="str">
        <f t="shared" si="24"/>
        <v>46535</v>
      </c>
      <c r="BD113" s="20" t="str">
        <f t="shared" si="25"/>
        <v>与論町</v>
      </c>
      <c r="BE113" s="953">
        <f>VLOOKUP(BC113&amp;"_令和4年度",データシート3!A:AB,MATCH("ea_"&amp;"太陽光（建物系）"&amp;"_年間発電",データシート3!$A$1:$AB$1,0),0)/10^3+VLOOKUP(BC113&amp;"_令和4年度",データシート3!A:AB,MATCH("ea_"&amp;"太陽光（土地系）"&amp;"_年間発電",データシート3!$A$1:$AB$1,0),0)/10^3</f>
        <v>462301.14500000002</v>
      </c>
      <c r="BF113" s="953">
        <f>VLOOKUP(BC113&amp;"_令和4年度",データシート3!A:AB,MATCH("ea_"&amp;"風力（陸上）"&amp;"_年間発電",データシート3!$A$1:$AB$1,0),0)/10^3</f>
        <v>0</v>
      </c>
      <c r="BG113" s="953">
        <f>VLOOKUP(BC113&amp;"_令和4年度",データシート3!A:AB,MATCH("ea_"&amp;"中小水（河川）"&amp;"_年間発電",データシート3!$A$1:$AB$1,0),0)/10^3+VLOOKUP(BC113&amp;"_令和4年度",データシート3!A:AB,MATCH("ea_"&amp;"中小水（農業用水路）"&amp;"_年間発電",データシート3!$A$1:$AB$1,0),0)/10^3</f>
        <v>0</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0</v>
      </c>
      <c r="BI113" s="953">
        <f t="shared" si="26"/>
        <v>462301.14500000002</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23996.257131071608</v>
      </c>
      <c r="BK113" s="953">
        <f t="shared" si="27"/>
        <v>438304.88786892843</v>
      </c>
      <c r="BL113" s="953">
        <f t="shared" si="28"/>
        <v>0</v>
      </c>
      <c r="BM113" s="953">
        <f t="shared" si="29"/>
        <v>438304.88786892843</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46533</v>
      </c>
      <c r="AY114" s="20" t="str">
        <f>IF(IFERROR(比較地域マスタ!$AE49,"")=0,"",IFERROR(比較地域マスタ!$AE49,""))</f>
        <v>和泊町</v>
      </c>
      <c r="AZ114" s="18"/>
      <c r="BA114" s="24">
        <v>43</v>
      </c>
      <c r="BB114" s="24">
        <v>1</v>
      </c>
      <c r="BC114" s="20" t="str">
        <f t="shared" si="24"/>
        <v>46533</v>
      </c>
      <c r="BD114" s="20" t="str">
        <f t="shared" si="25"/>
        <v>和泊町</v>
      </c>
      <c r="BE114" s="953">
        <f>VLOOKUP(BC114&amp;"_令和4年度",データシート3!A:AB,MATCH("ea_"&amp;"太陽光（建物系）"&amp;"_年間発電",データシート3!$A$1:$AB$1,0),0)/10^3+VLOOKUP(BC114&amp;"_令和4年度",データシート3!A:AB,MATCH("ea_"&amp;"太陽光（土地系）"&amp;"_年間発電",データシート3!$A$1:$AB$1,0),0)/10^3</f>
        <v>1046702.4550000002</v>
      </c>
      <c r="BF114" s="953">
        <f>VLOOKUP(BC114&amp;"_令和4年度",データシート3!A:AB,MATCH("ea_"&amp;"風力（陸上）"&amp;"_年間発電",データシート3!$A$1:$AB$1,0),0)/10^3</f>
        <v>18338.203000000001</v>
      </c>
      <c r="BG114" s="953">
        <f>VLOOKUP(BC114&amp;"_令和4年度",データシート3!A:AB,MATCH("ea_"&amp;"中小水（河川）"&amp;"_年間発電",データシート3!$A$1:$AB$1,0),0)/10^3+VLOOKUP(BC114&amp;"_令和4年度",データシート3!A:AB,MATCH("ea_"&amp;"中小水（農業用水路）"&amp;"_年間発電",データシート3!$A$1:$AB$1,0),0)/10^3</f>
        <v>0</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0</v>
      </c>
      <c r="BI114" s="953">
        <f t="shared" si="26"/>
        <v>1065040.6580000003</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31789.155241911234</v>
      </c>
      <c r="BK114" s="953">
        <f t="shared" si="27"/>
        <v>1033251.5027580891</v>
      </c>
      <c r="BL114" s="953">
        <f t="shared" si="28"/>
        <v>0</v>
      </c>
      <c r="BM114" s="953">
        <f t="shared" si="29"/>
        <v>1033251.5027580891</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伊佐市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46224</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4</v>
      </c>
      <c r="H7" s="786">
        <f t="shared" si="2"/>
        <v>4</v>
      </c>
      <c r="I7" s="786">
        <f t="shared" si="2"/>
        <v>5</v>
      </c>
      <c r="J7" s="786">
        <f t="shared" si="2"/>
        <v>6</v>
      </c>
      <c r="K7" s="787">
        <f t="shared" si="2"/>
        <v>6</v>
      </c>
      <c r="L7" s="787">
        <f t="shared" si="2"/>
        <v>6</v>
      </c>
      <c r="M7" s="787">
        <f t="shared" si="2"/>
        <v>5</v>
      </c>
      <c r="N7" s="787">
        <f t="shared" si="2"/>
        <v>5</v>
      </c>
      <c r="O7" s="787">
        <f>SUM(O8:O13)</f>
        <v>5</v>
      </c>
      <c r="P7" s="787">
        <f t="shared" si="2"/>
        <v>5</v>
      </c>
      <c r="Q7" s="788">
        <f>SUM(Q8:Q13)</f>
        <v>5</v>
      </c>
      <c r="R7" s="1028">
        <f t="shared" si="2"/>
        <v>36.134</v>
      </c>
      <c r="S7" s="1029">
        <f t="shared" si="2"/>
        <v>35.997</v>
      </c>
      <c r="T7" s="1029">
        <f t="shared" si="2"/>
        <v>48.932000000000002</v>
      </c>
      <c r="U7" s="1029">
        <f t="shared" si="2"/>
        <v>54.091999999999999</v>
      </c>
      <c r="V7" s="1029">
        <f t="shared" si="2"/>
        <v>55.971000000000004</v>
      </c>
      <c r="W7" s="1029">
        <f t="shared" si="2"/>
        <v>50.789999999999992</v>
      </c>
      <c r="X7" s="1029">
        <f t="shared" si="2"/>
        <v>46.584000000000003</v>
      </c>
      <c r="Y7" s="1029">
        <f t="shared" si="2"/>
        <v>45.766889999999997</v>
      </c>
      <c r="Z7" s="1029">
        <f>SUM(Z8:Z13)</f>
        <v>43.109110000000001</v>
      </c>
      <c r="AA7" s="1029">
        <f>SUM(AA8:AA13)</f>
        <v>35.515560000000001</v>
      </c>
      <c r="AB7" s="1030">
        <f t="shared" si="2"/>
        <v>37.649500000000003</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1</v>
      </c>
      <c r="H8" s="795">
        <f>VLOOKUP($D$3&amp;"_"&amp;H$3,データシート1!$A:$BT,MATCH($G$2&amp;"_"&amp;$C8,データシート1!$A$1:$BT$1,0),0)</f>
        <v>1</v>
      </c>
      <c r="I8" s="795">
        <f>VLOOKUP($D$3&amp;"_"&amp;I$3,データシート1!$A:$BT,MATCH($G$2&amp;"_"&amp;$C8,データシート1!$A$1:$BT$1,0),0)</f>
        <v>1</v>
      </c>
      <c r="J8" s="795">
        <f>VLOOKUP($D$3&amp;"_"&amp;J$3,データシート1!$A:$BT,MATCH($G$2&amp;"_"&amp;$C8,データシート1!$A$1:$BT$1,0),0)</f>
        <v>1</v>
      </c>
      <c r="K8" s="796">
        <f>VLOOKUP($D$3&amp;"_"&amp;K$3,データシート1!$A:$BT,MATCH($G$2&amp;"_"&amp;$C8,データシート1!$A$1:$BT$1,0),0)</f>
        <v>1</v>
      </c>
      <c r="L8" s="796">
        <f>VLOOKUP($D$3&amp;"_"&amp;L$3,データシート1!$A:$BT,MATCH($G$2&amp;"_"&amp;$C8,データシート1!$A$1:$BT$1,0),0)</f>
        <v>1</v>
      </c>
      <c r="M8" s="796">
        <f>VLOOKUP($D$3&amp;"_"&amp;M$3,データシート1!$A:$BT,MATCH($G$2&amp;"_"&amp;$C8,データシート1!$A$1:$BT$1,0),0)</f>
        <v>1</v>
      </c>
      <c r="N8" s="796">
        <f>VLOOKUP($D$3&amp;"_"&amp;N$3,データシート1!$A:$BT,MATCH($G$2&amp;"_"&amp;$C8,データシート1!$A$1:$BT$1,0),0)</f>
        <v>1</v>
      </c>
      <c r="O8" s="796">
        <f>VLOOKUP($D$3&amp;"_"&amp;O$3,データシート1!$A:$BT,MATCH($G$2&amp;"_"&amp;$C8,データシート1!$A$1:$BT$1,0),0)</f>
        <v>1</v>
      </c>
      <c r="P8" s="796">
        <f>VLOOKUP($D$3&amp;"_"&amp;P$3,データシート1!$A:$BT,MATCH($G$2&amp;"_"&amp;$C8,データシート1!$A$1:$BT$1,0),0)</f>
        <v>0</v>
      </c>
      <c r="Q8" s="797">
        <f>VLOOKUP($D$3&amp;"_"&amp;Q$3,データシート1!$A:$BT,MATCH($G$2&amp;"_"&amp;$C8,データシート1!$A$1:$BT$1,0),0)</f>
        <v>1</v>
      </c>
      <c r="R8" s="1031">
        <f>VLOOKUP($D$3&amp;"_"&amp;R$3,データシート1!$A:$BT,MATCH($R$2&amp;"_"&amp;$C8,データシート1!$A$1:$BT$1,0),0)</f>
        <v>10.302</v>
      </c>
      <c r="S8" s="1032">
        <f>VLOOKUP($D$3&amp;"_"&amp;S$3,データシート1!$A:$BT,MATCH($R$2&amp;"_"&amp;$C8,データシート1!$A$1:$BT$1,0),0)</f>
        <v>8.6660000000000004</v>
      </c>
      <c r="T8" s="1032">
        <f>VLOOKUP($D$3&amp;"_"&amp;T$3,データシート1!$A:$BT,MATCH($R$2&amp;"_"&amp;$C8,データシート1!$A$1:$BT$1,0),0)</f>
        <v>8.1959999999999997</v>
      </c>
      <c r="U8" s="1032">
        <f>VLOOKUP($D$3&amp;"_"&amp;U$3,データシート1!$A:$BT,MATCH($R$2&amp;"_"&amp;$C8,データシート1!$A$1:$BT$1,0),0)</f>
        <v>9.01</v>
      </c>
      <c r="V8" s="1032">
        <f>VLOOKUP($D$3&amp;"_"&amp;V$3,データシート1!$A:$BT,MATCH($R$2&amp;"_"&amp;$C8,データシート1!$A$1:$BT$1,0),0)</f>
        <v>9.2520000000000007</v>
      </c>
      <c r="W8" s="1032">
        <f>VLOOKUP($D$3&amp;"_"&amp;W$3,データシート1!$A:$BT,MATCH($R$2&amp;"_"&amp;$C8,データシート1!$A$1:$BT$1,0),0)</f>
        <v>8.1489999999999991</v>
      </c>
      <c r="X8" s="1032">
        <f>VLOOKUP($D$3&amp;"_"&amp;X$3,データシート1!$A:$BT,MATCH($R$2&amp;"_"&amp;$C8,データシート1!$A$1:$BT$1,0),0)</f>
        <v>7.5620000000000003</v>
      </c>
      <c r="Y8" s="1032">
        <f>VLOOKUP($D$3&amp;"_"&amp;Y$3,データシート1!$A:$BT,MATCH($R$2&amp;"_"&amp;$C8,データシート1!$A$1:$BT$1,0),0)</f>
        <v>10.87889</v>
      </c>
      <c r="Z8" s="1032">
        <f>VLOOKUP($D$3&amp;"_"&amp;Z$3,データシート1!$A:$BT,MATCH($R$2&amp;"_"&amp;$C8,データシート1!$A$1:$BT$1,0),0)</f>
        <v>10.54011</v>
      </c>
      <c r="AA8" s="1032">
        <f>VLOOKUP($D$3&amp;"_"&amp;AA$3,データシート1!$A:$BT,MATCH($R$2&amp;"_"&amp;$C8,データシート1!$A$1:$BT$1,0),0)</f>
        <v>0</v>
      </c>
      <c r="AB8" s="1033">
        <f>VLOOKUP($D$3&amp;"_"&amp;AB$3,データシート1!$A:$BT,MATCH($R$2&amp;"_"&amp;$C8,データシート1!$A$1:$BT$1,0),0)</f>
        <v>9.7454999999999998</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1</v>
      </c>
      <c r="H9" s="803">
        <f>VLOOKUP($D$3&amp;"_"&amp;H$3,データシート1!$A:$BT,MATCH($G$2&amp;"_"&amp;$C9,データシート1!$A$1:$BT$1,0),0)</f>
        <v>1</v>
      </c>
      <c r="I9" s="803">
        <f>VLOOKUP($D$3&amp;"_"&amp;I$3,データシート1!$A:$BT,MATCH($G$2&amp;"_"&amp;$C9,データシート1!$A$1:$BT$1,0),0)</f>
        <v>1</v>
      </c>
      <c r="J9" s="803">
        <f>VLOOKUP($D$3&amp;"_"&amp;J$3,データシート1!$A:$BT,MATCH($G$2&amp;"_"&amp;$C9,データシート1!$A$1:$BT$1,0),0)</f>
        <v>1</v>
      </c>
      <c r="K9" s="804">
        <f>VLOOKUP($D$3&amp;"_"&amp;K$3,データシート1!$A:$BT,MATCH($G$2&amp;"_"&amp;$C9,データシート1!$A$1:$BT$1,0),0)</f>
        <v>1</v>
      </c>
      <c r="L9" s="804">
        <f>VLOOKUP($D$3&amp;"_"&amp;L$3,データシート1!$A:$BT,MATCH($G$2&amp;"_"&amp;$C9,データシート1!$A$1:$BT$1,0),0)</f>
        <v>1</v>
      </c>
      <c r="M9" s="804">
        <f>VLOOKUP($D$3&amp;"_"&amp;M$3,データシート1!$A:$BT,MATCH($G$2&amp;"_"&amp;$C9,データシート1!$A$1:$BT$1,0),0)</f>
        <v>1</v>
      </c>
      <c r="N9" s="804">
        <f>VLOOKUP($D$3&amp;"_"&amp;N$3,データシート1!$A:$BT,MATCH($G$2&amp;"_"&amp;$C9,データシート1!$A$1:$BT$1,0),0)</f>
        <v>1</v>
      </c>
      <c r="O9" s="804">
        <f>VLOOKUP($D$3&amp;"_"&amp;O$3,データシート1!$A:$BT,MATCH($G$2&amp;"_"&amp;$C9,データシート1!$A$1:$BT$1,0),0)</f>
        <v>1</v>
      </c>
      <c r="P9" s="804">
        <f>VLOOKUP($D$3&amp;"_"&amp;P$3,データシート1!$A:$BT,MATCH($G$2&amp;"_"&amp;$C9,データシート1!$A$1:$BT$1,0),0)</f>
        <v>0</v>
      </c>
      <c r="Q9" s="805">
        <f>VLOOKUP($D$3&amp;"_"&amp;Q$3,データシート1!$A:$BT,MATCH($G$2&amp;"_"&amp;$C9,データシート1!$A$1:$BT$1,0),0)</f>
        <v>1</v>
      </c>
      <c r="R9" s="1034">
        <f>VLOOKUP($D$3&amp;"_"&amp;R$3,データシート1!$A:$BT,MATCH($R$2&amp;"_"&amp;$C9,データシート1!$A$1:$BT$1,0),0)</f>
        <v>11.7</v>
      </c>
      <c r="S9" s="1035">
        <f>VLOOKUP($D$3&amp;"_"&amp;S$3,データシート1!$A:$BT,MATCH($R$2&amp;"_"&amp;$C9,データシート1!$A$1:$BT$1,0),0)</f>
        <v>11.906000000000001</v>
      </c>
      <c r="T9" s="1035">
        <f>VLOOKUP($D$3&amp;"_"&amp;T$3,データシート1!$A:$BT,MATCH($R$2&amp;"_"&amp;$C9,データシート1!$A$1:$BT$1,0),0)</f>
        <v>15.087999999999999</v>
      </c>
      <c r="U9" s="1035">
        <f>VLOOKUP($D$3&amp;"_"&amp;U$3,データシート1!$A:$BT,MATCH($R$2&amp;"_"&amp;$C9,データシート1!$A$1:$BT$1,0),0)</f>
        <v>17.725999999999999</v>
      </c>
      <c r="V9" s="1035">
        <f>VLOOKUP($D$3&amp;"_"&amp;V$3,データシート1!$A:$BT,MATCH($R$2&amp;"_"&amp;$C9,データシート1!$A$1:$BT$1,0),0)</f>
        <v>17.829999999999998</v>
      </c>
      <c r="W9" s="1035">
        <f>VLOOKUP($D$3&amp;"_"&amp;W$3,データシート1!$A:$BT,MATCH($R$2&amp;"_"&amp;$C9,データシート1!$A$1:$BT$1,0),0)</f>
        <v>17.209</v>
      </c>
      <c r="X9" s="1035">
        <f>VLOOKUP($D$3&amp;"_"&amp;X$3,データシート1!$A:$BT,MATCH($R$2&amp;"_"&amp;$C9,データシート1!$A$1:$BT$1,0),0)</f>
        <v>15.863</v>
      </c>
      <c r="Y9" s="1035">
        <f>VLOOKUP($D$3&amp;"_"&amp;Y$3,データシート1!$A:$BT,MATCH($R$2&amp;"_"&amp;$C9,データシート1!$A$1:$BT$1,0),0)</f>
        <v>13.923999999999999</v>
      </c>
      <c r="Z9" s="1035">
        <f>VLOOKUP($D$3&amp;"_"&amp;Z$3,データシート1!$A:$BT,MATCH($R$2&amp;"_"&amp;$C9,データシート1!$A$1:$BT$1,0),0)</f>
        <v>13.295</v>
      </c>
      <c r="AA9" s="1035">
        <f>VLOOKUP($D$3&amp;"_"&amp;AA$3,データシート1!$A:$BT,MATCH($R$2&amp;"_"&amp;$C9,データシート1!$A$1:$BT$1,0),0)</f>
        <v>0</v>
      </c>
      <c r="AB9" s="1036">
        <f>VLOOKUP($D$3&amp;"_"&amp;AB$3,データシート1!$A:$BT,MATCH($R$2&amp;"_"&amp;$C9,データシート1!$A$1:$BT$1,0),0)</f>
        <v>10.725</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2</v>
      </c>
      <c r="H10" s="803">
        <f>VLOOKUP($D$3&amp;"_"&amp;H$3,データシート1!$A:$BT,MATCH($G$2&amp;"_"&amp;$C10,データシート1!$A$1:$BT$1,0),0)</f>
        <v>2</v>
      </c>
      <c r="I10" s="803">
        <f>VLOOKUP($D$3&amp;"_"&amp;I$3,データシート1!$A:$BT,MATCH($G$2&amp;"_"&amp;$C10,データシート1!$A$1:$BT$1,0),0)</f>
        <v>3</v>
      </c>
      <c r="J10" s="803">
        <f>VLOOKUP($D$3&amp;"_"&amp;J$3,データシート1!$A:$BT,MATCH($G$2&amp;"_"&amp;$C10,データシート1!$A$1:$BT$1,0),0)</f>
        <v>4</v>
      </c>
      <c r="K10" s="804">
        <f>VLOOKUP($D$3&amp;"_"&amp;K$3,データシート1!$A:$BT,MATCH($G$2&amp;"_"&amp;$C10,データシート1!$A$1:$BT$1,0),0)</f>
        <v>4</v>
      </c>
      <c r="L10" s="804">
        <f>VLOOKUP($D$3&amp;"_"&amp;L$3,データシート1!$A:$BT,MATCH($G$2&amp;"_"&amp;$C10,データシート1!$A$1:$BT$1,0),0)</f>
        <v>4</v>
      </c>
      <c r="M10" s="804">
        <f>VLOOKUP($D$3&amp;"_"&amp;M$3,データシート1!$A:$BT,MATCH($G$2&amp;"_"&amp;$C10,データシート1!$A$1:$BT$1,0),0)</f>
        <v>3</v>
      </c>
      <c r="N10" s="804">
        <f>VLOOKUP($D$3&amp;"_"&amp;N$3,データシート1!$A:$BT,MATCH($G$2&amp;"_"&amp;$C10,データシート1!$A$1:$BT$1,0),0)</f>
        <v>3</v>
      </c>
      <c r="O10" s="804">
        <f>VLOOKUP($D$3&amp;"_"&amp;O$3,データシート1!$A:$BT,MATCH($G$2&amp;"_"&amp;$C10,データシート1!$A$1:$BT$1,0),0)</f>
        <v>3</v>
      </c>
      <c r="P10" s="804">
        <f>VLOOKUP($D$3&amp;"_"&amp;P$3,データシート1!$A:$BT,MATCH($G$2&amp;"_"&amp;$C10,データシート1!$A$1:$BT$1,0),0)</f>
        <v>5</v>
      </c>
      <c r="Q10" s="805">
        <f>VLOOKUP($D$3&amp;"_"&amp;Q$3,データシート1!$A:$BT,MATCH($G$2&amp;"_"&amp;$C10,データシート1!$A$1:$BT$1,0),0)</f>
        <v>3</v>
      </c>
      <c r="R10" s="1034">
        <f>VLOOKUP($D$3&amp;"_"&amp;R$3,データシート1!$A:$BT,MATCH($R$2&amp;"_"&amp;$C10,データシート1!$A$1:$BT$1,0),0)</f>
        <v>14.132</v>
      </c>
      <c r="S10" s="1035">
        <f>VLOOKUP($D$3&amp;"_"&amp;S$3,データシート1!$A:$BT,MATCH($R$2&amp;"_"&amp;$C10,データシート1!$A$1:$BT$1,0),0)</f>
        <v>15.425000000000001</v>
      </c>
      <c r="T10" s="1035">
        <f>VLOOKUP($D$3&amp;"_"&amp;T$3,データシート1!$A:$BT,MATCH($R$2&amp;"_"&amp;$C10,データシート1!$A$1:$BT$1,0),0)</f>
        <v>25.648</v>
      </c>
      <c r="U10" s="1035">
        <f>VLOOKUP($D$3&amp;"_"&amp;U$3,データシート1!$A:$BT,MATCH($R$2&amp;"_"&amp;$C10,データシート1!$A$1:$BT$1,0),0)</f>
        <v>27.356000000000002</v>
      </c>
      <c r="V10" s="1035">
        <f>VLOOKUP($D$3&amp;"_"&amp;V$3,データシート1!$A:$BT,MATCH($R$2&amp;"_"&amp;$C10,データシート1!$A$1:$BT$1,0),0)</f>
        <v>28.888999999999999</v>
      </c>
      <c r="W10" s="1035">
        <f>VLOOKUP($D$3&amp;"_"&amp;W$3,データシート1!$A:$BT,MATCH($R$2&amp;"_"&amp;$C10,データシート1!$A$1:$BT$1,0),0)</f>
        <v>25.431999999999999</v>
      </c>
      <c r="X10" s="1035">
        <f>VLOOKUP($D$3&amp;"_"&amp;X$3,データシート1!$A:$BT,MATCH($R$2&amp;"_"&amp;$C10,データシート1!$A$1:$BT$1,0),0)</f>
        <v>23.158999999999999</v>
      </c>
      <c r="Y10" s="1035">
        <f>VLOOKUP($D$3&amp;"_"&amp;Y$3,データシート1!$A:$BT,MATCH($R$2&amp;"_"&amp;$C10,データシート1!$A$1:$BT$1,0),0)</f>
        <v>20.963999999999999</v>
      </c>
      <c r="Z10" s="1035">
        <f>VLOOKUP($D$3&amp;"_"&amp;Z$3,データシート1!$A:$BT,MATCH($R$2&amp;"_"&amp;$C10,データシート1!$A$1:$BT$1,0),0)</f>
        <v>19.274000000000001</v>
      </c>
      <c r="AA10" s="1035">
        <f>VLOOKUP($D$3&amp;"_"&amp;AA$3,データシート1!$A:$BT,MATCH($R$2&amp;"_"&amp;$C10,データシート1!$A$1:$BT$1,0),0)</f>
        <v>35.515560000000001</v>
      </c>
      <c r="AB10" s="1036">
        <f>VLOOKUP($D$3&amp;"_"&amp;AB$3,データシート1!$A:$BT,MATCH($R$2&amp;"_"&amp;$C10,データシート1!$A$1:$BT$1,0),0)</f>
        <v>17.178999999999998</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1</v>
      </c>
      <c r="H14" s="829">
        <f>VLOOKUP($D$3&amp;"_"&amp;H$3,データシート2!$A:$SI,MATCH($G$2&amp;"_"&amp;$B14,データシート2!$A$1:$SI$1,0),0)</f>
        <v>1</v>
      </c>
      <c r="I14" s="829">
        <f>VLOOKUP($D$3&amp;"_"&amp;I$3,データシート2!$A:$SI,MATCH($G$2&amp;"_"&amp;$B14,データシート2!$A$1:$SI$1,0),0)</f>
        <v>1</v>
      </c>
      <c r="J14" s="829">
        <f>VLOOKUP($D$3&amp;"_"&amp;J$3,データシート2!$A:$SI,MATCH($G$2&amp;"_"&amp;$B14,データシート2!$A$1:$SI$1,0),0)</f>
        <v>1</v>
      </c>
      <c r="K14" s="830">
        <f>VLOOKUP($D$3&amp;"_"&amp;K$3,データシート2!$A:$SI,MATCH($G$2&amp;"_"&amp;$B14,データシート2!$A$1:$SI$1,0),0)</f>
        <v>1</v>
      </c>
      <c r="L14" s="830">
        <f>VLOOKUP($D$3&amp;"_"&amp;L$3,データシート2!$A:$SI,MATCH($G$2&amp;"_"&amp;$B14,データシート2!$A$1:$SI$1,0),0)</f>
        <v>1</v>
      </c>
      <c r="M14" s="830">
        <f>VLOOKUP($D$3&amp;"_"&amp;M$3,データシート2!$A:$SI,MATCH($G$2&amp;"_"&amp;$B14,データシート2!$A$1:$SI$1,0),0)</f>
        <v>1</v>
      </c>
      <c r="N14" s="830">
        <f>VLOOKUP($D$3&amp;"_"&amp;N$3,データシート2!$A:$SI,MATCH($G$2&amp;"_"&amp;$B14,データシート2!$A$1:$SI$1,0),0)</f>
        <v>1</v>
      </c>
      <c r="O14" s="830">
        <f>VLOOKUP($D$3&amp;"_"&amp;O$3,データシート2!$A:$SI,MATCH($G$2&amp;"_"&amp;$B14,データシート2!$A$1:$SI$1,0),0)</f>
        <v>1</v>
      </c>
      <c r="P14" s="830">
        <f>VLOOKUP($D$3&amp;"_"&amp;P$3,データシート2!$A:$SI,MATCH($G$2&amp;"_"&amp;$B14,データシート2!$A$1:$SI$1,0),0)</f>
        <v>0</v>
      </c>
      <c r="Q14" s="831">
        <f>VLOOKUP($D$3&amp;"_"&amp;Q$3,データシート2!$A:$SI,MATCH($G$2&amp;"_"&amp;$B14,データシート2!$A$1:$SI$1,0),0)</f>
        <v>1</v>
      </c>
      <c r="R14" s="1043">
        <f>VLOOKUP($D$3&amp;"_"&amp;R$3,データシート2!$A:$SI,MATCH($R$2&amp;"_"&amp;$B14,データシート2!$A$1:$SI$1,0),0)</f>
        <v>10.302</v>
      </c>
      <c r="S14" s="1044">
        <f>VLOOKUP($D$3&amp;"_"&amp;S$3,データシート2!$A:$SI,MATCH($R$2&amp;"_"&amp;$B14,データシート2!$A$1:$SI$1,0),0)</f>
        <v>8.6660000000000004</v>
      </c>
      <c r="T14" s="1044">
        <f>VLOOKUP($D$3&amp;"_"&amp;T$3,データシート2!$A:$SI,MATCH($R$2&amp;"_"&amp;$B14,データシート2!$A$1:$SI$1,0),0)</f>
        <v>8.1959999999999997</v>
      </c>
      <c r="U14" s="1044">
        <f>VLOOKUP($D$3&amp;"_"&amp;U$3,データシート2!$A:$SI,MATCH($R$2&amp;"_"&amp;$B14,データシート2!$A$1:$SI$1,0),0)</f>
        <v>9.01</v>
      </c>
      <c r="V14" s="1044">
        <f>VLOOKUP($D$3&amp;"_"&amp;V$3,データシート2!$A:$SI,MATCH($R$2&amp;"_"&amp;$B14,データシート2!$A$1:$SI$1,0),0)</f>
        <v>9.2520000000000007</v>
      </c>
      <c r="W14" s="1044">
        <f>VLOOKUP($D$3&amp;"_"&amp;W$3,データシート2!$A:$SI,MATCH($R$2&amp;"_"&amp;$B14,データシート2!$A$1:$SI$1,0),0)</f>
        <v>8.1489999999999991</v>
      </c>
      <c r="X14" s="1044">
        <f>VLOOKUP($D$3&amp;"_"&amp;X$3,データシート2!$A:$SI,MATCH($R$2&amp;"_"&amp;$B14,データシート2!$A$1:$SI$1,0),0)</f>
        <v>7.5620000000000003</v>
      </c>
      <c r="Y14" s="1044">
        <f>VLOOKUP($D$3&amp;"_"&amp;Y$3,データシート2!$A:$SI,MATCH($R$2&amp;"_"&amp;$B14,データシート2!$A$1:$SI$1,0),0)</f>
        <v>10.87889</v>
      </c>
      <c r="Z14" s="1044">
        <f>VLOOKUP($D$3&amp;"_"&amp;Z$3,データシート2!$A:$SI,MATCH($R$2&amp;"_"&amp;$B14,データシート2!$A$1:$SI$1,0),0)</f>
        <v>10.54011</v>
      </c>
      <c r="AA14" s="1044">
        <f>VLOOKUP($D$3&amp;"_"&amp;AA$3,データシート2!$A:$SI,MATCH($R$2&amp;"_"&amp;$B14,データシート2!$A$1:$SI$1,0),0)</f>
        <v>0</v>
      </c>
      <c r="AB14" s="1045">
        <f>VLOOKUP($D$3&amp;"_"&amp;AB$3,データシート2!$A:$SI,MATCH($R$2&amp;"_"&amp;$B14,データシート2!$A$1:$SI$1,0),0)</f>
        <v>9.7454999999999998</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1</v>
      </c>
      <c r="H15" s="838">
        <f>VLOOKUP($D$3&amp;"_"&amp;H$3,データシート2!$A:$SI,MATCH($G$2&amp;"_"&amp;$C15,データシート2!$A$1:$SI$1,0),0)</f>
        <v>1</v>
      </c>
      <c r="I15" s="838">
        <f>VLOOKUP($D$3&amp;"_"&amp;I$3,データシート2!$A:$SI,MATCH($G$2&amp;"_"&amp;$C15,データシート2!$A$1:$SI$1,0),0)</f>
        <v>1</v>
      </c>
      <c r="J15" s="838">
        <f>VLOOKUP($D$3&amp;"_"&amp;J$3,データシート2!$A:$SI,MATCH($G$2&amp;"_"&amp;$C15,データシート2!$A$1:$SI$1,0),0)</f>
        <v>1</v>
      </c>
      <c r="K15" s="839">
        <f>VLOOKUP($D$3&amp;"_"&amp;K$3,データシート2!$A:$SI,MATCH($G$2&amp;"_"&amp;$C15,データシート2!$A$1:$SI$1,0),0)</f>
        <v>1</v>
      </c>
      <c r="L15" s="839">
        <f>VLOOKUP($D$3&amp;"_"&amp;L$3,データシート2!$A:$SI,MATCH($G$2&amp;"_"&amp;$C15,データシート2!$A$1:$SI$1,0),0)</f>
        <v>1</v>
      </c>
      <c r="M15" s="839">
        <f>VLOOKUP($D$3&amp;"_"&amp;M$3,データシート2!$A:$SI,MATCH($G$2&amp;"_"&amp;$C15,データシート2!$A$1:$SI$1,0),0)</f>
        <v>1</v>
      </c>
      <c r="N15" s="839">
        <f>VLOOKUP($D$3&amp;"_"&amp;N$3,データシート2!$A:$SI,MATCH($G$2&amp;"_"&amp;$C15,データシート2!$A$1:$SI$1,0),0)</f>
        <v>1</v>
      </c>
      <c r="O15" s="839">
        <f>VLOOKUP($D$3&amp;"_"&amp;O$3,データシート2!$A:$SI,MATCH($G$2&amp;"_"&amp;$C15,データシート2!$A$1:$SI$1,0),0)</f>
        <v>1</v>
      </c>
      <c r="P15" s="839">
        <f>VLOOKUP($D$3&amp;"_"&amp;P$3,データシート2!$A:$SI,MATCH($G$2&amp;"_"&amp;$C15,データシート2!$A$1:$SI$1,0),0)</f>
        <v>0</v>
      </c>
      <c r="Q15" s="840">
        <f>VLOOKUP($D$3&amp;"_"&amp;Q$3,データシート2!$A:$SI,MATCH($G$2&amp;"_"&amp;$C15,データシート2!$A$1:$SI$1,0),0)</f>
        <v>1</v>
      </c>
      <c r="R15" s="1046">
        <f>VLOOKUP($D$3&amp;"_"&amp;R$3,データシート2!$A:$SI,MATCH($R$2&amp;"_"&amp;$C15,データシート2!$A$1:$SI$1,0),0)</f>
        <v>10.302</v>
      </c>
      <c r="S15" s="1047">
        <f>VLOOKUP($D$3&amp;"_"&amp;S$3,データシート2!$A:$SI,MATCH($R$2&amp;"_"&amp;$C15,データシート2!$A$1:$SI$1,0),0)</f>
        <v>8.6660000000000004</v>
      </c>
      <c r="T15" s="1047">
        <f>VLOOKUP($D$3&amp;"_"&amp;T$3,データシート2!$A:$SI,MATCH($R$2&amp;"_"&amp;$C15,データシート2!$A$1:$SI$1,0),0)</f>
        <v>8.1959999999999997</v>
      </c>
      <c r="U15" s="1047">
        <f>VLOOKUP($D$3&amp;"_"&amp;U$3,データシート2!$A:$SI,MATCH($R$2&amp;"_"&amp;$C15,データシート2!$A$1:$SI$1,0),0)</f>
        <v>9.01</v>
      </c>
      <c r="V15" s="1047">
        <f>VLOOKUP($D$3&amp;"_"&amp;V$3,データシート2!$A:$SI,MATCH($R$2&amp;"_"&amp;$C15,データシート2!$A$1:$SI$1,0),0)</f>
        <v>9.2520000000000007</v>
      </c>
      <c r="W15" s="1047">
        <f>VLOOKUP($D$3&amp;"_"&amp;W$3,データシート2!$A:$SI,MATCH($R$2&amp;"_"&amp;$C15,データシート2!$A$1:$SI$1,0),0)</f>
        <v>8.1489999999999991</v>
      </c>
      <c r="X15" s="1047">
        <f>VLOOKUP($D$3&amp;"_"&amp;X$3,データシート2!$A:$SI,MATCH($R$2&amp;"_"&amp;$C15,データシート2!$A$1:$SI$1,0),0)</f>
        <v>7.5620000000000003</v>
      </c>
      <c r="Y15" s="1047">
        <f>VLOOKUP($D$3&amp;"_"&amp;Y$3,データシート2!$A:$SI,MATCH($R$2&amp;"_"&amp;$C15,データシート2!$A$1:$SI$1,0),0)</f>
        <v>10.87889</v>
      </c>
      <c r="Z15" s="1047">
        <f>VLOOKUP($D$3&amp;"_"&amp;Z$3,データシート2!$A:$SI,MATCH($R$2&amp;"_"&amp;$C15,データシート2!$A$1:$SI$1,0),0)</f>
        <v>10.54011</v>
      </c>
      <c r="AA15" s="1047">
        <f>VLOOKUP($D$3&amp;"_"&amp;AA$3,データシート2!$A:$SI,MATCH($R$2&amp;"_"&amp;$C15,データシート2!$A$1:$SI$1,0),0)</f>
        <v>0</v>
      </c>
      <c r="AB15" s="1048">
        <f>VLOOKUP($D$3&amp;"_"&amp;AB$3,データシート2!$A:$SI,MATCH($R$2&amp;"_"&amp;$C15,データシート2!$A$1:$SI$1,0),0)</f>
        <v>9.7454999999999998</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1</v>
      </c>
      <c r="H20" s="829">
        <f>VLOOKUP($D$3&amp;"_"&amp;H$3,データシート2!$A:$SI,MATCH($G$2&amp;"_"&amp;$B20,データシート2!$A$1:$SI$1,0),0)</f>
        <v>1</v>
      </c>
      <c r="I20" s="829">
        <f>VLOOKUP($D$3&amp;"_"&amp;I$3,データシート2!$A:$SI,MATCH($G$2&amp;"_"&amp;$B20,データシート2!$A$1:$SI$1,0),0)</f>
        <v>1</v>
      </c>
      <c r="J20" s="829">
        <f>VLOOKUP($D$3&amp;"_"&amp;J$3,データシート2!$A:$SI,MATCH($G$2&amp;"_"&amp;$B20,データシート2!$A$1:$SI$1,0),0)</f>
        <v>1</v>
      </c>
      <c r="K20" s="830">
        <f>VLOOKUP($D$3&amp;"_"&amp;K$3,データシート2!$A:$SI,MATCH($G$2&amp;"_"&amp;$B20,データシート2!$A$1:$SI$1,0),0)</f>
        <v>1</v>
      </c>
      <c r="L20" s="830">
        <f>VLOOKUP($D$3&amp;"_"&amp;L$3,データシート2!$A:$SI,MATCH($G$2&amp;"_"&amp;$B20,データシート2!$A$1:$SI$1,0),0)</f>
        <v>1</v>
      </c>
      <c r="M20" s="830">
        <f>VLOOKUP($D$3&amp;"_"&amp;M$3,データシート2!$A:$SI,MATCH($G$2&amp;"_"&amp;$B20,データシート2!$A$1:$SI$1,0),0)</f>
        <v>1</v>
      </c>
      <c r="N20" s="830">
        <f>VLOOKUP($D$3&amp;"_"&amp;N$3,データシート2!$A:$SI,MATCH($G$2&amp;"_"&amp;$B20,データシート2!$A$1:$SI$1,0),0)</f>
        <v>1</v>
      </c>
      <c r="O20" s="830">
        <f>VLOOKUP($D$3&amp;"_"&amp;O$3,データシート2!$A:$SI,MATCH($G$2&amp;"_"&amp;$B20,データシート2!$A$1:$SI$1,0),0)</f>
        <v>1</v>
      </c>
      <c r="P20" s="830">
        <f>VLOOKUP($D$3&amp;"_"&amp;P$3,データシート2!$A:$SI,MATCH($G$2&amp;"_"&amp;$B20,データシート2!$A$1:$SI$1,0),0)</f>
        <v>0</v>
      </c>
      <c r="Q20" s="831">
        <f>VLOOKUP($D$3&amp;"_"&amp;Q$3,データシート2!$A:$SI,MATCH($G$2&amp;"_"&amp;$B20,データシート2!$A$1:$SI$1,0),0)</f>
        <v>1</v>
      </c>
      <c r="R20" s="1043">
        <f>VLOOKUP($D$3&amp;"_"&amp;R$3,データシート2!$A:$SI,MATCH($R$2&amp;"_"&amp;$B20,データシート2!$A$1:$SI$1,0),0)</f>
        <v>11.7</v>
      </c>
      <c r="S20" s="1044">
        <f>VLOOKUP($D$3&amp;"_"&amp;S$3,データシート2!$A:$SI,MATCH($R$2&amp;"_"&amp;$B20,データシート2!$A$1:$SI$1,0),0)</f>
        <v>11.906000000000001</v>
      </c>
      <c r="T20" s="1044">
        <f>VLOOKUP($D$3&amp;"_"&amp;T$3,データシート2!$A:$SI,MATCH($R$2&amp;"_"&amp;$B20,データシート2!$A$1:$SI$1,0),0)</f>
        <v>15.087999999999999</v>
      </c>
      <c r="U20" s="1044">
        <f>VLOOKUP($D$3&amp;"_"&amp;U$3,データシート2!$A:$SI,MATCH($R$2&amp;"_"&amp;$B20,データシート2!$A$1:$SI$1,0),0)</f>
        <v>17.725999999999999</v>
      </c>
      <c r="V20" s="1044">
        <f>VLOOKUP($D$3&amp;"_"&amp;V$3,データシート2!$A:$SI,MATCH($R$2&amp;"_"&amp;$B20,データシート2!$A$1:$SI$1,0),0)</f>
        <v>17.829999999999998</v>
      </c>
      <c r="W20" s="1044">
        <f>VLOOKUP($D$3&amp;"_"&amp;W$3,データシート2!$A:$SI,MATCH($R$2&amp;"_"&amp;$B20,データシート2!$A$1:$SI$1,0),0)</f>
        <v>17.209</v>
      </c>
      <c r="X20" s="1044">
        <f>VLOOKUP($D$3&amp;"_"&amp;X$3,データシート2!$A:$SI,MATCH($R$2&amp;"_"&amp;$B20,データシート2!$A$1:$SI$1,0),0)</f>
        <v>15.863</v>
      </c>
      <c r="Y20" s="1044">
        <f>VLOOKUP($D$3&amp;"_"&amp;Y$3,データシート2!$A:$SI,MATCH($R$2&amp;"_"&amp;$B20,データシート2!$A$1:$SI$1,0),0)</f>
        <v>13.923999999999999</v>
      </c>
      <c r="Z20" s="1044">
        <f>VLOOKUP($D$3&amp;"_"&amp;Z$3,データシート2!$A:$SI,MATCH($R$2&amp;"_"&amp;$B20,データシート2!$A$1:$SI$1,0),0)</f>
        <v>13.295</v>
      </c>
      <c r="AA20" s="1044">
        <f>VLOOKUP($D$3&amp;"_"&amp;AA$3,データシート2!$A:$SI,MATCH($R$2&amp;"_"&amp;$B20,データシート2!$A$1:$SI$1,0),0)</f>
        <v>0</v>
      </c>
      <c r="AB20" s="1045">
        <f>VLOOKUP($D$3&amp;"_"&amp;AB$3,データシート2!$A:$SI,MATCH($R$2&amp;"_"&amp;$B20,データシート2!$A$1:$SI$1,0),0)</f>
        <v>10.725</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1</v>
      </c>
      <c r="H21" s="858">
        <f>VLOOKUP($D$3&amp;"_"&amp;H$3,データシート2!$A:$SI,MATCH($G$2&amp;"_"&amp;$C21,データシート2!$A$1:$SI$1,0),0)</f>
        <v>1</v>
      </c>
      <c r="I21" s="858">
        <f>VLOOKUP($D$3&amp;"_"&amp;I$3,データシート2!$A:$SI,MATCH($G$2&amp;"_"&amp;$C21,データシート2!$A$1:$SI$1,0),0)</f>
        <v>1</v>
      </c>
      <c r="J21" s="858">
        <f>VLOOKUP($D$3&amp;"_"&amp;J$3,データシート2!$A:$SI,MATCH($G$2&amp;"_"&amp;$C21,データシート2!$A$1:$SI$1,0),0)</f>
        <v>1</v>
      </c>
      <c r="K21" s="859">
        <f>VLOOKUP($D$3&amp;"_"&amp;K$3,データシート2!$A:$SI,MATCH($G$2&amp;"_"&amp;$C21,データシート2!$A$1:$SI$1,0),0)</f>
        <v>1</v>
      </c>
      <c r="L21" s="859">
        <f>VLOOKUP($D$3&amp;"_"&amp;L$3,データシート2!$A:$SI,MATCH($G$2&amp;"_"&amp;$C21,データシート2!$A$1:$SI$1,0),0)</f>
        <v>1</v>
      </c>
      <c r="M21" s="859">
        <f>VLOOKUP($D$3&amp;"_"&amp;M$3,データシート2!$A:$SI,MATCH($G$2&amp;"_"&amp;$C21,データシート2!$A$1:$SI$1,0),0)</f>
        <v>1</v>
      </c>
      <c r="N21" s="859">
        <f>VLOOKUP($D$3&amp;"_"&amp;N$3,データシート2!$A:$SI,MATCH($G$2&amp;"_"&amp;$C21,データシート2!$A$1:$SI$1,0),0)</f>
        <v>1</v>
      </c>
      <c r="O21" s="859">
        <f>VLOOKUP($D$3&amp;"_"&amp;O$3,データシート2!$A:$SI,MATCH($G$2&amp;"_"&amp;$C21,データシート2!$A$1:$SI$1,0),0)</f>
        <v>1</v>
      </c>
      <c r="P21" s="859">
        <f>VLOOKUP($D$3&amp;"_"&amp;P$3,データシート2!$A:$SI,MATCH($G$2&amp;"_"&amp;$C21,データシート2!$A$1:$SI$1,0),0)</f>
        <v>0</v>
      </c>
      <c r="Q21" s="860">
        <f>VLOOKUP($D$3&amp;"_"&amp;Q$3,データシート2!$A:$SI,MATCH($G$2&amp;"_"&amp;$C21,データシート2!$A$1:$SI$1,0),0)</f>
        <v>1</v>
      </c>
      <c r="R21" s="1053">
        <f>VLOOKUP($D$3&amp;"_"&amp;R$3,データシート2!$A:$SI,MATCH($R$2&amp;"_"&amp;$C21,データシート2!$A$1:$SI$1,0),0)</f>
        <v>11.7</v>
      </c>
      <c r="S21" s="1054">
        <f>VLOOKUP($D$3&amp;"_"&amp;S$3,データシート2!$A:$SI,MATCH($R$2&amp;"_"&amp;$C21,データシート2!$A$1:$SI$1,0),0)</f>
        <v>11.906000000000001</v>
      </c>
      <c r="T21" s="1054">
        <f>VLOOKUP($D$3&amp;"_"&amp;T$3,データシート2!$A:$SI,MATCH($R$2&amp;"_"&amp;$C21,データシート2!$A$1:$SI$1,0),0)</f>
        <v>15.087999999999999</v>
      </c>
      <c r="U21" s="1054">
        <f>VLOOKUP($D$3&amp;"_"&amp;U$3,データシート2!$A:$SI,MATCH($R$2&amp;"_"&amp;$C21,データシート2!$A$1:$SI$1,0),0)</f>
        <v>17.725999999999999</v>
      </c>
      <c r="V21" s="1054">
        <f>VLOOKUP($D$3&amp;"_"&amp;V$3,データシート2!$A:$SI,MATCH($R$2&amp;"_"&amp;$C21,データシート2!$A$1:$SI$1,0),0)</f>
        <v>17.829999999999998</v>
      </c>
      <c r="W21" s="1054">
        <f>VLOOKUP($D$3&amp;"_"&amp;W$3,データシート2!$A:$SI,MATCH($R$2&amp;"_"&amp;$C21,データシート2!$A$1:$SI$1,0),0)</f>
        <v>17.209</v>
      </c>
      <c r="X21" s="1054">
        <f>VLOOKUP($D$3&amp;"_"&amp;X$3,データシート2!$A:$SI,MATCH($R$2&amp;"_"&amp;$C21,データシート2!$A$1:$SI$1,0),0)</f>
        <v>15.863</v>
      </c>
      <c r="Y21" s="1054">
        <f>VLOOKUP($D$3&amp;"_"&amp;Y$3,データシート2!$A:$SI,MATCH($R$2&amp;"_"&amp;$C21,データシート2!$A$1:$SI$1,0),0)</f>
        <v>13.923999999999999</v>
      </c>
      <c r="Z21" s="1054">
        <f>VLOOKUP($D$3&amp;"_"&amp;Z$3,データシート2!$A:$SI,MATCH($R$2&amp;"_"&amp;$C21,データシート2!$A$1:$SI$1,0),0)</f>
        <v>13.295</v>
      </c>
      <c r="AA21" s="1054">
        <f>VLOOKUP($D$3&amp;"_"&amp;AA$3,データシート2!$A:$SI,MATCH($R$2&amp;"_"&amp;$C21,データシート2!$A$1:$SI$1,0),0)</f>
        <v>0</v>
      </c>
      <c r="AB21" s="1055">
        <f>VLOOKUP($D$3&amp;"_"&amp;AB$3,データシート2!$A:$SI,MATCH($R$2&amp;"_"&amp;$C21,データシート2!$A$1:$SI$1,0),0)</f>
        <v>10.725</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2</v>
      </c>
      <c r="H26" s="829">
        <f>VLOOKUP($D$3&amp;"_"&amp;H$3,データシート2!$A:$SI,MATCH($G$2&amp;"_"&amp;$B26,データシート2!$A$1:$SI$1,0),0)</f>
        <v>2</v>
      </c>
      <c r="I26" s="829">
        <f>VLOOKUP($D$3&amp;"_"&amp;I$3,データシート2!$A:$SI,MATCH($G$2&amp;"_"&amp;$B26,データシート2!$A$1:$SI$1,0),0)</f>
        <v>3</v>
      </c>
      <c r="J26" s="829">
        <f>VLOOKUP($D$3&amp;"_"&amp;J$3,データシート2!$A:$SI,MATCH($G$2&amp;"_"&amp;$B26,データシート2!$A$1:$SI$1,0),0)</f>
        <v>4</v>
      </c>
      <c r="K26" s="830">
        <f>VLOOKUP($D$3&amp;"_"&amp;K$3,データシート2!$A:$SI,MATCH($G$2&amp;"_"&amp;$B26,データシート2!$A$1:$SI$1,0),0)</f>
        <v>4</v>
      </c>
      <c r="L26" s="830">
        <f>VLOOKUP($D$3&amp;"_"&amp;L$3,データシート2!$A:$SI,MATCH($G$2&amp;"_"&amp;$B26,データシート2!$A$1:$SI$1,0),0)</f>
        <v>4</v>
      </c>
      <c r="M26" s="830">
        <f>VLOOKUP($D$3&amp;"_"&amp;M$3,データシート2!$A:$SI,MATCH($G$2&amp;"_"&amp;$B26,データシート2!$A$1:$SI$1,0),0)</f>
        <v>3</v>
      </c>
      <c r="N26" s="830">
        <f>VLOOKUP($D$3&amp;"_"&amp;N$3,データシート2!$A:$SI,MATCH($G$2&amp;"_"&amp;$B26,データシート2!$A$1:$SI$1,0),0)</f>
        <v>3</v>
      </c>
      <c r="O26" s="830">
        <f>VLOOKUP($D$3&amp;"_"&amp;O$3,データシート2!$A:$SI,MATCH($G$2&amp;"_"&amp;$B26,データシート2!$A$1:$SI$1,0),0)</f>
        <v>3</v>
      </c>
      <c r="P26" s="830">
        <f>VLOOKUP($D$3&amp;"_"&amp;P$3,データシート2!$A:$SI,MATCH($G$2&amp;"_"&amp;$B26,データシート2!$A$1:$SI$1,0),0)</f>
        <v>5</v>
      </c>
      <c r="Q26" s="831">
        <f>VLOOKUP($D$3&amp;"_"&amp;Q$3,データシート2!$A:$SI,MATCH($G$2&amp;"_"&amp;$B26,データシート2!$A$1:$SI$1,0),0)</f>
        <v>3</v>
      </c>
      <c r="R26" s="1043">
        <f>VLOOKUP($D$3&amp;"_"&amp;R$3,データシート2!$A:$SI,MATCH($R$2&amp;"_"&amp;$B26,データシート2!$A$1:$SI$1,0),0)</f>
        <v>14.132</v>
      </c>
      <c r="S26" s="1044">
        <f>VLOOKUP($D$3&amp;"_"&amp;S$3,データシート2!$A:$SI,MATCH($R$2&amp;"_"&amp;$B26,データシート2!$A$1:$SI$1,0),0)</f>
        <v>15.425000000000001</v>
      </c>
      <c r="T26" s="1044">
        <f>VLOOKUP($D$3&amp;"_"&amp;T$3,データシート2!$A:$SI,MATCH($R$2&amp;"_"&amp;$B26,データシート2!$A$1:$SI$1,0),0)</f>
        <v>25.648</v>
      </c>
      <c r="U26" s="1044">
        <f>VLOOKUP($D$3&amp;"_"&amp;U$3,データシート2!$A:$SI,MATCH($R$2&amp;"_"&amp;$B26,データシート2!$A$1:$SI$1,0),0)</f>
        <v>27.356000000000002</v>
      </c>
      <c r="V26" s="1044">
        <f>VLOOKUP($D$3&amp;"_"&amp;V$3,データシート2!$A:$SI,MATCH($R$2&amp;"_"&amp;$B26,データシート2!$A$1:$SI$1,0),0)</f>
        <v>28.888999999999999</v>
      </c>
      <c r="W26" s="1044">
        <f>VLOOKUP($D$3&amp;"_"&amp;W$3,データシート2!$A:$SI,MATCH($R$2&amp;"_"&amp;$B26,データシート2!$A$1:$SI$1,0),0)</f>
        <v>25.431999999999999</v>
      </c>
      <c r="X26" s="1044">
        <f>VLOOKUP($D$3&amp;"_"&amp;X$3,データシート2!$A:$SI,MATCH($R$2&amp;"_"&amp;$B26,データシート2!$A$1:$SI$1,0),0)</f>
        <v>23.158999999999999</v>
      </c>
      <c r="Y26" s="1044">
        <f>VLOOKUP($D$3&amp;"_"&amp;Y$3,データシート2!$A:$SI,MATCH($R$2&amp;"_"&amp;$B26,データシート2!$A$1:$SI$1,0),0)</f>
        <v>20.963999999999999</v>
      </c>
      <c r="Z26" s="1044">
        <f>VLOOKUP($D$3&amp;"_"&amp;Z$3,データシート2!$A:$SI,MATCH($R$2&amp;"_"&amp;$B26,データシート2!$A$1:$SI$1,0),0)</f>
        <v>19.274000000000001</v>
      </c>
      <c r="AA26" s="1044">
        <f>VLOOKUP($D$3&amp;"_"&amp;AA$3,データシート2!$A:$SI,MATCH($R$2&amp;"_"&amp;$B26,データシート2!$A$1:$SI$1,0),0)</f>
        <v>35.515560000000001</v>
      </c>
      <c r="AB26" s="1045">
        <f>VLOOKUP($D$3&amp;"_"&amp;AB$3,データシート2!$A:$SI,MATCH($R$2&amp;"_"&amp;$B26,データシート2!$A$1:$SI$1,0),0)</f>
        <v>17.178999999999998</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1</v>
      </c>
      <c r="H27" s="838">
        <f>VLOOKUP($D$3&amp;"_"&amp;H$3,データシート2!$A:$SI,MATCH($G$2&amp;"_"&amp;$C27,データシート2!$A$1:$SI$1,0),0)</f>
        <v>1</v>
      </c>
      <c r="I27" s="838">
        <f>VLOOKUP($D$3&amp;"_"&amp;I$3,データシート2!$A:$SI,MATCH($G$2&amp;"_"&amp;$C27,データシート2!$A$1:$SI$1,0),0)</f>
        <v>1</v>
      </c>
      <c r="J27" s="838">
        <f>VLOOKUP($D$3&amp;"_"&amp;J$3,データシート2!$A:$SI,MATCH($G$2&amp;"_"&amp;$C27,データシート2!$A$1:$SI$1,0),0)</f>
        <v>1</v>
      </c>
      <c r="K27" s="839">
        <f>VLOOKUP($D$3&amp;"_"&amp;K$3,データシート2!$A:$SI,MATCH($G$2&amp;"_"&amp;$C27,データシート2!$A$1:$SI$1,0),0)</f>
        <v>1</v>
      </c>
      <c r="L27" s="839">
        <f>VLOOKUP($D$3&amp;"_"&amp;L$3,データシート2!$A:$SI,MATCH($G$2&amp;"_"&amp;$C27,データシート2!$A$1:$SI$1,0),0)</f>
        <v>1</v>
      </c>
      <c r="M27" s="839">
        <f>VLOOKUP($D$3&amp;"_"&amp;M$3,データシート2!$A:$SI,MATCH($G$2&amp;"_"&amp;$C27,データシート2!$A$1:$SI$1,0),0)</f>
        <v>1</v>
      </c>
      <c r="N27" s="839">
        <f>VLOOKUP($D$3&amp;"_"&amp;N$3,データシート2!$A:$SI,MATCH($G$2&amp;"_"&amp;$C27,データシート2!$A$1:$SI$1,0),0)</f>
        <v>1</v>
      </c>
      <c r="O27" s="839">
        <f>VLOOKUP($D$3&amp;"_"&amp;O$3,データシート2!$A:$SI,MATCH($G$2&amp;"_"&amp;$C27,データシート2!$A$1:$SI$1,0),0)</f>
        <v>1</v>
      </c>
      <c r="P27" s="839">
        <f>VLOOKUP($D$3&amp;"_"&amp;P$3,データシート2!$A:$SI,MATCH($G$2&amp;"_"&amp;$C27,データシート2!$A$1:$SI$1,0),0)</f>
        <v>2</v>
      </c>
      <c r="Q27" s="840">
        <f>VLOOKUP($D$3&amp;"_"&amp;Q$3,データシート2!$A:$SI,MATCH($G$2&amp;"_"&amp;$C27,データシート2!$A$1:$SI$1,0),0)</f>
        <v>1</v>
      </c>
      <c r="R27" s="1052">
        <f>VLOOKUP($D$3&amp;"_"&amp;R$3,データシート2!$A:$SI,MATCH($R$2&amp;"_"&amp;$C27,データシート2!$A$1:$SI$1,0),0)</f>
        <v>5.8109999999999999</v>
      </c>
      <c r="S27" s="1047">
        <f>VLOOKUP($D$3&amp;"_"&amp;S$3,データシート2!$A:$SI,MATCH($R$2&amp;"_"&amp;$C27,データシート2!$A$1:$SI$1,0),0)</f>
        <v>5.8230000000000004</v>
      </c>
      <c r="T27" s="1047">
        <f>VLOOKUP($D$3&amp;"_"&amp;T$3,データシート2!$A:$SI,MATCH($R$2&amp;"_"&amp;$C27,データシート2!$A$1:$SI$1,0),0)</f>
        <v>6.9539999999999997</v>
      </c>
      <c r="U27" s="1047">
        <f>VLOOKUP($D$3&amp;"_"&amp;U$3,データシート2!$A:$SI,MATCH($R$2&amp;"_"&amp;$C27,データシート2!$A$1:$SI$1,0),0)</f>
        <v>7.8719999999999999</v>
      </c>
      <c r="V27" s="1047">
        <f>VLOOKUP($D$3&amp;"_"&amp;V$3,データシート2!$A:$SI,MATCH($R$2&amp;"_"&amp;$C27,データシート2!$A$1:$SI$1,0),0)</f>
        <v>7.633</v>
      </c>
      <c r="W27" s="1047">
        <f>VLOOKUP($D$3&amp;"_"&amp;W$3,データシート2!$A:$SI,MATCH($R$2&amp;"_"&amp;$C27,データシート2!$A$1:$SI$1,0),0)</f>
        <v>7.0030000000000001</v>
      </c>
      <c r="X27" s="1047">
        <f>VLOOKUP($D$3&amp;"_"&amp;X$3,データシート2!$A:$SI,MATCH($R$2&amp;"_"&amp;$C27,データシート2!$A$1:$SI$1,0),0)</f>
        <v>6.5609999999999999</v>
      </c>
      <c r="Y27" s="1047">
        <f>VLOOKUP($D$3&amp;"_"&amp;Y$3,データシート2!$A:$SI,MATCH($R$2&amp;"_"&amp;$C27,データシート2!$A$1:$SI$1,0),0)</f>
        <v>6.1589999999999998</v>
      </c>
      <c r="Z27" s="1047">
        <f>VLOOKUP($D$3&amp;"_"&amp;Z$3,データシート2!$A:$SI,MATCH($R$2&amp;"_"&amp;$C27,データシート2!$A$1:$SI$1,0),0)</f>
        <v>5.95</v>
      </c>
      <c r="AA27" s="1047">
        <f>VLOOKUP($D$3&amp;"_"&amp;AA$3,データシート2!$A:$SI,MATCH($R$2&amp;"_"&amp;$C27,データシート2!$A$1:$SI$1,0),0)</f>
        <v>14.527559999999999</v>
      </c>
      <c r="AB27" s="1048">
        <f>VLOOKUP($D$3&amp;"_"&amp;AB$3,データシート2!$A:$SI,MATCH($R$2&amp;"_"&amp;$C27,データシート2!$A$1:$SI$1,0),0)</f>
        <v>4.915</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1</v>
      </c>
      <c r="J28" s="866">
        <f>VLOOKUP($D$3&amp;"_"&amp;J$3,データシート2!$A:$SI,MATCH($G$2&amp;"_"&amp;$C28,データシート2!$A$1:$SI$1,0),0)</f>
        <v>1</v>
      </c>
      <c r="K28" s="867">
        <f>VLOOKUP($D$3&amp;"_"&amp;K$3,データシート2!$A:$SI,MATCH($G$2&amp;"_"&amp;$C28,データシート2!$A$1:$SI$1,0),0)</f>
        <v>1</v>
      </c>
      <c r="L28" s="867">
        <f>VLOOKUP($D$3&amp;"_"&amp;L$3,データシート2!$A:$SI,MATCH($G$2&amp;"_"&amp;$C28,データシート2!$A$1:$SI$1,0),0)</f>
        <v>1</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3.8580000000000001</v>
      </c>
      <c r="U28" s="1057">
        <f>VLOOKUP($D$3&amp;"_"&amp;U$3,データシート2!$A:$SI,MATCH($R$2&amp;"_"&amp;$C28,データシート2!$A$1:$SI$1,0),0)</f>
        <v>3.9369999999999998</v>
      </c>
      <c r="V28" s="1057">
        <f>VLOOKUP($D$3&amp;"_"&amp;V$3,データシート2!$A:$SI,MATCH($R$2&amp;"_"&amp;$C28,データシート2!$A$1:$SI$1,0),0)</f>
        <v>4.2619999999999996</v>
      </c>
      <c r="W28" s="1057">
        <f>VLOOKUP($D$3&amp;"_"&amp;W$3,データシート2!$A:$SI,MATCH($R$2&amp;"_"&amp;$C28,データシート2!$A$1:$SI$1,0),0)</f>
        <v>3.4809999999999999</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1</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10.132</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1</v>
      </c>
      <c r="H48" s="866">
        <f>VLOOKUP($D$3&amp;"_"&amp;H$3,データシート2!$A:$SI,MATCH($G$2&amp;"_"&amp;$C48,データシート2!$A$1:$SI$1,0),0)</f>
        <v>1</v>
      </c>
      <c r="I48" s="866">
        <f>VLOOKUP($D$3&amp;"_"&amp;I$3,データシート2!$A:$SI,MATCH($G$2&amp;"_"&amp;$C48,データシート2!$A$1:$SI$1,0),0)</f>
        <v>1</v>
      </c>
      <c r="J48" s="866">
        <f>VLOOKUP($D$3&amp;"_"&amp;J$3,データシート2!$A:$SI,MATCH($G$2&amp;"_"&amp;$C48,データシート2!$A$1:$SI$1,0),0)</f>
        <v>2</v>
      </c>
      <c r="K48" s="867">
        <f>VLOOKUP($D$3&amp;"_"&amp;K$3,データシート2!$A:$SI,MATCH($G$2&amp;"_"&amp;$C48,データシート2!$A$1:$SI$1,0),0)</f>
        <v>2</v>
      </c>
      <c r="L48" s="867">
        <f>VLOOKUP($D$3&amp;"_"&amp;L$3,データシート2!$A:$SI,MATCH($G$2&amp;"_"&amp;$C48,データシート2!$A$1:$SI$1,0),0)</f>
        <v>2</v>
      </c>
      <c r="M48" s="867">
        <f>VLOOKUP($D$3&amp;"_"&amp;M$3,データシート2!$A:$SI,MATCH($G$2&amp;"_"&amp;$C48,データシート2!$A$1:$SI$1,0),0)</f>
        <v>2</v>
      </c>
      <c r="N48" s="867">
        <f>VLOOKUP($D$3&amp;"_"&amp;N$3,データシート2!$A:$SI,MATCH($G$2&amp;"_"&amp;$C48,データシート2!$A$1:$SI$1,0),0)</f>
        <v>2</v>
      </c>
      <c r="O48" s="867">
        <f>VLOOKUP($D$3&amp;"_"&amp;O$3,データシート2!$A:$SI,MATCH($G$2&amp;"_"&amp;$C48,データシート2!$A$1:$SI$1,0),0)</f>
        <v>2</v>
      </c>
      <c r="P48" s="867">
        <f>VLOOKUP($D$3&amp;"_"&amp;P$3,データシート2!$A:$SI,MATCH($G$2&amp;"_"&amp;$C48,データシート2!$A$1:$SI$1,0),0)</f>
        <v>2</v>
      </c>
      <c r="Q48" s="868">
        <f>VLOOKUP($D$3&amp;"_"&amp;Q$3,データシート2!$A:$SI,MATCH($G$2&amp;"_"&amp;$C48,データシート2!$A$1:$SI$1,0),0)</f>
        <v>2</v>
      </c>
      <c r="R48" s="1056">
        <f>VLOOKUP($D$3&amp;"_"&amp;R$3,データシート2!$A:$SI,MATCH($R$2&amp;"_"&amp;$C48,データシート2!$A$1:$SI$1,0),0)</f>
        <v>8.3209999999999997</v>
      </c>
      <c r="S48" s="1057">
        <f>VLOOKUP($D$3&amp;"_"&amp;S$3,データシート2!$A:$SI,MATCH($R$2&amp;"_"&amp;$C48,データシート2!$A$1:$SI$1,0),0)</f>
        <v>9.6020000000000003</v>
      </c>
      <c r="T48" s="1057">
        <f>VLOOKUP($D$3&amp;"_"&amp;T$3,データシート2!$A:$SI,MATCH($R$2&amp;"_"&amp;$C48,データシート2!$A$1:$SI$1,0),0)</f>
        <v>14.836</v>
      </c>
      <c r="U48" s="1057">
        <f>VLOOKUP($D$3&amp;"_"&amp;U$3,データシート2!$A:$SI,MATCH($R$2&amp;"_"&amp;$C48,データシート2!$A$1:$SI$1,0),0)</f>
        <v>15.547000000000001</v>
      </c>
      <c r="V48" s="1057">
        <f>VLOOKUP($D$3&amp;"_"&amp;V$3,データシート2!$A:$SI,MATCH($R$2&amp;"_"&amp;$C48,データシート2!$A$1:$SI$1,0),0)</f>
        <v>16.994</v>
      </c>
      <c r="W48" s="1057">
        <f>VLOOKUP($D$3&amp;"_"&amp;W$3,データシート2!$A:$SI,MATCH($R$2&amp;"_"&amp;$C48,データシート2!$A$1:$SI$1,0),0)</f>
        <v>14.948</v>
      </c>
      <c r="X48" s="1057">
        <f>VLOOKUP($D$3&amp;"_"&amp;X$3,データシート2!$A:$SI,MATCH($R$2&amp;"_"&amp;$C48,データシート2!$A$1:$SI$1,0),0)</f>
        <v>16.597999999999999</v>
      </c>
      <c r="Y48" s="1057">
        <f>VLOOKUP($D$3&amp;"_"&amp;Y$3,データシート2!$A:$SI,MATCH($R$2&amp;"_"&amp;$C48,データシート2!$A$1:$SI$1,0),0)</f>
        <v>14.805</v>
      </c>
      <c r="Z48" s="1057">
        <f>VLOOKUP($D$3&amp;"_"&amp;Z$3,データシート2!$A:$SI,MATCH($R$2&amp;"_"&amp;$C48,データシート2!$A$1:$SI$1,0),0)</f>
        <v>13.324</v>
      </c>
      <c r="AA48" s="1057">
        <f>VLOOKUP($D$3&amp;"_"&amp;AA$3,データシート2!$A:$SI,MATCH($R$2&amp;"_"&amp;$C48,データシート2!$A$1:$SI$1,0),0)</f>
        <v>10.856</v>
      </c>
      <c r="AB48" s="1058">
        <f>VLOOKUP($D$3&amp;"_"&amp;AB$3,データシート2!$A:$SI,MATCH($R$2&amp;"_"&amp;$C48,データシート2!$A$1:$SI$1,0),0)</f>
        <v>12.263999999999999</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2024-03-14T14:02:55Z</dcterms:created>
  <dcterms:modified xsi:type="dcterms:W3CDTF">2024-03-14T14:02:55Z</dcterms:modified>
  <cp:category/>
  <cp:contentStatus/>
</cp:coreProperties>
</file>